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335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<sst xmlns="http://schemas.openxmlformats.org/spreadsheetml/2006/main" count="239" uniqueCount="177">
  <si>
    <t>priorització de sol·licituds pir 2002</t>
  </si>
  <si>
    <t>rànquing</t>
  </si>
  <si>
    <t>sol</t>
  </si>
  <si>
    <t>professor</t>
  </si>
  <si>
    <t>uo</t>
  </si>
  <si>
    <t>campus</t>
  </si>
  <si>
    <t>import equip</t>
  </si>
  <si>
    <t>cofin</t>
  </si>
  <si>
    <t>%</t>
  </si>
  <si>
    <t>par</t>
  </si>
  <si>
    <t>par/edp</t>
  </si>
  <si>
    <t>patt</t>
  </si>
  <si>
    <t>patt/edp</t>
  </si>
  <si>
    <t>par (2)</t>
  </si>
  <si>
    <t>par/edp (2)</t>
  </si>
  <si>
    <t>patt (1,5)</t>
  </si>
  <si>
    <t>patt/edp (1,5)</t>
  </si>
  <si>
    <t>pe</t>
  </si>
  <si>
    <t>fin2001</t>
  </si>
  <si>
    <t>upc</t>
  </si>
  <si>
    <t>∑</t>
  </si>
  <si>
    <t>import sol</t>
  </si>
  <si>
    <t>import acum</t>
  </si>
  <si>
    <t>16</t>
  </si>
  <si>
    <t>Lluís Puigjaner Corbella</t>
  </si>
  <si>
    <t>713000</t>
  </si>
  <si>
    <t>EQ</t>
  </si>
  <si>
    <t>sud</t>
  </si>
  <si>
    <t>3</t>
  </si>
  <si>
    <t>Conrado Martínez Parra</t>
  </si>
  <si>
    <t>723000</t>
  </si>
  <si>
    <t>LSI</t>
  </si>
  <si>
    <t>nord</t>
  </si>
  <si>
    <t>34</t>
  </si>
  <si>
    <t>Joan Belana Punseti</t>
  </si>
  <si>
    <t>721000</t>
  </si>
  <si>
    <t>FEN</t>
  </si>
  <si>
    <t>terrassa</t>
  </si>
  <si>
    <t>23</t>
  </si>
  <si>
    <t>Jesús Carrera Ramirez</t>
  </si>
  <si>
    <t>708000</t>
  </si>
  <si>
    <t>ETMC</t>
  </si>
  <si>
    <t>28</t>
  </si>
  <si>
    <t>Antonio Huerta Cerezuela</t>
  </si>
  <si>
    <t>727000</t>
  </si>
  <si>
    <t>MA 3</t>
  </si>
  <si>
    <t>2</t>
  </si>
  <si>
    <t>Joan Ramon Casas Rius</t>
  </si>
  <si>
    <t>250000</t>
  </si>
  <si>
    <t>ETSECCPB</t>
  </si>
  <si>
    <t>7</t>
  </si>
  <si>
    <t>Sebastián Muñoz Guerra</t>
  </si>
  <si>
    <t>37</t>
  </si>
  <si>
    <t>Antoni Mànuel Lázaro</t>
  </si>
  <si>
    <t>930000</t>
  </si>
  <si>
    <t>CTVG</t>
  </si>
  <si>
    <t>vilanova i la geltrú</t>
  </si>
  <si>
    <t>22</t>
  </si>
  <si>
    <t>Gabriel Junyent Giralt</t>
  </si>
  <si>
    <t>916000</t>
  </si>
  <si>
    <t>CCABA</t>
  </si>
  <si>
    <t>21</t>
  </si>
  <si>
    <t>Joan Torrent Burgués</t>
  </si>
  <si>
    <t>13</t>
  </si>
  <si>
    <t>Enric Vázquez Ramonich</t>
  </si>
  <si>
    <t>706000</t>
  </si>
  <si>
    <t>EC</t>
  </si>
  <si>
    <t>5</t>
  </si>
  <si>
    <t>Salvador Montserrat Ribas</t>
  </si>
  <si>
    <t>724000</t>
  </si>
  <si>
    <t>MMT</t>
  </si>
  <si>
    <t>15</t>
  </si>
  <si>
    <t>Pere Pagès Figueras</t>
  </si>
  <si>
    <t>702000</t>
  </si>
  <si>
    <t>CMEM</t>
  </si>
  <si>
    <t>25</t>
  </si>
  <si>
    <t>Rosa Flos Bassols</t>
  </si>
  <si>
    <t>745000</t>
  </si>
  <si>
    <t>EAB</t>
  </si>
  <si>
    <t>extern</t>
  </si>
  <si>
    <t>30</t>
  </si>
  <si>
    <t>Lídia Serrano Porta</t>
  </si>
  <si>
    <t>12</t>
  </si>
  <si>
    <t>Sebastià Sallent Ribes</t>
  </si>
  <si>
    <t>744000</t>
  </si>
  <si>
    <t>ET</t>
  </si>
  <si>
    <t>castelldefels</t>
  </si>
  <si>
    <t>4</t>
  </si>
  <si>
    <t>Eduard Egusquiza Estévez</t>
  </si>
  <si>
    <t>729000</t>
  </si>
  <si>
    <t>MF</t>
  </si>
  <si>
    <t>9</t>
  </si>
  <si>
    <t>Alfons Albareda Tiana</t>
  </si>
  <si>
    <t>720000</t>
  </si>
  <si>
    <t>FA</t>
  </si>
  <si>
    <t>10</t>
  </si>
  <si>
    <t>Ferran Laguarta Bertrán</t>
  </si>
  <si>
    <t>731000</t>
  </si>
  <si>
    <t>OO</t>
  </si>
  <si>
    <t>6</t>
  </si>
  <si>
    <t>Jaume Barceló Bugeda</t>
  </si>
  <si>
    <t>715000</t>
  </si>
  <si>
    <t>EIO</t>
  </si>
  <si>
    <t>40</t>
  </si>
  <si>
    <t>Mateo Valero Cortés</t>
  </si>
  <si>
    <t>701000</t>
  </si>
  <si>
    <t>AC</t>
  </si>
  <si>
    <t>8</t>
  </si>
  <si>
    <t>Enric Fossas Colet</t>
  </si>
  <si>
    <t>440000</t>
  </si>
  <si>
    <t>IOC</t>
  </si>
  <si>
    <t>1</t>
  </si>
  <si>
    <t>Joan Ramon Rosell Amigó</t>
  </si>
  <si>
    <t>705000</t>
  </si>
  <si>
    <t>CA 2</t>
  </si>
  <si>
    <t>33</t>
  </si>
  <si>
    <t>Esteve Codina Macià</t>
  </si>
  <si>
    <t>38</t>
  </si>
  <si>
    <t>Antoni Forn Alonso</t>
  </si>
  <si>
    <t>27</t>
  </si>
  <si>
    <t>Josep Muntañola Thornberg</t>
  </si>
  <si>
    <t>735000</t>
  </si>
  <si>
    <t>PA</t>
  </si>
  <si>
    <t>32</t>
  </si>
  <si>
    <t>Martí Crespi Rosell</t>
  </si>
  <si>
    <t>420000</t>
  </si>
  <si>
    <t>INTEXTER</t>
  </si>
  <si>
    <t>31</t>
  </si>
  <si>
    <t>Fco. Javier Carrión Fité</t>
  </si>
  <si>
    <t>24</t>
  </si>
  <si>
    <t>Antonio Navarro Santañés</t>
  </si>
  <si>
    <t>17</t>
  </si>
  <si>
    <t>Eduardo Alonso Pérez de Ágreda</t>
  </si>
  <si>
    <t>36</t>
  </si>
  <si>
    <t>Joan Aranda López</t>
  </si>
  <si>
    <t>707000</t>
  </si>
  <si>
    <t>ESAII</t>
  </si>
  <si>
    <t>35</t>
  </si>
  <si>
    <t>Joaquim Sabaté Bell</t>
  </si>
  <si>
    <t>740000</t>
  </si>
  <si>
    <t>UOT</t>
  </si>
  <si>
    <t>Jesús Labarta Mancho</t>
  </si>
  <si>
    <t>CEPBA</t>
  </si>
  <si>
    <t>18</t>
  </si>
  <si>
    <t>Josep Dolz Ripollès</t>
  </si>
  <si>
    <t>711000</t>
  </si>
  <si>
    <t>EHMA</t>
  </si>
  <si>
    <t>26</t>
  </si>
  <si>
    <t>Joaquim Puigdollers González</t>
  </si>
  <si>
    <t>710000</t>
  </si>
  <si>
    <t>EEL</t>
  </si>
  <si>
    <t>11</t>
  </si>
  <si>
    <t>María Soledad Marqués Calvo</t>
  </si>
  <si>
    <t>29</t>
  </si>
  <si>
    <t>Ricard Marí Sagarra</t>
  </si>
  <si>
    <t>742000</t>
  </si>
  <si>
    <t>CEN</t>
  </si>
  <si>
    <t>nàutica</t>
  </si>
  <si>
    <t>14</t>
  </si>
  <si>
    <t>Xavier Colom Fajula</t>
  </si>
  <si>
    <t>41</t>
  </si>
  <si>
    <t>Jordi Romeu Garbí</t>
  </si>
  <si>
    <t>712000</t>
  </si>
  <si>
    <t>EM</t>
  </si>
  <si>
    <t>39</t>
  </si>
  <si>
    <t>Benet Meca Acosta</t>
  </si>
  <si>
    <t>719000</t>
  </si>
  <si>
    <t>EGA 2</t>
  </si>
  <si>
    <t>20</t>
  </si>
  <si>
    <t>Josep Roca Cladera</t>
  </si>
  <si>
    <t>704000</t>
  </si>
  <si>
    <t>CA 1</t>
  </si>
  <si>
    <t>19</t>
  </si>
  <si>
    <t>Agustín Sánchez-Arcilla Conejo</t>
  </si>
  <si>
    <t>Pere Riu Costa</t>
  </si>
  <si>
    <t>Xavier Ortega Aramburu</t>
  </si>
  <si>
    <t>INTE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</si>
</sst>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%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Arial"/>
      <family val="0"/>
    </font>
    <font>
      <b/>
      <sz val="24"/>
      <name val="Tahoma"/>
      <family val="2"/>
    </font>
    <font>
      <sz val="24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0"/>
    </font>
    <font>
      <b/>
      <sz val="10"/>
      <name val="Tahoma"/>
      <family val="2"/>
    </font>
    <font>
      <sz val="10"/>
      <color indexed="9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21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left"/>
      <protection/>
    </xf>
    <xf numFmtId="2" fontId="6" fillId="2" borderId="1" xfId="21" applyNumberFormat="1" applyFont="1" applyFill="1" applyBorder="1" applyAlignment="1">
      <alignment horizontal="center"/>
      <protection/>
    </xf>
    <xf numFmtId="3" fontId="7" fillId="0" borderId="3" xfId="21" applyNumberFormat="1" applyFont="1" applyFill="1" applyBorder="1" applyAlignment="1">
      <alignment horizontal="center" wrapText="1"/>
      <protection/>
    </xf>
    <xf numFmtId="0" fontId="8" fillId="0" borderId="3" xfId="21" applyFont="1" applyFill="1" applyBorder="1" applyAlignment="1">
      <alignment horizontal="center" wrapText="1"/>
      <protection/>
    </xf>
    <xf numFmtId="0" fontId="8" fillId="0" borderId="3" xfId="21" applyFont="1" applyFill="1" applyBorder="1" applyAlignment="1">
      <alignment horizontal="left" wrapText="1"/>
      <protection/>
    </xf>
    <xf numFmtId="0" fontId="8" fillId="0" borderId="3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wrapText="1"/>
      <protection/>
    </xf>
    <xf numFmtId="4" fontId="8" fillId="0" borderId="3" xfId="21" applyNumberFormat="1" applyFont="1" applyFill="1" applyBorder="1" applyAlignment="1">
      <alignment horizontal="right" wrapText="1"/>
      <protection/>
    </xf>
    <xf numFmtId="168" fontId="8" fillId="0" borderId="3" xfId="22" applyNumberFormat="1" applyFont="1" applyFill="1" applyBorder="1" applyAlignment="1">
      <alignment horizontal="right" wrapText="1"/>
    </xf>
    <xf numFmtId="3" fontId="8" fillId="0" borderId="3" xfId="21" applyNumberFormat="1" applyFont="1" applyFill="1" applyBorder="1" applyAlignment="1">
      <alignment horizontal="right" wrapText="1"/>
      <protection/>
    </xf>
    <xf numFmtId="177" fontId="8" fillId="3" borderId="3" xfId="21" applyNumberFormat="1" applyFont="1" applyFill="1" applyBorder="1" applyAlignment="1">
      <alignment horizontal="right" wrapText="1"/>
      <protection/>
    </xf>
    <xf numFmtId="2" fontId="8" fillId="3" borderId="3" xfId="21" applyNumberFormat="1" applyFont="1" applyFill="1" applyBorder="1" applyAlignment="1">
      <alignment horizontal="center" wrapText="1"/>
      <protection/>
    </xf>
    <xf numFmtId="0" fontId="8" fillId="3" borderId="3" xfId="21" applyFont="1" applyFill="1" applyBorder="1" applyAlignment="1">
      <alignment horizontal="center" wrapText="1"/>
      <protection/>
    </xf>
    <xf numFmtId="177" fontId="8" fillId="0" borderId="3" xfId="21" applyNumberFormat="1" applyFont="1" applyFill="1" applyBorder="1" applyAlignment="1">
      <alignment horizontal="right" wrapText="1"/>
      <protection/>
    </xf>
    <xf numFmtId="3" fontId="8" fillId="0" borderId="3" xfId="21" applyNumberFormat="1" applyFont="1" applyFill="1" applyBorder="1" applyAlignment="1">
      <alignment horizontal="center" wrapText="1"/>
      <protection/>
    </xf>
    <xf numFmtId="3" fontId="7" fillId="0" borderId="1" xfId="21" applyNumberFormat="1" applyFont="1" applyFill="1" applyBorder="1" applyAlignment="1">
      <alignment horizontal="center" wrapText="1"/>
      <protection/>
    </xf>
    <xf numFmtId="0" fontId="8" fillId="0" borderId="1" xfId="21" applyFont="1" applyFill="1" applyBorder="1" applyAlignment="1">
      <alignment horizontal="left" wrapText="1"/>
      <protection/>
    </xf>
    <xf numFmtId="0" fontId="8" fillId="0" borderId="1" xfId="21" applyFont="1" applyFill="1" applyBorder="1" applyAlignment="1">
      <alignment horizontal="right" wrapText="1"/>
      <protection/>
    </xf>
    <xf numFmtId="0" fontId="8" fillId="0" borderId="1" xfId="21" applyFont="1" applyFill="1" applyBorder="1" applyAlignment="1">
      <alignment wrapText="1"/>
      <protection/>
    </xf>
    <xf numFmtId="168" fontId="8" fillId="0" borderId="1" xfId="22" applyNumberFormat="1" applyFont="1" applyFill="1" applyBorder="1" applyAlignment="1">
      <alignment horizontal="right" wrapText="1"/>
    </xf>
    <xf numFmtId="4" fontId="8" fillId="0" borderId="1" xfId="21" applyNumberFormat="1" applyFont="1" applyFill="1" applyBorder="1" applyAlignment="1">
      <alignment horizontal="right" wrapText="1"/>
      <protection/>
    </xf>
    <xf numFmtId="3" fontId="8" fillId="0" borderId="1" xfId="21" applyNumberFormat="1" applyFont="1" applyFill="1" applyBorder="1" applyAlignment="1">
      <alignment horizontal="right" wrapText="1"/>
      <protection/>
    </xf>
    <xf numFmtId="2" fontId="8" fillId="3" borderId="1" xfId="21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6" fillId="2" borderId="4" xfId="21" applyNumberFormat="1" applyFont="1" applyFill="1" applyBorder="1" applyAlignment="1">
      <alignment horizontal="right"/>
      <protection/>
    </xf>
    <xf numFmtId="3" fontId="6" fillId="2" borderId="4" xfId="21" applyNumberFormat="1" applyFont="1" applyFill="1" applyBorder="1" applyAlignment="1">
      <alignment horizontal="right"/>
      <protection/>
    </xf>
    <xf numFmtId="177" fontId="10" fillId="0" borderId="0" xfId="0" applyNumberFormat="1" applyFont="1" applyAlignment="1">
      <alignment/>
    </xf>
    <xf numFmtId="1" fontId="6" fillId="2" borderId="1" xfId="21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dxfs count="1">
    <dxf>
      <font>
        <strike val="0"/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xSplit="3" ySplit="6" topLeftCell="D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3" sqref="I53"/>
    </sheetView>
  </sheetViews>
  <sheetFormatPr defaultColWidth="11.421875" defaultRowHeight="12" customHeight="1"/>
  <cols>
    <col min="1" max="1" width="6.8515625" style="32" hidden="1" customWidth="1"/>
    <col min="2" max="2" width="4.57421875" style="33" customWidth="1"/>
    <col min="3" max="3" width="25.28125" style="34" customWidth="1"/>
    <col min="4" max="4" width="6.57421875" style="0" customWidth="1"/>
    <col min="5" max="5" width="10.57421875" style="0" customWidth="1"/>
    <col min="6" max="6" width="14.421875" style="0" customWidth="1"/>
    <col min="7" max="7" width="12.7109375" style="0" bestFit="1" customWidth="1"/>
    <col min="8" max="8" width="11.7109375" style="0" bestFit="1" customWidth="1"/>
    <col min="9" max="9" width="7.8515625" style="0" customWidth="1"/>
    <col min="10" max="17" width="10.57421875" style="0" customWidth="1"/>
    <col min="18" max="18" width="5.57421875" style="36" customWidth="1"/>
    <col min="19" max="20" width="7.7109375" style="33" customWidth="1"/>
    <col min="21" max="21" width="9.421875" style="0" customWidth="1"/>
    <col min="22" max="22" width="9.140625" style="33" customWidth="1"/>
  </cols>
  <sheetData>
    <row r="1" spans="1:22" s="4" customFormat="1" ht="30.75" customHeight="1">
      <c r="A1" s="1"/>
      <c r="B1" s="2" t="s">
        <v>0</v>
      </c>
      <c r="C1" s="3"/>
      <c r="R1" s="5"/>
      <c r="S1" s="6"/>
      <c r="T1" s="6"/>
      <c r="V1" s="6"/>
    </row>
    <row r="6" spans="1:24" ht="12" customHeight="1">
      <c r="A6" s="7" t="s">
        <v>1</v>
      </c>
      <c r="B6" s="8" t="s">
        <v>2</v>
      </c>
      <c r="C6" s="9" t="s">
        <v>3</v>
      </c>
      <c r="D6" s="40" t="s">
        <v>4</v>
      </c>
      <c r="E6" s="40"/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10" t="s">
        <v>17</v>
      </c>
      <c r="S6" s="7" t="s">
        <v>18</v>
      </c>
      <c r="T6" s="7" t="s">
        <v>19</v>
      </c>
      <c r="U6" s="7" t="s">
        <v>20</v>
      </c>
      <c r="V6" s="7" t="s">
        <v>1</v>
      </c>
      <c r="W6" s="7" t="s">
        <v>21</v>
      </c>
      <c r="X6" s="7" t="s">
        <v>22</v>
      </c>
    </row>
    <row r="7" spans="1:24" ht="12" customHeight="1">
      <c r="A7" s="11">
        <f aca="true" t="shared" si="0" ref="A7:A50">V7</f>
        <v>1</v>
      </c>
      <c r="B7" s="12" t="s">
        <v>23</v>
      </c>
      <c r="C7" s="13" t="s">
        <v>24</v>
      </c>
      <c r="D7" s="14" t="s">
        <v>25</v>
      </c>
      <c r="E7" s="15" t="s">
        <v>26</v>
      </c>
      <c r="F7" s="15" t="s">
        <v>27</v>
      </c>
      <c r="G7" s="16">
        <v>59990.56</v>
      </c>
      <c r="H7" s="16">
        <v>14997.64</v>
      </c>
      <c r="I7" s="17">
        <f aca="true" t="shared" si="1" ref="I7:I50">H7/G7</f>
        <v>0.25</v>
      </c>
      <c r="J7" s="16">
        <v>4228.84</v>
      </c>
      <c r="K7" s="16">
        <v>162.86</v>
      </c>
      <c r="L7" s="18">
        <v>3742304.42</v>
      </c>
      <c r="M7" s="18">
        <v>146281.66</v>
      </c>
      <c r="N7" s="19">
        <f aca="true" t="shared" si="2" ref="N7:N50">J7/J$52*2</f>
        <v>1.8429369568817497</v>
      </c>
      <c r="O7" s="19">
        <f aca="true" t="shared" si="3" ref="O7:O50">K7/K$52*2</f>
        <v>0.8272043884599757</v>
      </c>
      <c r="P7" s="19">
        <f aca="true" t="shared" si="4" ref="P7:P50">L7/L$52*1.5</f>
        <v>1.0536475174146793</v>
      </c>
      <c r="Q7" s="19">
        <f aca="true" t="shared" si="5" ref="Q7:Q50">M7/M$52*1.5</f>
        <v>0.35189843539282517</v>
      </c>
      <c r="R7" s="20">
        <v>0.25</v>
      </c>
      <c r="S7" s="21">
        <v>0</v>
      </c>
      <c r="T7" s="21">
        <v>0</v>
      </c>
      <c r="U7" s="22">
        <f aca="true" t="shared" si="6" ref="U7:U50">SUM(N7:T7)</f>
        <v>4.32568729814923</v>
      </c>
      <c r="V7" s="23">
        <f aca="true" t="shared" si="7" ref="V7:V50">RANK(U7,$U$7:$U$50)</f>
        <v>1</v>
      </c>
      <c r="W7" s="16">
        <f aca="true" t="shared" si="8" ref="W7:W50">G7-H7</f>
        <v>44992.92</v>
      </c>
      <c r="X7" s="16">
        <f>SUM($W$7:W7)</f>
        <v>44992.92</v>
      </c>
    </row>
    <row r="8" spans="1:24" ht="12" customHeight="1">
      <c r="A8" s="24">
        <f t="shared" si="0"/>
        <v>2</v>
      </c>
      <c r="B8" s="12" t="s">
        <v>28</v>
      </c>
      <c r="C8" s="25" t="s">
        <v>29</v>
      </c>
      <c r="D8" s="26" t="s">
        <v>30</v>
      </c>
      <c r="E8" s="27" t="s">
        <v>31</v>
      </c>
      <c r="F8" s="27" t="s">
        <v>32</v>
      </c>
      <c r="G8" s="16">
        <v>58788.8</v>
      </c>
      <c r="H8" s="16">
        <v>14697.2</v>
      </c>
      <c r="I8" s="28">
        <f t="shared" si="1"/>
        <v>0.25</v>
      </c>
      <c r="J8" s="29">
        <v>4105.24</v>
      </c>
      <c r="K8" s="29">
        <v>53.95</v>
      </c>
      <c r="L8" s="30">
        <v>3814592.38</v>
      </c>
      <c r="M8" s="30">
        <v>55870.67</v>
      </c>
      <c r="N8" s="19">
        <f t="shared" si="2"/>
        <v>1.7890718288867002</v>
      </c>
      <c r="O8" s="19">
        <f t="shared" si="3"/>
        <v>0.2740247866720845</v>
      </c>
      <c r="P8" s="19">
        <f t="shared" si="4"/>
        <v>1.0740002255444396</v>
      </c>
      <c r="Q8" s="19">
        <f t="shared" si="5"/>
        <v>0.13440373425724628</v>
      </c>
      <c r="R8" s="31">
        <v>0</v>
      </c>
      <c r="S8" s="21">
        <v>0</v>
      </c>
      <c r="T8" s="21">
        <v>1</v>
      </c>
      <c r="U8" s="22">
        <f t="shared" si="6"/>
        <v>4.27150057536047</v>
      </c>
      <c r="V8" s="23">
        <f t="shared" si="7"/>
        <v>2</v>
      </c>
      <c r="W8" s="29">
        <f t="shared" si="8"/>
        <v>44091.600000000006</v>
      </c>
      <c r="X8" s="16">
        <f>SUM($W$7:W8)</f>
        <v>89084.52</v>
      </c>
    </row>
    <row r="9" spans="1:24" ht="12" customHeight="1">
      <c r="A9" s="24">
        <f t="shared" si="0"/>
        <v>3</v>
      </c>
      <c r="B9" s="12" t="s">
        <v>33</v>
      </c>
      <c r="C9" s="25" t="s">
        <v>34</v>
      </c>
      <c r="D9" s="26" t="s">
        <v>35</v>
      </c>
      <c r="E9" s="27" t="s">
        <v>36</v>
      </c>
      <c r="F9" s="27" t="s">
        <v>37</v>
      </c>
      <c r="G9" s="16">
        <v>59751.6</v>
      </c>
      <c r="H9" s="16">
        <v>14937.9</v>
      </c>
      <c r="I9" s="28">
        <f t="shared" si="1"/>
        <v>0.25</v>
      </c>
      <c r="J9" s="29">
        <v>4589.24</v>
      </c>
      <c r="K9" s="29">
        <v>125.67</v>
      </c>
      <c r="L9" s="30">
        <v>1205869.3</v>
      </c>
      <c r="M9" s="30">
        <v>35955.97</v>
      </c>
      <c r="N9" s="19">
        <f t="shared" si="2"/>
        <v>2</v>
      </c>
      <c r="O9" s="19">
        <f t="shared" si="3"/>
        <v>0.63830759853718</v>
      </c>
      <c r="P9" s="19">
        <f t="shared" si="4"/>
        <v>0.33951305176599644</v>
      </c>
      <c r="Q9" s="19">
        <f t="shared" si="5"/>
        <v>0.0864964862036113</v>
      </c>
      <c r="R9" s="31">
        <v>0.5</v>
      </c>
      <c r="S9" s="21">
        <v>0</v>
      </c>
      <c r="T9" s="21">
        <v>0</v>
      </c>
      <c r="U9" s="22">
        <f t="shared" si="6"/>
        <v>3.564317136506788</v>
      </c>
      <c r="V9" s="23">
        <f t="shared" si="7"/>
        <v>3</v>
      </c>
      <c r="W9" s="29">
        <f t="shared" si="8"/>
        <v>44813.7</v>
      </c>
      <c r="X9" s="16">
        <f>SUM($W$7:W9)</f>
        <v>133898.22</v>
      </c>
    </row>
    <row r="10" spans="1:24" ht="12" customHeight="1">
      <c r="A10" s="24">
        <f t="shared" si="0"/>
        <v>4</v>
      </c>
      <c r="B10" s="12" t="s">
        <v>38</v>
      </c>
      <c r="C10" s="25" t="s">
        <v>39</v>
      </c>
      <c r="D10" s="26" t="s">
        <v>40</v>
      </c>
      <c r="E10" s="27" t="s">
        <v>41</v>
      </c>
      <c r="F10" s="27" t="s">
        <v>32</v>
      </c>
      <c r="G10" s="16">
        <v>90100</v>
      </c>
      <c r="H10" s="16">
        <v>45100</v>
      </c>
      <c r="I10" s="28">
        <f t="shared" si="1"/>
        <v>0.5005549389567148</v>
      </c>
      <c r="J10" s="29">
        <v>1053.93</v>
      </c>
      <c r="K10" s="29">
        <v>210.79</v>
      </c>
      <c r="L10" s="30">
        <v>2516377.71</v>
      </c>
      <c r="M10" s="30">
        <v>503275.54</v>
      </c>
      <c r="N10" s="19">
        <f t="shared" si="2"/>
        <v>0.45930480863933904</v>
      </c>
      <c r="O10" s="19">
        <f t="shared" si="3"/>
        <v>1.0706521739130435</v>
      </c>
      <c r="P10" s="19">
        <f t="shared" si="4"/>
        <v>0.7084872927091099</v>
      </c>
      <c r="Q10" s="19">
        <f t="shared" si="5"/>
        <v>1.2106909034083917</v>
      </c>
      <c r="R10" s="31">
        <v>0</v>
      </c>
      <c r="S10" s="21">
        <v>0</v>
      </c>
      <c r="T10" s="21">
        <v>0</v>
      </c>
      <c r="U10" s="22">
        <f t="shared" si="6"/>
        <v>3.449135178669884</v>
      </c>
      <c r="V10" s="23">
        <f t="shared" si="7"/>
        <v>4</v>
      </c>
      <c r="W10" s="29">
        <f t="shared" si="8"/>
        <v>45000</v>
      </c>
      <c r="X10" s="16">
        <f>SUM($W$7:W10)</f>
        <v>178898.22</v>
      </c>
    </row>
    <row r="11" spans="1:24" ht="12" customHeight="1">
      <c r="A11" s="24">
        <f t="shared" si="0"/>
        <v>5</v>
      </c>
      <c r="B11" s="12" t="s">
        <v>42</v>
      </c>
      <c r="C11" s="25" t="s">
        <v>43</v>
      </c>
      <c r="D11" s="26" t="s">
        <v>44</v>
      </c>
      <c r="E11" s="27" t="s">
        <v>45</v>
      </c>
      <c r="F11" s="27" t="s">
        <v>32</v>
      </c>
      <c r="G11" s="16">
        <v>58904.46</v>
      </c>
      <c r="H11" s="16">
        <v>14726.12</v>
      </c>
      <c r="I11" s="28">
        <f t="shared" si="1"/>
        <v>0.250000084883216</v>
      </c>
      <c r="J11" s="29">
        <v>3944.66</v>
      </c>
      <c r="K11" s="29">
        <v>77.64</v>
      </c>
      <c r="L11" s="30">
        <v>1081191.09</v>
      </c>
      <c r="M11" s="30">
        <v>31564.18</v>
      </c>
      <c r="N11" s="19">
        <f t="shared" si="2"/>
        <v>1.7190907426937794</v>
      </c>
      <c r="O11" s="19">
        <f t="shared" si="3"/>
        <v>0.39435188947582284</v>
      </c>
      <c r="P11" s="19">
        <f t="shared" si="4"/>
        <v>0.3044098448381629</v>
      </c>
      <c r="Q11" s="19">
        <f t="shared" si="5"/>
        <v>0.07593149788194571</v>
      </c>
      <c r="R11" s="31">
        <v>0.5</v>
      </c>
      <c r="S11" s="21">
        <v>0</v>
      </c>
      <c r="T11" s="21">
        <v>0</v>
      </c>
      <c r="U11" s="22">
        <f t="shared" si="6"/>
        <v>2.9937839748897104</v>
      </c>
      <c r="V11" s="23">
        <f t="shared" si="7"/>
        <v>5</v>
      </c>
      <c r="W11" s="29">
        <f t="shared" si="8"/>
        <v>44178.34</v>
      </c>
      <c r="X11" s="16">
        <f>SUM($W$7:W11)</f>
        <v>223076.56</v>
      </c>
    </row>
    <row r="12" spans="1:24" ht="12" customHeight="1">
      <c r="A12" s="24">
        <f t="shared" si="0"/>
        <v>6</v>
      </c>
      <c r="B12" s="12" t="s">
        <v>46</v>
      </c>
      <c r="C12" s="25" t="s">
        <v>47</v>
      </c>
      <c r="D12" s="26" t="s">
        <v>48</v>
      </c>
      <c r="E12" s="27" t="s">
        <v>49</v>
      </c>
      <c r="F12" s="27" t="s">
        <v>32</v>
      </c>
      <c r="G12" s="16">
        <v>53012.76</v>
      </c>
      <c r="H12" s="16">
        <v>13253.19</v>
      </c>
      <c r="I12" s="28">
        <f t="shared" si="1"/>
        <v>0.25</v>
      </c>
      <c r="J12" s="29">
        <v>1476.26</v>
      </c>
      <c r="K12" s="29">
        <v>49.26</v>
      </c>
      <c r="L12" s="30">
        <v>919016.31</v>
      </c>
      <c r="M12" s="30">
        <v>31381.31</v>
      </c>
      <c r="N12" s="19">
        <f t="shared" si="2"/>
        <v>0.6433570700159503</v>
      </c>
      <c r="O12" s="19">
        <f t="shared" si="3"/>
        <v>0.2502031694433157</v>
      </c>
      <c r="P12" s="19">
        <f t="shared" si="4"/>
        <v>0.25874946151363587</v>
      </c>
      <c r="Q12" s="19">
        <f t="shared" si="5"/>
        <v>0.0754915817169235</v>
      </c>
      <c r="R12" s="31">
        <v>0.75</v>
      </c>
      <c r="S12" s="21">
        <v>0</v>
      </c>
      <c r="T12" s="21">
        <v>1</v>
      </c>
      <c r="U12" s="22">
        <f t="shared" si="6"/>
        <v>2.9778012826898257</v>
      </c>
      <c r="V12" s="23">
        <f t="shared" si="7"/>
        <v>6</v>
      </c>
      <c r="W12" s="29">
        <f t="shared" si="8"/>
        <v>39759.57</v>
      </c>
      <c r="X12" s="16">
        <f>SUM($W$7:W12)</f>
        <v>262836.13</v>
      </c>
    </row>
    <row r="13" spans="1:24" ht="12" customHeight="1">
      <c r="A13" s="24">
        <f t="shared" si="0"/>
        <v>7</v>
      </c>
      <c r="B13" s="12" t="s">
        <v>50</v>
      </c>
      <c r="C13" s="25" t="s">
        <v>51</v>
      </c>
      <c r="D13" s="26" t="s">
        <v>25</v>
      </c>
      <c r="E13" s="27" t="s">
        <v>26</v>
      </c>
      <c r="F13" s="27" t="s">
        <v>27</v>
      </c>
      <c r="G13" s="16">
        <v>50222.2</v>
      </c>
      <c r="H13" s="16">
        <v>12555.55</v>
      </c>
      <c r="I13" s="28">
        <f t="shared" si="1"/>
        <v>0.25</v>
      </c>
      <c r="J13" s="29">
        <v>3273.13</v>
      </c>
      <c r="K13" s="29">
        <v>163.08</v>
      </c>
      <c r="L13" s="30">
        <v>1078222.84</v>
      </c>
      <c r="M13" s="30">
        <v>55152.86</v>
      </c>
      <c r="N13" s="19">
        <f t="shared" si="2"/>
        <v>1.4264366213142046</v>
      </c>
      <c r="O13" s="19">
        <f t="shared" si="3"/>
        <v>0.8283218203982122</v>
      </c>
      <c r="P13" s="19">
        <f t="shared" si="4"/>
        <v>0.30357413269597266</v>
      </c>
      <c r="Q13" s="19">
        <f t="shared" si="5"/>
        <v>0.13267695445512123</v>
      </c>
      <c r="R13" s="31">
        <v>0.25</v>
      </c>
      <c r="S13" s="21">
        <v>0</v>
      </c>
      <c r="T13" s="21">
        <v>0</v>
      </c>
      <c r="U13" s="22">
        <f t="shared" si="6"/>
        <v>2.9410095288635105</v>
      </c>
      <c r="V13" s="23">
        <f t="shared" si="7"/>
        <v>7</v>
      </c>
      <c r="W13" s="29">
        <f t="shared" si="8"/>
        <v>37666.649999999994</v>
      </c>
      <c r="X13" s="16">
        <f>SUM($W$7:W13)</f>
        <v>300502.78</v>
      </c>
    </row>
    <row r="14" spans="1:24" ht="12" customHeight="1">
      <c r="A14" s="24">
        <f t="shared" si="0"/>
        <v>8</v>
      </c>
      <c r="B14" s="12" t="s">
        <v>52</v>
      </c>
      <c r="C14" s="25" t="s">
        <v>53</v>
      </c>
      <c r="D14" s="26" t="s">
        <v>54</v>
      </c>
      <c r="E14" s="27" t="s">
        <v>55</v>
      </c>
      <c r="F14" s="27" t="s">
        <v>56</v>
      </c>
      <c r="G14" s="16">
        <v>60027.37</v>
      </c>
      <c r="H14" s="16">
        <v>15027.37</v>
      </c>
      <c r="I14" s="28">
        <f t="shared" si="1"/>
        <v>0.25034196900513883</v>
      </c>
      <c r="J14" s="29">
        <v>2130.8</v>
      </c>
      <c r="K14" s="29">
        <v>45.06</v>
      </c>
      <c r="L14" s="30">
        <v>1389745.41</v>
      </c>
      <c r="M14" s="30">
        <v>29224.59</v>
      </c>
      <c r="N14" s="19">
        <f t="shared" si="2"/>
        <v>0.9286069153062382</v>
      </c>
      <c r="O14" s="19">
        <f t="shared" si="3"/>
        <v>0.2288703778951646</v>
      </c>
      <c r="P14" s="19">
        <f t="shared" si="4"/>
        <v>0.3912834544563709</v>
      </c>
      <c r="Q14" s="19">
        <f t="shared" si="5"/>
        <v>0.0703033278129111</v>
      </c>
      <c r="R14" s="31">
        <v>0</v>
      </c>
      <c r="S14" s="21">
        <v>0</v>
      </c>
      <c r="T14" s="21">
        <v>1</v>
      </c>
      <c r="U14" s="22">
        <f t="shared" si="6"/>
        <v>2.6190640754706846</v>
      </c>
      <c r="V14" s="23">
        <f t="shared" si="7"/>
        <v>8</v>
      </c>
      <c r="W14" s="29">
        <f t="shared" si="8"/>
        <v>45000</v>
      </c>
      <c r="X14" s="16">
        <f>SUM($W$7:W14)</f>
        <v>345502.78</v>
      </c>
    </row>
    <row r="15" spans="1:24" ht="12" customHeight="1">
      <c r="A15" s="24">
        <f t="shared" si="0"/>
        <v>9</v>
      </c>
      <c r="B15" s="12" t="s">
        <v>57</v>
      </c>
      <c r="C15" s="25" t="s">
        <v>58</v>
      </c>
      <c r="D15" s="26" t="s">
        <v>59</v>
      </c>
      <c r="E15" s="27" t="s">
        <v>60</v>
      </c>
      <c r="F15" s="27" t="s">
        <v>32</v>
      </c>
      <c r="G15" s="16">
        <v>50457.98</v>
      </c>
      <c r="H15" s="16">
        <v>12614.49</v>
      </c>
      <c r="I15" s="28">
        <f t="shared" si="1"/>
        <v>0.24999990090764632</v>
      </c>
      <c r="J15" s="29">
        <v>1132.55</v>
      </c>
      <c r="K15" s="29">
        <v>32.88</v>
      </c>
      <c r="L15" s="30">
        <v>5327641.87</v>
      </c>
      <c r="M15" s="30">
        <v>144332.54</v>
      </c>
      <c r="N15" s="19">
        <f t="shared" si="2"/>
        <v>0.4935675623850572</v>
      </c>
      <c r="O15" s="19">
        <f t="shared" si="3"/>
        <v>0.16700528240552623</v>
      </c>
      <c r="P15" s="19">
        <f t="shared" si="4"/>
        <v>1.5</v>
      </c>
      <c r="Q15" s="19">
        <f t="shared" si="5"/>
        <v>0.34720958869534535</v>
      </c>
      <c r="R15" s="31">
        <v>0</v>
      </c>
      <c r="S15" s="21">
        <v>0</v>
      </c>
      <c r="T15" s="21">
        <v>0</v>
      </c>
      <c r="U15" s="22">
        <f t="shared" si="6"/>
        <v>2.5077824334859287</v>
      </c>
      <c r="V15" s="23">
        <f t="shared" si="7"/>
        <v>9</v>
      </c>
      <c r="W15" s="29">
        <f t="shared" si="8"/>
        <v>37843.490000000005</v>
      </c>
      <c r="X15" s="16">
        <f>SUM($W$7:W15)</f>
        <v>383346.27</v>
      </c>
    </row>
    <row r="16" spans="1:24" ht="12" customHeight="1">
      <c r="A16" s="24">
        <f t="shared" si="0"/>
        <v>10</v>
      </c>
      <c r="B16" s="12" t="s">
        <v>61</v>
      </c>
      <c r="C16" s="25" t="s">
        <v>62</v>
      </c>
      <c r="D16" s="26" t="s">
        <v>25</v>
      </c>
      <c r="E16" s="27" t="s">
        <v>26</v>
      </c>
      <c r="F16" s="27" t="s">
        <v>37</v>
      </c>
      <c r="G16" s="16">
        <v>48685</v>
      </c>
      <c r="H16" s="16">
        <v>12171</v>
      </c>
      <c r="I16" s="28">
        <f t="shared" si="1"/>
        <v>0.24999486494813597</v>
      </c>
      <c r="J16" s="29">
        <v>2433.68</v>
      </c>
      <c r="K16" s="29">
        <v>103.86</v>
      </c>
      <c r="L16" s="30">
        <v>1760542.14</v>
      </c>
      <c r="M16" s="30">
        <v>50716.49</v>
      </c>
      <c r="N16" s="19">
        <f t="shared" si="2"/>
        <v>1.0606026270144948</v>
      </c>
      <c r="O16" s="19">
        <f t="shared" si="3"/>
        <v>0.5275294595692808</v>
      </c>
      <c r="P16" s="19">
        <f t="shared" si="4"/>
        <v>0.4956814430171148</v>
      </c>
      <c r="Q16" s="19">
        <f t="shared" si="5"/>
        <v>0.12200472348765977</v>
      </c>
      <c r="R16" s="31">
        <v>0.25</v>
      </c>
      <c r="S16" s="21">
        <v>0</v>
      </c>
      <c r="T16" s="21">
        <v>0</v>
      </c>
      <c r="U16" s="22">
        <f t="shared" si="6"/>
        <v>2.45581825308855</v>
      </c>
      <c r="V16" s="23">
        <f t="shared" si="7"/>
        <v>10</v>
      </c>
      <c r="W16" s="29">
        <f t="shared" si="8"/>
        <v>36514</v>
      </c>
      <c r="X16" s="16">
        <f>SUM($W$7:W16)</f>
        <v>419860.27</v>
      </c>
    </row>
    <row r="17" spans="1:24" ht="12" customHeight="1">
      <c r="A17" s="24">
        <f t="shared" si="0"/>
        <v>11</v>
      </c>
      <c r="B17" s="12" t="s">
        <v>63</v>
      </c>
      <c r="C17" s="25" t="s">
        <v>64</v>
      </c>
      <c r="D17" s="26" t="s">
        <v>65</v>
      </c>
      <c r="E17" s="27" t="s">
        <v>66</v>
      </c>
      <c r="F17" s="27" t="s">
        <v>32</v>
      </c>
      <c r="G17" s="16">
        <v>57875.22</v>
      </c>
      <c r="H17" s="16">
        <v>14468.8</v>
      </c>
      <c r="I17" s="28">
        <f t="shared" si="1"/>
        <v>0.24999991360723983</v>
      </c>
      <c r="J17" s="29">
        <v>1234.6</v>
      </c>
      <c r="K17" s="29">
        <v>104.27</v>
      </c>
      <c r="L17" s="30">
        <v>2461030.67</v>
      </c>
      <c r="M17" s="30">
        <v>242997.99</v>
      </c>
      <c r="N17" s="19">
        <f t="shared" si="2"/>
        <v>0.5380411571414875</v>
      </c>
      <c r="O17" s="19">
        <f t="shared" si="3"/>
        <v>0.5296119463632669</v>
      </c>
      <c r="P17" s="19">
        <f t="shared" si="4"/>
        <v>0.6929043083370767</v>
      </c>
      <c r="Q17" s="19">
        <f t="shared" si="5"/>
        <v>0.5845614035594165</v>
      </c>
      <c r="R17" s="31">
        <v>0</v>
      </c>
      <c r="S17" s="21">
        <v>0</v>
      </c>
      <c r="T17" s="21">
        <v>0</v>
      </c>
      <c r="U17" s="22">
        <f t="shared" si="6"/>
        <v>2.3451188154012477</v>
      </c>
      <c r="V17" s="23">
        <f t="shared" si="7"/>
        <v>11</v>
      </c>
      <c r="W17" s="29">
        <f t="shared" si="8"/>
        <v>43406.42</v>
      </c>
      <c r="X17" s="16">
        <f>SUM($W$7:W17)</f>
        <v>463266.69</v>
      </c>
    </row>
    <row r="18" spans="1:24" ht="12" customHeight="1">
      <c r="A18" s="24">
        <f t="shared" si="0"/>
        <v>12</v>
      </c>
      <c r="B18" s="12" t="s">
        <v>67</v>
      </c>
      <c r="C18" s="25" t="s">
        <v>68</v>
      </c>
      <c r="D18" s="26" t="s">
        <v>69</v>
      </c>
      <c r="E18" s="27" t="s">
        <v>70</v>
      </c>
      <c r="F18" s="27" t="s">
        <v>37</v>
      </c>
      <c r="G18" s="16">
        <v>60000</v>
      </c>
      <c r="H18" s="16">
        <v>15000</v>
      </c>
      <c r="I18" s="28">
        <f t="shared" si="1"/>
        <v>0.25</v>
      </c>
      <c r="J18" s="29">
        <v>1075.89</v>
      </c>
      <c r="K18" s="29">
        <v>110.13</v>
      </c>
      <c r="L18" s="30">
        <v>2352097.46</v>
      </c>
      <c r="M18" s="30">
        <v>257368.87</v>
      </c>
      <c r="N18" s="19">
        <f t="shared" si="2"/>
        <v>0.4688750207005954</v>
      </c>
      <c r="O18" s="19">
        <f t="shared" si="3"/>
        <v>0.5593762698090207</v>
      </c>
      <c r="P18" s="19">
        <f t="shared" si="4"/>
        <v>0.6622341133451599</v>
      </c>
      <c r="Q18" s="19">
        <f t="shared" si="5"/>
        <v>0.6191323141384875</v>
      </c>
      <c r="R18" s="31">
        <v>0</v>
      </c>
      <c r="S18" s="21">
        <v>0</v>
      </c>
      <c r="T18" s="21">
        <v>0</v>
      </c>
      <c r="U18" s="22">
        <f t="shared" si="6"/>
        <v>2.3096177179932633</v>
      </c>
      <c r="V18" s="23">
        <f t="shared" si="7"/>
        <v>12</v>
      </c>
      <c r="W18" s="29">
        <f t="shared" si="8"/>
        <v>45000</v>
      </c>
      <c r="X18" s="16">
        <f>SUM($W$7:W18)</f>
        <v>508266.69</v>
      </c>
    </row>
    <row r="19" spans="1:24" ht="12" customHeight="1">
      <c r="A19" s="24">
        <f t="shared" si="0"/>
        <v>13</v>
      </c>
      <c r="B19" s="12" t="s">
        <v>71</v>
      </c>
      <c r="C19" s="25" t="s">
        <v>72</v>
      </c>
      <c r="D19" s="26" t="s">
        <v>73</v>
      </c>
      <c r="E19" s="27" t="s">
        <v>74</v>
      </c>
      <c r="F19" s="27" t="s">
        <v>37</v>
      </c>
      <c r="G19" s="16">
        <v>60000</v>
      </c>
      <c r="H19" s="16">
        <v>15000</v>
      </c>
      <c r="I19" s="28">
        <f t="shared" si="1"/>
        <v>0.25</v>
      </c>
      <c r="J19" s="29">
        <v>2656.25</v>
      </c>
      <c r="K19" s="29">
        <v>99.34</v>
      </c>
      <c r="L19" s="30">
        <v>1585013.34</v>
      </c>
      <c r="M19" s="30">
        <v>72404.38</v>
      </c>
      <c r="N19" s="19">
        <f t="shared" si="2"/>
        <v>1.1575990795861624</v>
      </c>
      <c r="O19" s="19">
        <f t="shared" si="3"/>
        <v>0.5045713124746039</v>
      </c>
      <c r="P19" s="19">
        <f t="shared" si="4"/>
        <v>0.44626122926689893</v>
      </c>
      <c r="Q19" s="19">
        <f t="shared" si="5"/>
        <v>0.17417759709308442</v>
      </c>
      <c r="R19" s="31">
        <v>0</v>
      </c>
      <c r="S19" s="21">
        <v>0</v>
      </c>
      <c r="T19" s="21">
        <v>0</v>
      </c>
      <c r="U19" s="22">
        <f t="shared" si="6"/>
        <v>2.28260921842075</v>
      </c>
      <c r="V19" s="23">
        <f t="shared" si="7"/>
        <v>13</v>
      </c>
      <c r="W19" s="29">
        <f t="shared" si="8"/>
        <v>45000</v>
      </c>
      <c r="X19" s="16">
        <f>SUM($W$7:W19)</f>
        <v>553266.69</v>
      </c>
    </row>
    <row r="20" spans="1:24" ht="12" customHeight="1">
      <c r="A20" s="24">
        <f t="shared" si="0"/>
        <v>14</v>
      </c>
      <c r="B20" s="12" t="s">
        <v>75</v>
      </c>
      <c r="C20" s="25" t="s">
        <v>76</v>
      </c>
      <c r="D20" s="26" t="s">
        <v>77</v>
      </c>
      <c r="E20" s="27" t="s">
        <v>78</v>
      </c>
      <c r="F20" s="27" t="s">
        <v>79</v>
      </c>
      <c r="G20" s="16">
        <v>37907.28</v>
      </c>
      <c r="H20" s="16">
        <v>25000</v>
      </c>
      <c r="I20" s="28">
        <f t="shared" si="1"/>
        <v>0.6595039264225764</v>
      </c>
      <c r="J20" s="29">
        <v>0</v>
      </c>
      <c r="K20" s="29">
        <v>0</v>
      </c>
      <c r="L20" s="30">
        <v>0</v>
      </c>
      <c r="M20" s="30">
        <v>0</v>
      </c>
      <c r="N20" s="19">
        <f t="shared" si="2"/>
        <v>0</v>
      </c>
      <c r="O20" s="19">
        <f t="shared" si="3"/>
        <v>0</v>
      </c>
      <c r="P20" s="19">
        <f t="shared" si="4"/>
        <v>0</v>
      </c>
      <c r="Q20" s="19">
        <f t="shared" si="5"/>
        <v>0</v>
      </c>
      <c r="R20" s="31">
        <v>0</v>
      </c>
      <c r="S20" s="21">
        <v>0</v>
      </c>
      <c r="T20" s="21">
        <v>2</v>
      </c>
      <c r="U20" s="22">
        <f t="shared" si="6"/>
        <v>2</v>
      </c>
      <c r="V20" s="23">
        <f t="shared" si="7"/>
        <v>14</v>
      </c>
      <c r="W20" s="29">
        <f t="shared" si="8"/>
        <v>12907.279999999999</v>
      </c>
      <c r="X20" s="16">
        <f>SUM($W$7:W20)</f>
        <v>566173.97</v>
      </c>
    </row>
    <row r="21" spans="1:24" ht="12" customHeight="1">
      <c r="A21" s="24">
        <f t="shared" si="0"/>
        <v>14</v>
      </c>
      <c r="B21" s="12" t="s">
        <v>80</v>
      </c>
      <c r="C21" s="25" t="s">
        <v>81</v>
      </c>
      <c r="D21" s="26" t="s">
        <v>77</v>
      </c>
      <c r="E21" s="27" t="s">
        <v>78</v>
      </c>
      <c r="F21" s="27" t="s">
        <v>79</v>
      </c>
      <c r="G21" s="16">
        <v>13622</v>
      </c>
      <c r="H21" s="16">
        <v>3406</v>
      </c>
      <c r="I21" s="28">
        <f t="shared" si="1"/>
        <v>0.25003670532961386</v>
      </c>
      <c r="J21" s="29">
        <v>0</v>
      </c>
      <c r="K21" s="29">
        <v>0</v>
      </c>
      <c r="L21" s="30">
        <v>0</v>
      </c>
      <c r="M21" s="30">
        <v>0</v>
      </c>
      <c r="N21" s="19">
        <f t="shared" si="2"/>
        <v>0</v>
      </c>
      <c r="O21" s="19">
        <f t="shared" si="3"/>
        <v>0</v>
      </c>
      <c r="P21" s="19">
        <f t="shared" si="4"/>
        <v>0</v>
      </c>
      <c r="Q21" s="19">
        <f t="shared" si="5"/>
        <v>0</v>
      </c>
      <c r="R21" s="31">
        <v>0</v>
      </c>
      <c r="S21" s="21">
        <v>0</v>
      </c>
      <c r="T21" s="21">
        <v>2</v>
      </c>
      <c r="U21" s="22">
        <f t="shared" si="6"/>
        <v>2</v>
      </c>
      <c r="V21" s="23">
        <f t="shared" si="7"/>
        <v>14</v>
      </c>
      <c r="W21" s="29">
        <f t="shared" si="8"/>
        <v>10216</v>
      </c>
      <c r="X21" s="16">
        <f>SUM($W$7:W21)</f>
        <v>576389.97</v>
      </c>
    </row>
    <row r="22" spans="1:24" ht="12" customHeight="1">
      <c r="A22" s="24">
        <f t="shared" si="0"/>
        <v>16</v>
      </c>
      <c r="B22" s="12" t="s">
        <v>82</v>
      </c>
      <c r="C22" s="25" t="s">
        <v>83</v>
      </c>
      <c r="D22" s="26" t="s">
        <v>84</v>
      </c>
      <c r="E22" s="27" t="s">
        <v>85</v>
      </c>
      <c r="F22" s="27" t="s">
        <v>86</v>
      </c>
      <c r="G22" s="16">
        <v>55435.01</v>
      </c>
      <c r="H22" s="16">
        <v>15000</v>
      </c>
      <c r="I22" s="28">
        <f t="shared" si="1"/>
        <v>0.27058712535634066</v>
      </c>
      <c r="J22" s="29">
        <v>799.78</v>
      </c>
      <c r="K22" s="29">
        <v>34.98</v>
      </c>
      <c r="L22" s="30">
        <v>1197410.54</v>
      </c>
      <c r="M22" s="30">
        <v>51867.79</v>
      </c>
      <c r="N22" s="19">
        <f t="shared" si="2"/>
        <v>0.348545728704535</v>
      </c>
      <c r="O22" s="19">
        <f t="shared" si="3"/>
        <v>0.17767167817960178</v>
      </c>
      <c r="P22" s="19">
        <f t="shared" si="4"/>
        <v>0.3371314840274727</v>
      </c>
      <c r="Q22" s="19">
        <f t="shared" si="5"/>
        <v>0.12477431653621938</v>
      </c>
      <c r="R22" s="31">
        <v>0</v>
      </c>
      <c r="S22" s="21">
        <v>0</v>
      </c>
      <c r="T22" s="21">
        <v>1</v>
      </c>
      <c r="U22" s="22">
        <f t="shared" si="6"/>
        <v>1.988123207447829</v>
      </c>
      <c r="V22" s="23">
        <f t="shared" si="7"/>
        <v>16</v>
      </c>
      <c r="W22" s="29">
        <f t="shared" si="8"/>
        <v>40435.01</v>
      </c>
      <c r="X22" s="16">
        <f>SUM($W$7:W22)</f>
        <v>616824.98</v>
      </c>
    </row>
    <row r="23" spans="1:24" ht="12" customHeight="1">
      <c r="A23" s="24">
        <f t="shared" si="0"/>
        <v>17</v>
      </c>
      <c r="B23" s="12" t="s">
        <v>87</v>
      </c>
      <c r="C23" s="25" t="s">
        <v>88</v>
      </c>
      <c r="D23" s="26" t="s">
        <v>89</v>
      </c>
      <c r="E23" s="27" t="s">
        <v>90</v>
      </c>
      <c r="F23" s="27" t="s">
        <v>27</v>
      </c>
      <c r="G23" s="16">
        <v>44989.55</v>
      </c>
      <c r="H23" s="16">
        <v>13500</v>
      </c>
      <c r="I23" s="28">
        <f t="shared" si="1"/>
        <v>0.3000696828485726</v>
      </c>
      <c r="J23" s="29">
        <v>735.02</v>
      </c>
      <c r="K23" s="29">
        <v>58.24</v>
      </c>
      <c r="L23" s="30">
        <v>2065941.82</v>
      </c>
      <c r="M23" s="30">
        <v>109237.21</v>
      </c>
      <c r="N23" s="19">
        <f t="shared" si="2"/>
        <v>0.3203231907679703</v>
      </c>
      <c r="O23" s="19">
        <f t="shared" si="3"/>
        <v>0.29581470946769606</v>
      </c>
      <c r="P23" s="19">
        <f t="shared" si="4"/>
        <v>0.5816668623035655</v>
      </c>
      <c r="Q23" s="19">
        <f t="shared" si="5"/>
        <v>0.2627834773387004</v>
      </c>
      <c r="R23" s="31">
        <v>0.5</v>
      </c>
      <c r="S23" s="21">
        <v>0</v>
      </c>
      <c r="T23" s="21">
        <v>0</v>
      </c>
      <c r="U23" s="22">
        <f t="shared" si="6"/>
        <v>1.9605882398779322</v>
      </c>
      <c r="V23" s="23">
        <f t="shared" si="7"/>
        <v>17</v>
      </c>
      <c r="W23" s="29">
        <f t="shared" si="8"/>
        <v>31489.550000000003</v>
      </c>
      <c r="X23" s="16">
        <f>SUM($W$7:W23)</f>
        <v>648314.53</v>
      </c>
    </row>
    <row r="24" spans="1:24" ht="12" customHeight="1">
      <c r="A24" s="24">
        <f t="shared" si="0"/>
        <v>18</v>
      </c>
      <c r="B24" s="12" t="s">
        <v>91</v>
      </c>
      <c r="C24" s="25" t="s">
        <v>92</v>
      </c>
      <c r="D24" s="26" t="s">
        <v>93</v>
      </c>
      <c r="E24" s="27" t="s">
        <v>94</v>
      </c>
      <c r="F24" s="27" t="s">
        <v>32</v>
      </c>
      <c r="G24" s="16">
        <v>59761.58</v>
      </c>
      <c r="H24" s="16">
        <v>15000</v>
      </c>
      <c r="I24" s="28">
        <f t="shared" si="1"/>
        <v>0.25099737992201676</v>
      </c>
      <c r="J24" s="29">
        <v>2397.4</v>
      </c>
      <c r="K24" s="29">
        <v>82.47</v>
      </c>
      <c r="L24" s="30">
        <v>789491.95</v>
      </c>
      <c r="M24" s="30">
        <v>29267.68</v>
      </c>
      <c r="N24" s="19">
        <f t="shared" si="2"/>
        <v>1.044791730221126</v>
      </c>
      <c r="O24" s="19">
        <f t="shared" si="3"/>
        <v>0.4188845997561967</v>
      </c>
      <c r="P24" s="19">
        <f t="shared" si="4"/>
        <v>0.22228181884155063</v>
      </c>
      <c r="Q24" s="19">
        <f t="shared" si="5"/>
        <v>0.07040698608135758</v>
      </c>
      <c r="R24" s="31">
        <v>0</v>
      </c>
      <c r="S24" s="21">
        <v>0</v>
      </c>
      <c r="T24" s="21">
        <v>0</v>
      </c>
      <c r="U24" s="22">
        <f t="shared" si="6"/>
        <v>1.7563651349002312</v>
      </c>
      <c r="V24" s="23">
        <f t="shared" si="7"/>
        <v>18</v>
      </c>
      <c r="W24" s="29">
        <f t="shared" si="8"/>
        <v>44761.58</v>
      </c>
      <c r="X24" s="16">
        <f>SUM($W$7:W24)</f>
        <v>693076.11</v>
      </c>
    </row>
    <row r="25" spans="1:24" ht="12" customHeight="1">
      <c r="A25" s="24">
        <f t="shared" si="0"/>
        <v>19</v>
      </c>
      <c r="B25" s="12" t="s">
        <v>95</v>
      </c>
      <c r="C25" s="25" t="s">
        <v>96</v>
      </c>
      <c r="D25" s="26" t="s">
        <v>97</v>
      </c>
      <c r="E25" s="27" t="s">
        <v>98</v>
      </c>
      <c r="F25" s="27" t="s">
        <v>37</v>
      </c>
      <c r="G25" s="16">
        <v>59995.2</v>
      </c>
      <c r="H25" s="16">
        <v>15000</v>
      </c>
      <c r="I25" s="28">
        <f t="shared" si="1"/>
        <v>0.25002000160012805</v>
      </c>
      <c r="J25" s="29">
        <v>970.07</v>
      </c>
      <c r="K25" s="29">
        <v>48.72</v>
      </c>
      <c r="L25" s="30">
        <v>1388726.67</v>
      </c>
      <c r="M25" s="30">
        <v>67875.66</v>
      </c>
      <c r="N25" s="19">
        <f t="shared" si="2"/>
        <v>0.4227584523799148</v>
      </c>
      <c r="O25" s="19">
        <f t="shared" si="3"/>
        <v>0.24746038195855344</v>
      </c>
      <c r="P25" s="19">
        <f t="shared" si="4"/>
        <v>0.39099662774442456</v>
      </c>
      <c r="Q25" s="19">
        <f t="shared" si="5"/>
        <v>0.16328320689863218</v>
      </c>
      <c r="R25" s="31">
        <v>0.5</v>
      </c>
      <c r="S25" s="21">
        <v>0</v>
      </c>
      <c r="T25" s="21">
        <v>0</v>
      </c>
      <c r="U25" s="22">
        <f t="shared" si="6"/>
        <v>1.724498668981525</v>
      </c>
      <c r="V25" s="23">
        <f t="shared" si="7"/>
        <v>19</v>
      </c>
      <c r="W25" s="29">
        <f t="shared" si="8"/>
        <v>44995.2</v>
      </c>
      <c r="X25" s="16">
        <f>SUM($W$7:W25)</f>
        <v>738071.3099999999</v>
      </c>
    </row>
    <row r="26" spans="1:24" ht="12" customHeight="1">
      <c r="A26" s="24">
        <f t="shared" si="0"/>
        <v>20</v>
      </c>
      <c r="B26" s="12" t="s">
        <v>99</v>
      </c>
      <c r="C26" s="25" t="s">
        <v>100</v>
      </c>
      <c r="D26" s="26" t="s">
        <v>101</v>
      </c>
      <c r="E26" s="27" t="s">
        <v>102</v>
      </c>
      <c r="F26" s="27" t="s">
        <v>27</v>
      </c>
      <c r="G26" s="16">
        <v>15532.97</v>
      </c>
      <c r="H26" s="16">
        <v>3883.24</v>
      </c>
      <c r="I26" s="28">
        <f t="shared" si="1"/>
        <v>0.24999983905202933</v>
      </c>
      <c r="J26" s="29">
        <v>613</v>
      </c>
      <c r="K26" s="29">
        <v>40.55</v>
      </c>
      <c r="L26" s="30">
        <v>1784932.16</v>
      </c>
      <c r="M26" s="30">
        <v>102142.43</v>
      </c>
      <c r="N26" s="19">
        <f t="shared" si="2"/>
        <v>0.26714662994308425</v>
      </c>
      <c r="O26" s="19">
        <f t="shared" si="3"/>
        <v>0.20596302316131654</v>
      </c>
      <c r="P26" s="19">
        <f t="shared" si="4"/>
        <v>0.5025484642795631</v>
      </c>
      <c r="Q26" s="19">
        <f t="shared" si="5"/>
        <v>0.2457161157743299</v>
      </c>
      <c r="R26" s="31">
        <v>0.5</v>
      </c>
      <c r="S26" s="21">
        <v>0</v>
      </c>
      <c r="T26" s="21">
        <v>0</v>
      </c>
      <c r="U26" s="22">
        <f t="shared" si="6"/>
        <v>1.7213742331582937</v>
      </c>
      <c r="V26" s="23">
        <f t="shared" si="7"/>
        <v>20</v>
      </c>
      <c r="W26" s="29">
        <f t="shared" si="8"/>
        <v>11649.73</v>
      </c>
      <c r="X26" s="16">
        <f>SUM($W$7:W26)</f>
        <v>749721.0399999999</v>
      </c>
    </row>
    <row r="27" spans="1:24" ht="12" customHeight="1">
      <c r="A27" s="24">
        <f t="shared" si="0"/>
        <v>21</v>
      </c>
      <c r="B27" s="12" t="s">
        <v>103</v>
      </c>
      <c r="C27" s="25" t="s">
        <v>104</v>
      </c>
      <c r="D27" s="26" t="s">
        <v>105</v>
      </c>
      <c r="E27" s="27" t="s">
        <v>106</v>
      </c>
      <c r="F27" s="27" t="s">
        <v>32</v>
      </c>
      <c r="G27" s="16">
        <v>59975.41</v>
      </c>
      <c r="H27" s="16">
        <v>15000</v>
      </c>
      <c r="I27" s="28">
        <f t="shared" si="1"/>
        <v>0.2501025003413899</v>
      </c>
      <c r="J27" s="29">
        <v>801.67</v>
      </c>
      <c r="K27" s="29">
        <v>35.16</v>
      </c>
      <c r="L27" s="30">
        <v>3017194.03</v>
      </c>
      <c r="M27" s="30">
        <v>124448.77</v>
      </c>
      <c r="N27" s="19">
        <f t="shared" si="2"/>
        <v>0.34936939449669224</v>
      </c>
      <c r="O27" s="19">
        <f t="shared" si="3"/>
        <v>0.17858594067452255</v>
      </c>
      <c r="P27" s="19">
        <f t="shared" si="4"/>
        <v>0.8494923561744588</v>
      </c>
      <c r="Q27" s="19">
        <f t="shared" si="5"/>
        <v>0.29937674654199</v>
      </c>
      <c r="R27" s="31">
        <v>0</v>
      </c>
      <c r="S27" s="21">
        <v>0</v>
      </c>
      <c r="T27" s="21">
        <v>0</v>
      </c>
      <c r="U27" s="22">
        <f t="shared" si="6"/>
        <v>1.6768244378876638</v>
      </c>
      <c r="V27" s="23">
        <f t="shared" si="7"/>
        <v>21</v>
      </c>
      <c r="W27" s="29">
        <f t="shared" si="8"/>
        <v>44975.41</v>
      </c>
      <c r="X27" s="16">
        <f>SUM($W$7:W27)</f>
        <v>794696.45</v>
      </c>
    </row>
    <row r="28" spans="1:24" ht="12" customHeight="1">
      <c r="A28" s="24">
        <f t="shared" si="0"/>
        <v>22</v>
      </c>
      <c r="B28" s="12" t="s">
        <v>107</v>
      </c>
      <c r="C28" s="25" t="s">
        <v>108</v>
      </c>
      <c r="D28" s="26" t="s">
        <v>109</v>
      </c>
      <c r="E28" s="27" t="s">
        <v>110</v>
      </c>
      <c r="F28" s="27" t="s">
        <v>27</v>
      </c>
      <c r="G28" s="16">
        <v>58124.88</v>
      </c>
      <c r="H28" s="16">
        <v>17437.46</v>
      </c>
      <c r="I28" s="28">
        <f t="shared" si="1"/>
        <v>0.2999999311826536</v>
      </c>
      <c r="J28" s="29">
        <v>1548.98</v>
      </c>
      <c r="K28" s="29">
        <v>56.78</v>
      </c>
      <c r="L28" s="30">
        <v>1699159.69</v>
      </c>
      <c r="M28" s="30">
        <v>70595.45</v>
      </c>
      <c r="N28" s="19">
        <f t="shared" si="2"/>
        <v>0.6750485919237172</v>
      </c>
      <c r="O28" s="19">
        <f t="shared" si="3"/>
        <v>0.2883990247866721</v>
      </c>
      <c r="P28" s="19">
        <f t="shared" si="4"/>
        <v>0.4783991862050593</v>
      </c>
      <c r="Q28" s="19">
        <f t="shared" si="5"/>
        <v>0.16982599459735703</v>
      </c>
      <c r="R28" s="31">
        <v>0</v>
      </c>
      <c r="S28" s="21">
        <v>0</v>
      </c>
      <c r="T28" s="21">
        <v>0</v>
      </c>
      <c r="U28" s="22">
        <f t="shared" si="6"/>
        <v>1.6116727975128058</v>
      </c>
      <c r="V28" s="23">
        <f t="shared" si="7"/>
        <v>22</v>
      </c>
      <c r="W28" s="29">
        <f t="shared" si="8"/>
        <v>40687.42</v>
      </c>
      <c r="X28" s="16">
        <f>SUM($W$7:W28)</f>
        <v>835383.87</v>
      </c>
    </row>
    <row r="29" spans="1:24" ht="12" customHeight="1">
      <c r="A29" s="24">
        <f t="shared" si="0"/>
        <v>23</v>
      </c>
      <c r="B29" s="12" t="s">
        <v>111</v>
      </c>
      <c r="C29" s="25" t="s">
        <v>112</v>
      </c>
      <c r="D29" s="26" t="s">
        <v>113</v>
      </c>
      <c r="E29" s="27" t="s">
        <v>114</v>
      </c>
      <c r="F29" s="27" t="s">
        <v>27</v>
      </c>
      <c r="G29" s="16">
        <v>53207</v>
      </c>
      <c r="H29" s="16">
        <v>13302</v>
      </c>
      <c r="I29" s="28">
        <f t="shared" si="1"/>
        <v>0.2500046986298795</v>
      </c>
      <c r="J29" s="29">
        <v>1192.18</v>
      </c>
      <c r="K29" s="29">
        <v>50.58</v>
      </c>
      <c r="L29" s="30">
        <v>1714612.62</v>
      </c>
      <c r="M29" s="30">
        <v>145006.77</v>
      </c>
      <c r="N29" s="19">
        <f t="shared" si="2"/>
        <v>0.5195544360286235</v>
      </c>
      <c r="O29" s="19">
        <f t="shared" si="3"/>
        <v>0.25690776107273466</v>
      </c>
      <c r="P29" s="19">
        <f t="shared" si="4"/>
        <v>0.48274996569917716</v>
      </c>
      <c r="Q29" s="19">
        <f t="shared" si="5"/>
        <v>0.3488315314740566</v>
      </c>
      <c r="R29" s="31">
        <v>0</v>
      </c>
      <c r="S29" s="21">
        <v>0</v>
      </c>
      <c r="T29" s="21">
        <v>0</v>
      </c>
      <c r="U29" s="22">
        <f t="shared" si="6"/>
        <v>1.608043694274592</v>
      </c>
      <c r="V29" s="23">
        <f t="shared" si="7"/>
        <v>23</v>
      </c>
      <c r="W29" s="29">
        <f t="shared" si="8"/>
        <v>39905</v>
      </c>
      <c r="X29" s="16">
        <f>SUM($W$7:W29)</f>
        <v>875288.87</v>
      </c>
    </row>
    <row r="30" spans="1:24" ht="12" customHeight="1">
      <c r="A30" s="24">
        <f t="shared" si="0"/>
        <v>24</v>
      </c>
      <c r="B30" s="12" t="s">
        <v>115</v>
      </c>
      <c r="C30" s="25" t="s">
        <v>116</v>
      </c>
      <c r="D30" s="26" t="s">
        <v>89</v>
      </c>
      <c r="E30" s="27" t="s">
        <v>90</v>
      </c>
      <c r="F30" s="27" t="s">
        <v>37</v>
      </c>
      <c r="G30" s="16">
        <v>59280</v>
      </c>
      <c r="H30" s="16">
        <v>15000</v>
      </c>
      <c r="I30" s="28">
        <f t="shared" si="1"/>
        <v>0.25303643724696356</v>
      </c>
      <c r="J30" s="29">
        <v>454.54</v>
      </c>
      <c r="K30" s="29">
        <v>24.35</v>
      </c>
      <c r="L30" s="30">
        <v>1919897</v>
      </c>
      <c r="M30" s="30">
        <v>100828.27</v>
      </c>
      <c r="N30" s="19">
        <f t="shared" si="2"/>
        <v>0.1980894440038002</v>
      </c>
      <c r="O30" s="19">
        <f t="shared" si="3"/>
        <v>0.12367939861844779</v>
      </c>
      <c r="P30" s="19">
        <f t="shared" si="4"/>
        <v>0.5405478765786484</v>
      </c>
      <c r="Q30" s="19">
        <f t="shared" si="5"/>
        <v>0.24255474306461475</v>
      </c>
      <c r="R30" s="31">
        <v>0.5</v>
      </c>
      <c r="S30" s="21">
        <v>0</v>
      </c>
      <c r="T30" s="21">
        <v>0</v>
      </c>
      <c r="U30" s="22">
        <f t="shared" si="6"/>
        <v>1.6048714622655111</v>
      </c>
      <c r="V30" s="23">
        <f t="shared" si="7"/>
        <v>24</v>
      </c>
      <c r="W30" s="29">
        <f t="shared" si="8"/>
        <v>44280</v>
      </c>
      <c r="X30" s="16">
        <f>SUM($W$7:W30)</f>
        <v>919568.87</v>
      </c>
    </row>
    <row r="31" spans="1:24" ht="12" customHeight="1">
      <c r="A31" s="24">
        <f t="shared" si="0"/>
        <v>25</v>
      </c>
      <c r="B31" s="12" t="s">
        <v>117</v>
      </c>
      <c r="C31" s="25" t="s">
        <v>118</v>
      </c>
      <c r="D31" s="26" t="s">
        <v>54</v>
      </c>
      <c r="E31" s="27" t="s">
        <v>55</v>
      </c>
      <c r="F31" s="27" t="s">
        <v>56</v>
      </c>
      <c r="G31" s="16">
        <v>61753.16</v>
      </c>
      <c r="H31" s="16">
        <v>16753.16</v>
      </c>
      <c r="I31" s="28">
        <f t="shared" si="1"/>
        <v>0.27129235167884524</v>
      </c>
      <c r="J31" s="29">
        <v>223.43</v>
      </c>
      <c r="K31" s="29">
        <v>24.81</v>
      </c>
      <c r="L31" s="30">
        <v>651933.04</v>
      </c>
      <c r="M31" s="30">
        <v>69481.41</v>
      </c>
      <c r="N31" s="19">
        <f t="shared" si="2"/>
        <v>0.09737124229719954</v>
      </c>
      <c r="O31" s="19">
        <f t="shared" si="3"/>
        <v>0.12601584721657863</v>
      </c>
      <c r="P31" s="19">
        <f t="shared" si="4"/>
        <v>0.18355204495004843</v>
      </c>
      <c r="Q31" s="19">
        <f t="shared" si="5"/>
        <v>0.16714603503875602</v>
      </c>
      <c r="R31" s="31">
        <v>0</v>
      </c>
      <c r="S31" s="21">
        <v>0</v>
      </c>
      <c r="T31" s="21">
        <v>1</v>
      </c>
      <c r="U31" s="22">
        <f t="shared" si="6"/>
        <v>1.5740851695025826</v>
      </c>
      <c r="V31" s="23">
        <f t="shared" si="7"/>
        <v>25</v>
      </c>
      <c r="W31" s="29">
        <f t="shared" si="8"/>
        <v>45000</v>
      </c>
      <c r="X31" s="16">
        <f>SUM($W$7:W31)</f>
        <v>964568.87</v>
      </c>
    </row>
    <row r="32" spans="1:24" ht="12" customHeight="1">
      <c r="A32" s="24">
        <f t="shared" si="0"/>
        <v>26</v>
      </c>
      <c r="B32" s="12" t="s">
        <v>119</v>
      </c>
      <c r="C32" s="25" t="s">
        <v>120</v>
      </c>
      <c r="D32" s="26" t="s">
        <v>121</v>
      </c>
      <c r="E32" s="27" t="s">
        <v>122</v>
      </c>
      <c r="F32" s="27" t="s">
        <v>27</v>
      </c>
      <c r="G32" s="16">
        <v>59026.98</v>
      </c>
      <c r="H32" s="16">
        <v>14756.75</v>
      </c>
      <c r="I32" s="28">
        <f t="shared" si="1"/>
        <v>0.25000008470702717</v>
      </c>
      <c r="J32" s="29">
        <v>772.96</v>
      </c>
      <c r="K32" s="29">
        <v>46</v>
      </c>
      <c r="L32" s="30">
        <v>1968687.57</v>
      </c>
      <c r="M32" s="30">
        <v>124407.62</v>
      </c>
      <c r="N32" s="19">
        <f t="shared" si="2"/>
        <v>0.33685751889201704</v>
      </c>
      <c r="O32" s="19">
        <f t="shared" si="3"/>
        <v>0.2336448598130841</v>
      </c>
      <c r="P32" s="19">
        <f t="shared" si="4"/>
        <v>0.554284883829851</v>
      </c>
      <c r="Q32" s="19">
        <f t="shared" si="5"/>
        <v>0.29927775518096483</v>
      </c>
      <c r="R32" s="31">
        <v>0</v>
      </c>
      <c r="S32" s="21">
        <v>0</v>
      </c>
      <c r="T32" s="21">
        <v>0</v>
      </c>
      <c r="U32" s="22">
        <f t="shared" si="6"/>
        <v>1.4240650177159169</v>
      </c>
      <c r="V32" s="23">
        <f t="shared" si="7"/>
        <v>26</v>
      </c>
      <c r="W32" s="29">
        <f t="shared" si="8"/>
        <v>44270.23</v>
      </c>
      <c r="X32" s="16">
        <f>SUM($W$7:W32)</f>
        <v>1008839.1</v>
      </c>
    </row>
    <row r="33" spans="1:24" ht="12" customHeight="1">
      <c r="A33" s="24">
        <f t="shared" si="0"/>
        <v>27</v>
      </c>
      <c r="B33" s="12" t="s">
        <v>123</v>
      </c>
      <c r="C33" s="25" t="s">
        <v>124</v>
      </c>
      <c r="D33" s="26" t="s">
        <v>125</v>
      </c>
      <c r="E33" s="27" t="s">
        <v>126</v>
      </c>
      <c r="F33" s="27" t="s">
        <v>37</v>
      </c>
      <c r="G33" s="16">
        <v>59900</v>
      </c>
      <c r="H33" s="16">
        <v>14975</v>
      </c>
      <c r="I33" s="28">
        <f t="shared" si="1"/>
        <v>0.25</v>
      </c>
      <c r="J33" s="29">
        <v>710.22</v>
      </c>
      <c r="K33" s="29">
        <v>42.04</v>
      </c>
      <c r="L33" s="30">
        <v>2208311.45</v>
      </c>
      <c r="M33" s="30">
        <v>109090.12</v>
      </c>
      <c r="N33" s="19">
        <f t="shared" si="2"/>
        <v>0.3095153010084459</v>
      </c>
      <c r="O33" s="19">
        <f t="shared" si="3"/>
        <v>0.2135310849248273</v>
      </c>
      <c r="P33" s="19">
        <f t="shared" si="4"/>
        <v>0.6217510966066494</v>
      </c>
      <c r="Q33" s="19">
        <f t="shared" si="5"/>
        <v>0.26242963434251115</v>
      </c>
      <c r="R33" s="31">
        <v>0</v>
      </c>
      <c r="S33" s="21">
        <v>0</v>
      </c>
      <c r="T33" s="21">
        <v>0</v>
      </c>
      <c r="U33" s="22">
        <f t="shared" si="6"/>
        <v>1.407227116882434</v>
      </c>
      <c r="V33" s="23">
        <f t="shared" si="7"/>
        <v>27</v>
      </c>
      <c r="W33" s="29">
        <f t="shared" si="8"/>
        <v>44925</v>
      </c>
      <c r="X33" s="16">
        <f>SUM($W$7:W33)</f>
        <v>1053764.1</v>
      </c>
    </row>
    <row r="34" spans="1:24" ht="12" customHeight="1">
      <c r="A34" s="24">
        <f t="shared" si="0"/>
        <v>28</v>
      </c>
      <c r="B34" s="12" t="s">
        <v>127</v>
      </c>
      <c r="C34" s="25" t="s">
        <v>128</v>
      </c>
      <c r="D34" s="26" t="s">
        <v>125</v>
      </c>
      <c r="E34" s="27" t="s">
        <v>126</v>
      </c>
      <c r="F34" s="27" t="s">
        <v>37</v>
      </c>
      <c r="G34" s="16">
        <v>59223.4</v>
      </c>
      <c r="H34" s="16">
        <v>14805.85</v>
      </c>
      <c r="I34" s="28">
        <f t="shared" si="1"/>
        <v>0.25</v>
      </c>
      <c r="J34" s="29">
        <v>971.65</v>
      </c>
      <c r="K34" s="29">
        <v>69.38</v>
      </c>
      <c r="L34" s="30">
        <v>1411918.35</v>
      </c>
      <c r="M34" s="30">
        <v>96939.78</v>
      </c>
      <c r="N34" s="19">
        <f t="shared" si="2"/>
        <v>0.423447019550078</v>
      </c>
      <c r="O34" s="19">
        <f t="shared" si="3"/>
        <v>0.3523973994311255</v>
      </c>
      <c r="P34" s="19">
        <f t="shared" si="4"/>
        <v>0.3975262558329582</v>
      </c>
      <c r="Q34" s="19">
        <f t="shared" si="5"/>
        <v>0.23320050448788102</v>
      </c>
      <c r="R34" s="31">
        <v>0</v>
      </c>
      <c r="S34" s="21">
        <v>0</v>
      </c>
      <c r="T34" s="21">
        <v>0</v>
      </c>
      <c r="U34" s="22">
        <f t="shared" si="6"/>
        <v>1.4065711793020428</v>
      </c>
      <c r="V34" s="23">
        <f t="shared" si="7"/>
        <v>28</v>
      </c>
      <c r="W34" s="29">
        <f t="shared" si="8"/>
        <v>44417.55</v>
      </c>
      <c r="X34" s="16">
        <f>SUM($W$7:W34)</f>
        <v>1098181.6500000001</v>
      </c>
    </row>
    <row r="35" spans="1:24" ht="12" customHeight="1">
      <c r="A35" s="24">
        <f t="shared" si="0"/>
        <v>29</v>
      </c>
      <c r="B35" s="12" t="s">
        <v>129</v>
      </c>
      <c r="C35" s="25" t="s">
        <v>130</v>
      </c>
      <c r="D35" s="26" t="s">
        <v>25</v>
      </c>
      <c r="E35" s="27" t="s">
        <v>26</v>
      </c>
      <c r="F35" s="27" t="s">
        <v>37</v>
      </c>
      <c r="G35" s="16">
        <v>52635.66</v>
      </c>
      <c r="H35" s="16">
        <v>15000</v>
      </c>
      <c r="I35" s="28">
        <f t="shared" si="1"/>
        <v>0.28497790281341584</v>
      </c>
      <c r="J35" s="29">
        <v>552.19</v>
      </c>
      <c r="K35" s="29">
        <v>52.26</v>
      </c>
      <c r="L35" s="30">
        <v>1008086.38</v>
      </c>
      <c r="M35" s="30">
        <v>120450</v>
      </c>
      <c r="N35" s="19">
        <f t="shared" si="2"/>
        <v>0.24064550993192776</v>
      </c>
      <c r="O35" s="19">
        <f t="shared" si="3"/>
        <v>0.26544087769199515</v>
      </c>
      <c r="P35" s="19">
        <f t="shared" si="4"/>
        <v>0.2838271803731432</v>
      </c>
      <c r="Q35" s="19">
        <f t="shared" si="5"/>
        <v>0.28975721592895365</v>
      </c>
      <c r="R35" s="31">
        <v>0.25</v>
      </c>
      <c r="S35" s="21">
        <v>0</v>
      </c>
      <c r="T35" s="21">
        <v>0</v>
      </c>
      <c r="U35" s="22">
        <f t="shared" si="6"/>
        <v>1.3296707839260198</v>
      </c>
      <c r="V35" s="23">
        <f t="shared" si="7"/>
        <v>29</v>
      </c>
      <c r="W35" s="29">
        <f t="shared" si="8"/>
        <v>37635.66</v>
      </c>
      <c r="X35" s="16">
        <f>SUM($W$7:W35)</f>
        <v>1135817.31</v>
      </c>
    </row>
    <row r="36" spans="1:24" ht="12" customHeight="1">
      <c r="A36" s="24">
        <f t="shared" si="0"/>
        <v>30</v>
      </c>
      <c r="B36" s="12" t="s">
        <v>131</v>
      </c>
      <c r="C36" s="25" t="s">
        <v>132</v>
      </c>
      <c r="D36" s="26" t="s">
        <v>40</v>
      </c>
      <c r="E36" s="27" t="s">
        <v>41</v>
      </c>
      <c r="F36" s="27" t="s">
        <v>32</v>
      </c>
      <c r="G36" s="16">
        <v>50044</v>
      </c>
      <c r="H36" s="16">
        <v>12544</v>
      </c>
      <c r="I36" s="28">
        <f t="shared" si="1"/>
        <v>0.25065941971065464</v>
      </c>
      <c r="J36" s="29">
        <v>1425.52</v>
      </c>
      <c r="K36" s="29">
        <v>64.17</v>
      </c>
      <c r="L36" s="30">
        <v>992153.82</v>
      </c>
      <c r="M36" s="30">
        <v>36038.41</v>
      </c>
      <c r="N36" s="19">
        <f t="shared" si="2"/>
        <v>0.6212444762095685</v>
      </c>
      <c r="O36" s="19">
        <f t="shared" si="3"/>
        <v>0.32593457943925236</v>
      </c>
      <c r="P36" s="19">
        <f t="shared" si="4"/>
        <v>0.2793413608336252</v>
      </c>
      <c r="Q36" s="19">
        <f t="shared" si="5"/>
        <v>0.08669480571279506</v>
      </c>
      <c r="R36" s="31">
        <v>0</v>
      </c>
      <c r="S36" s="21">
        <v>0</v>
      </c>
      <c r="T36" s="21">
        <v>0</v>
      </c>
      <c r="U36" s="22">
        <f t="shared" si="6"/>
        <v>1.3132152221952411</v>
      </c>
      <c r="V36" s="23">
        <f t="shared" si="7"/>
        <v>30</v>
      </c>
      <c r="W36" s="29">
        <f t="shared" si="8"/>
        <v>37500</v>
      </c>
      <c r="X36" s="16">
        <f>SUM($W$7:W36)</f>
        <v>1173317.31</v>
      </c>
    </row>
    <row r="37" spans="1:24" ht="12" customHeight="1">
      <c r="A37" s="24">
        <f t="shared" si="0"/>
        <v>31</v>
      </c>
      <c r="B37" s="12" t="s">
        <v>133</v>
      </c>
      <c r="C37" s="25" t="s">
        <v>134</v>
      </c>
      <c r="D37" s="26" t="s">
        <v>135</v>
      </c>
      <c r="E37" s="27" t="s">
        <v>136</v>
      </c>
      <c r="F37" s="27" t="s">
        <v>27</v>
      </c>
      <c r="G37" s="16">
        <v>60000</v>
      </c>
      <c r="H37" s="16">
        <v>15000</v>
      </c>
      <c r="I37" s="28">
        <f t="shared" si="1"/>
        <v>0.25</v>
      </c>
      <c r="J37" s="29">
        <v>1393.99</v>
      </c>
      <c r="K37" s="29">
        <v>26.28</v>
      </c>
      <c r="L37" s="30">
        <v>1674449.95</v>
      </c>
      <c r="M37" s="30">
        <v>29654.43</v>
      </c>
      <c r="N37" s="19">
        <f t="shared" si="2"/>
        <v>0.6075036389467537</v>
      </c>
      <c r="O37" s="19">
        <f t="shared" si="3"/>
        <v>0.13348232425843154</v>
      </c>
      <c r="P37" s="19">
        <f t="shared" si="4"/>
        <v>0.47144214763069275</v>
      </c>
      <c r="Q37" s="19">
        <f t="shared" si="5"/>
        <v>0.07133736053765083</v>
      </c>
      <c r="R37" s="31">
        <v>0</v>
      </c>
      <c r="S37" s="21">
        <v>0</v>
      </c>
      <c r="T37" s="21">
        <v>0</v>
      </c>
      <c r="U37" s="22">
        <f t="shared" si="6"/>
        <v>1.283765471373529</v>
      </c>
      <c r="V37" s="23">
        <f t="shared" si="7"/>
        <v>31</v>
      </c>
      <c r="W37" s="29">
        <f t="shared" si="8"/>
        <v>45000</v>
      </c>
      <c r="X37" s="16">
        <f>SUM($W$7:W37)</f>
        <v>1218317.31</v>
      </c>
    </row>
    <row r="38" spans="1:24" ht="12" customHeight="1">
      <c r="A38" s="24">
        <f t="shared" si="0"/>
        <v>32</v>
      </c>
      <c r="B38" s="12" t="s">
        <v>137</v>
      </c>
      <c r="C38" s="25" t="s">
        <v>138</v>
      </c>
      <c r="D38" s="26" t="s">
        <v>139</v>
      </c>
      <c r="E38" s="27" t="s">
        <v>140</v>
      </c>
      <c r="F38" s="27" t="s">
        <v>27</v>
      </c>
      <c r="G38" s="16">
        <v>43215.68</v>
      </c>
      <c r="H38" s="16">
        <v>10815.68</v>
      </c>
      <c r="I38" s="28">
        <f t="shared" si="1"/>
        <v>0.25027212345148797</v>
      </c>
      <c r="J38" s="29">
        <v>215.13</v>
      </c>
      <c r="K38" s="29">
        <v>35.86</v>
      </c>
      <c r="L38" s="30">
        <v>1451233.64</v>
      </c>
      <c r="M38" s="30">
        <v>241872.27</v>
      </c>
      <c r="N38" s="19">
        <f t="shared" si="2"/>
        <v>0.09375408564381031</v>
      </c>
      <c r="O38" s="19">
        <f t="shared" si="3"/>
        <v>0.18214140593254774</v>
      </c>
      <c r="P38" s="19">
        <f t="shared" si="4"/>
        <v>0.4085954936757038</v>
      </c>
      <c r="Q38" s="19">
        <f t="shared" si="5"/>
        <v>0.5818533463313922</v>
      </c>
      <c r="R38" s="31">
        <v>0</v>
      </c>
      <c r="S38" s="21">
        <v>0</v>
      </c>
      <c r="T38" s="21">
        <v>0</v>
      </c>
      <c r="U38" s="22">
        <f t="shared" si="6"/>
        <v>1.2663443315834542</v>
      </c>
      <c r="V38" s="23">
        <f t="shared" si="7"/>
        <v>32</v>
      </c>
      <c r="W38" s="29">
        <f t="shared" si="8"/>
        <v>32400</v>
      </c>
      <c r="X38" s="16">
        <f>SUM($W$7:W38)</f>
        <v>1250717.31</v>
      </c>
    </row>
    <row r="39" spans="1:24" ht="12" customHeight="1">
      <c r="A39" s="24">
        <f t="shared" si="0"/>
        <v>33</v>
      </c>
      <c r="B39" s="12">
        <v>44</v>
      </c>
      <c r="C39" s="25" t="s">
        <v>141</v>
      </c>
      <c r="D39" s="26">
        <v>950000</v>
      </c>
      <c r="E39" s="27" t="s">
        <v>142</v>
      </c>
      <c r="F39" s="27" t="s">
        <v>32</v>
      </c>
      <c r="G39" s="16">
        <v>58960</v>
      </c>
      <c r="H39" s="16">
        <v>15000</v>
      </c>
      <c r="I39" s="28">
        <f t="shared" si="1"/>
        <v>0.2544097693351425</v>
      </c>
      <c r="J39" s="29">
        <v>1036</v>
      </c>
      <c r="K39" s="29">
        <v>115.11</v>
      </c>
      <c r="L39" s="30">
        <v>411328.2</v>
      </c>
      <c r="M39" s="30">
        <v>45703.13</v>
      </c>
      <c r="N39" s="19">
        <f t="shared" si="2"/>
        <v>0.4514908786640054</v>
      </c>
      <c r="O39" s="19">
        <f t="shared" si="3"/>
        <v>0.5846708655018286</v>
      </c>
      <c r="P39" s="19">
        <f t="shared" si="4"/>
        <v>0.1158096424375462</v>
      </c>
      <c r="Q39" s="19">
        <f t="shared" si="5"/>
        <v>0.10994447246192646</v>
      </c>
      <c r="R39" s="31">
        <v>0</v>
      </c>
      <c r="S39" s="21">
        <v>0</v>
      </c>
      <c r="T39" s="21">
        <v>0</v>
      </c>
      <c r="U39" s="22">
        <f t="shared" si="6"/>
        <v>1.2619158590653066</v>
      </c>
      <c r="V39" s="23">
        <f t="shared" si="7"/>
        <v>33</v>
      </c>
      <c r="W39" s="29">
        <f t="shared" si="8"/>
        <v>43960</v>
      </c>
      <c r="X39" s="16">
        <f>SUM($W$7:W39)</f>
        <v>1294677.31</v>
      </c>
    </row>
    <row r="40" spans="1:24" ht="12" customHeight="1">
      <c r="A40" s="24">
        <f t="shared" si="0"/>
        <v>34</v>
      </c>
      <c r="B40" s="12" t="s">
        <v>143</v>
      </c>
      <c r="C40" s="25" t="s">
        <v>144</v>
      </c>
      <c r="D40" s="26" t="s">
        <v>145</v>
      </c>
      <c r="E40" s="27" t="s">
        <v>146</v>
      </c>
      <c r="F40" s="27" t="s">
        <v>32</v>
      </c>
      <c r="G40" s="16">
        <v>42968.86</v>
      </c>
      <c r="H40" s="16">
        <v>10742.22</v>
      </c>
      <c r="I40" s="28">
        <f t="shared" si="1"/>
        <v>0.25000011636333846</v>
      </c>
      <c r="J40" s="29">
        <v>599.61</v>
      </c>
      <c r="K40" s="29">
        <v>35.43</v>
      </c>
      <c r="L40" s="30">
        <v>1586398.36</v>
      </c>
      <c r="M40" s="30">
        <v>96174.97</v>
      </c>
      <c r="N40" s="19">
        <f t="shared" si="2"/>
        <v>0.2613112410769539</v>
      </c>
      <c r="O40" s="19">
        <f t="shared" si="3"/>
        <v>0.1799573344169037</v>
      </c>
      <c r="P40" s="19">
        <f t="shared" si="4"/>
        <v>0.44665118228001316</v>
      </c>
      <c r="Q40" s="19">
        <f t="shared" si="5"/>
        <v>0.2313606604337953</v>
      </c>
      <c r="R40" s="31">
        <v>0</v>
      </c>
      <c r="S40" s="21">
        <v>0</v>
      </c>
      <c r="T40" s="21">
        <v>0</v>
      </c>
      <c r="U40" s="22">
        <f t="shared" si="6"/>
        <v>1.119280418207666</v>
      </c>
      <c r="V40" s="23">
        <f t="shared" si="7"/>
        <v>34</v>
      </c>
      <c r="W40" s="29">
        <f t="shared" si="8"/>
        <v>32226.64</v>
      </c>
      <c r="X40" s="16">
        <f>SUM($W$7:W40)</f>
        <v>1326903.95</v>
      </c>
    </row>
    <row r="41" spans="1:24" ht="12" customHeight="1">
      <c r="A41" s="24">
        <f t="shared" si="0"/>
        <v>35</v>
      </c>
      <c r="B41" s="12" t="s">
        <v>147</v>
      </c>
      <c r="C41" s="25" t="s">
        <v>148</v>
      </c>
      <c r="D41" s="26" t="s">
        <v>149</v>
      </c>
      <c r="E41" s="27" t="s">
        <v>150</v>
      </c>
      <c r="F41" s="27" t="s">
        <v>32</v>
      </c>
      <c r="G41" s="16">
        <v>34268.72</v>
      </c>
      <c r="H41" s="16">
        <v>8567.18</v>
      </c>
      <c r="I41" s="28">
        <f t="shared" si="1"/>
        <v>0.25</v>
      </c>
      <c r="J41" s="29">
        <v>1036</v>
      </c>
      <c r="K41" s="29">
        <v>54.71</v>
      </c>
      <c r="L41" s="30">
        <v>724141.18</v>
      </c>
      <c r="M41" s="30">
        <v>37640.3</v>
      </c>
      <c r="N41" s="19">
        <f t="shared" si="2"/>
        <v>0.4514908786640054</v>
      </c>
      <c r="O41" s="19">
        <f t="shared" si="3"/>
        <v>0.2778850060950833</v>
      </c>
      <c r="P41" s="19">
        <f t="shared" si="4"/>
        <v>0.20388227972237932</v>
      </c>
      <c r="Q41" s="19">
        <f t="shared" si="5"/>
        <v>0.09054834815052384</v>
      </c>
      <c r="R41" s="31">
        <v>0</v>
      </c>
      <c r="S41" s="21">
        <v>0</v>
      </c>
      <c r="T41" s="21">
        <v>0</v>
      </c>
      <c r="U41" s="22">
        <f t="shared" si="6"/>
        <v>1.023806512631992</v>
      </c>
      <c r="V41" s="23">
        <f t="shared" si="7"/>
        <v>35</v>
      </c>
      <c r="W41" s="29">
        <f t="shared" si="8"/>
        <v>25701.54</v>
      </c>
      <c r="X41" s="16">
        <f>SUM($W$7:W41)</f>
        <v>1352605.49</v>
      </c>
    </row>
    <row r="42" spans="1:24" ht="12" customHeight="1">
      <c r="A42" s="24">
        <f t="shared" si="0"/>
        <v>36</v>
      </c>
      <c r="B42" s="12" t="s">
        <v>151</v>
      </c>
      <c r="C42" s="25" t="s">
        <v>152</v>
      </c>
      <c r="D42" s="26" t="s">
        <v>97</v>
      </c>
      <c r="E42" s="27" t="s">
        <v>98</v>
      </c>
      <c r="F42" s="27" t="s">
        <v>37</v>
      </c>
      <c r="G42" s="16">
        <v>60000</v>
      </c>
      <c r="H42" s="16">
        <v>15000</v>
      </c>
      <c r="I42" s="28">
        <f t="shared" si="1"/>
        <v>0.25</v>
      </c>
      <c r="J42" s="29">
        <v>250.25</v>
      </c>
      <c r="K42" s="29">
        <v>15.38</v>
      </c>
      <c r="L42" s="30">
        <v>326985.72</v>
      </c>
      <c r="M42" s="30">
        <v>18319.33</v>
      </c>
      <c r="N42" s="19">
        <f t="shared" si="2"/>
        <v>0.10905945210971751</v>
      </c>
      <c r="O42" s="19">
        <f t="shared" si="3"/>
        <v>0.0781186509548964</v>
      </c>
      <c r="P42" s="19">
        <f t="shared" si="4"/>
        <v>0.09206297870018053</v>
      </c>
      <c r="Q42" s="19">
        <f t="shared" si="5"/>
        <v>0.04406939027383777</v>
      </c>
      <c r="R42" s="31">
        <v>0.5</v>
      </c>
      <c r="S42" s="21">
        <v>0</v>
      </c>
      <c r="T42" s="21">
        <v>0</v>
      </c>
      <c r="U42" s="22">
        <f t="shared" si="6"/>
        <v>0.8233104720386322</v>
      </c>
      <c r="V42" s="23">
        <f t="shared" si="7"/>
        <v>36</v>
      </c>
      <c r="W42" s="29">
        <f t="shared" si="8"/>
        <v>45000</v>
      </c>
      <c r="X42" s="16">
        <f>SUM($W$7:W42)</f>
        <v>1397605.49</v>
      </c>
    </row>
    <row r="43" spans="1:24" ht="12" customHeight="1">
      <c r="A43" s="24">
        <f t="shared" si="0"/>
        <v>37</v>
      </c>
      <c r="B43" s="12" t="s">
        <v>153</v>
      </c>
      <c r="C43" s="25" t="s">
        <v>154</v>
      </c>
      <c r="D43" s="26" t="s">
        <v>155</v>
      </c>
      <c r="E43" s="27" t="s">
        <v>156</v>
      </c>
      <c r="F43" s="27" t="s">
        <v>157</v>
      </c>
      <c r="G43" s="16">
        <v>10030</v>
      </c>
      <c r="H43" s="16">
        <v>2507</v>
      </c>
      <c r="I43" s="28">
        <f t="shared" si="1"/>
        <v>0.24995014955134595</v>
      </c>
      <c r="J43" s="29">
        <v>178.36</v>
      </c>
      <c r="K43" s="29">
        <v>22.3</v>
      </c>
      <c r="L43" s="30">
        <v>387394.61</v>
      </c>
      <c r="M43" s="30">
        <v>48424.33</v>
      </c>
      <c r="N43" s="19">
        <f t="shared" si="2"/>
        <v>0.07772964586728959</v>
      </c>
      <c r="O43" s="19">
        <f t="shared" si="3"/>
        <v>0.11326696464851686</v>
      </c>
      <c r="P43" s="19">
        <f t="shared" si="4"/>
        <v>0.10907112924990958</v>
      </c>
      <c r="Q43" s="19">
        <f t="shared" si="5"/>
        <v>0.11649065208821013</v>
      </c>
      <c r="R43" s="31">
        <v>0.25</v>
      </c>
      <c r="S43" s="21">
        <v>0</v>
      </c>
      <c r="T43" s="21">
        <v>0</v>
      </c>
      <c r="U43" s="22">
        <f t="shared" si="6"/>
        <v>0.6665583918539262</v>
      </c>
      <c r="V43" s="23">
        <f t="shared" si="7"/>
        <v>37</v>
      </c>
      <c r="W43" s="29">
        <f t="shared" si="8"/>
        <v>7523</v>
      </c>
      <c r="X43" s="16">
        <f>SUM($W$7:W43)</f>
        <v>1405128.49</v>
      </c>
    </row>
    <row r="44" spans="1:24" ht="12" customHeight="1">
      <c r="A44" s="24">
        <f t="shared" si="0"/>
        <v>38</v>
      </c>
      <c r="B44" s="12" t="s">
        <v>158</v>
      </c>
      <c r="C44" s="25" t="s">
        <v>159</v>
      </c>
      <c r="D44" s="26" t="s">
        <v>25</v>
      </c>
      <c r="E44" s="27" t="s">
        <v>26</v>
      </c>
      <c r="F44" s="27" t="s">
        <v>27</v>
      </c>
      <c r="G44" s="16">
        <v>28165</v>
      </c>
      <c r="H44" s="16">
        <v>7041</v>
      </c>
      <c r="I44" s="28">
        <f t="shared" si="1"/>
        <v>0.24999112373513227</v>
      </c>
      <c r="J44" s="29">
        <v>350.97</v>
      </c>
      <c r="K44" s="29">
        <v>35.1</v>
      </c>
      <c r="L44" s="30">
        <v>43713.34</v>
      </c>
      <c r="M44" s="30">
        <v>4371.33</v>
      </c>
      <c r="N44" s="19">
        <f t="shared" si="2"/>
        <v>0.15295343019759264</v>
      </c>
      <c r="O44" s="19">
        <f t="shared" si="3"/>
        <v>0.17828118650954897</v>
      </c>
      <c r="P44" s="19">
        <f t="shared" si="4"/>
        <v>0.012307510827487357</v>
      </c>
      <c r="Q44" s="19">
        <f t="shared" si="5"/>
        <v>0.010515769287726967</v>
      </c>
      <c r="R44" s="31">
        <v>0.25</v>
      </c>
      <c r="S44" s="21">
        <v>0</v>
      </c>
      <c r="T44" s="21">
        <v>0</v>
      </c>
      <c r="U44" s="22">
        <f t="shared" si="6"/>
        <v>0.604057896822356</v>
      </c>
      <c r="V44" s="23">
        <f t="shared" si="7"/>
        <v>38</v>
      </c>
      <c r="W44" s="29">
        <f t="shared" si="8"/>
        <v>21124</v>
      </c>
      <c r="X44" s="16">
        <f>SUM($W$7:W44)</f>
        <v>1426252.49</v>
      </c>
    </row>
    <row r="45" spans="1:24" ht="12" customHeight="1">
      <c r="A45" s="24">
        <f t="shared" si="0"/>
        <v>39</v>
      </c>
      <c r="B45" s="12" t="s">
        <v>160</v>
      </c>
      <c r="C45" s="25" t="s">
        <v>161</v>
      </c>
      <c r="D45" s="26" t="s">
        <v>162</v>
      </c>
      <c r="E45" s="27" t="s">
        <v>163</v>
      </c>
      <c r="F45" s="27" t="s">
        <v>37</v>
      </c>
      <c r="G45" s="16">
        <v>50000</v>
      </c>
      <c r="H45" s="16">
        <v>12500</v>
      </c>
      <c r="I45" s="28">
        <f t="shared" si="1"/>
        <v>0.25</v>
      </c>
      <c r="J45" s="29">
        <v>293.43</v>
      </c>
      <c r="K45" s="29">
        <v>58.69</v>
      </c>
      <c r="L45" s="30">
        <v>133857.78</v>
      </c>
      <c r="M45" s="30">
        <v>26771.56</v>
      </c>
      <c r="N45" s="19">
        <f t="shared" si="2"/>
        <v>0.12787738274747018</v>
      </c>
      <c r="O45" s="19">
        <f t="shared" si="3"/>
        <v>0.298100365704998</v>
      </c>
      <c r="P45" s="19">
        <f t="shared" si="4"/>
        <v>0.037687719050830265</v>
      </c>
      <c r="Q45" s="19">
        <f t="shared" si="5"/>
        <v>0.06440226394084633</v>
      </c>
      <c r="R45" s="31">
        <v>0</v>
      </c>
      <c r="S45" s="21">
        <v>0</v>
      </c>
      <c r="T45" s="21">
        <v>0</v>
      </c>
      <c r="U45" s="22">
        <f t="shared" si="6"/>
        <v>0.5280677314441448</v>
      </c>
      <c r="V45" s="23">
        <f t="shared" si="7"/>
        <v>39</v>
      </c>
      <c r="W45" s="29">
        <f t="shared" si="8"/>
        <v>37500</v>
      </c>
      <c r="X45" s="16">
        <f>SUM($W$7:W45)</f>
        <v>1463752.49</v>
      </c>
    </row>
    <row r="46" spans="1:24" ht="12" customHeight="1">
      <c r="A46" s="24">
        <f t="shared" si="0"/>
        <v>40</v>
      </c>
      <c r="B46" s="12" t="s">
        <v>164</v>
      </c>
      <c r="C46" s="25" t="s">
        <v>165</v>
      </c>
      <c r="D46" s="26" t="s">
        <v>166</v>
      </c>
      <c r="E46" s="27" t="s">
        <v>167</v>
      </c>
      <c r="F46" s="27" t="s">
        <v>27</v>
      </c>
      <c r="G46" s="16">
        <v>1170.75</v>
      </c>
      <c r="H46" s="16">
        <v>292.68</v>
      </c>
      <c r="I46" s="28">
        <f t="shared" si="1"/>
        <v>0.2499935938500961</v>
      </c>
      <c r="J46" s="29">
        <v>21</v>
      </c>
      <c r="K46" s="29">
        <v>10.6</v>
      </c>
      <c r="L46" s="30">
        <v>12497.39</v>
      </c>
      <c r="M46" s="30">
        <v>8679.76</v>
      </c>
      <c r="N46" s="19">
        <f t="shared" si="2"/>
        <v>0.00915184213508119</v>
      </c>
      <c r="O46" s="19">
        <f t="shared" si="3"/>
        <v>0.053839902478667205</v>
      </c>
      <c r="P46" s="19">
        <f t="shared" si="4"/>
        <v>0.0035186458582284544</v>
      </c>
      <c r="Q46" s="19">
        <f t="shared" si="5"/>
        <v>0.02088022492761723</v>
      </c>
      <c r="R46" s="31">
        <v>0</v>
      </c>
      <c r="S46" s="21">
        <v>0</v>
      </c>
      <c r="T46" s="21">
        <v>0</v>
      </c>
      <c r="U46" s="22">
        <f t="shared" si="6"/>
        <v>0.08739061539959408</v>
      </c>
      <c r="V46" s="23">
        <f t="shared" si="7"/>
        <v>40</v>
      </c>
      <c r="W46" s="29">
        <f t="shared" si="8"/>
        <v>878.0699999999999</v>
      </c>
      <c r="X46" s="16">
        <f>SUM($W$7:W46)</f>
        <v>1464630.56</v>
      </c>
    </row>
    <row r="47" spans="1:24" ht="12" customHeight="1">
      <c r="A47" s="24">
        <f t="shared" si="0"/>
        <v>41</v>
      </c>
      <c r="B47" s="12" t="s">
        <v>168</v>
      </c>
      <c r="C47" s="25" t="s">
        <v>169</v>
      </c>
      <c r="D47" s="26" t="s">
        <v>170</v>
      </c>
      <c r="E47" s="27" t="s">
        <v>171</v>
      </c>
      <c r="F47" s="27" t="s">
        <v>27</v>
      </c>
      <c r="G47" s="16">
        <v>59933.29</v>
      </c>
      <c r="H47" s="16">
        <v>14983.32</v>
      </c>
      <c r="I47" s="28">
        <f t="shared" si="1"/>
        <v>0.24999995828695537</v>
      </c>
      <c r="J47" s="29">
        <v>1286.59</v>
      </c>
      <c r="K47" s="29">
        <v>393.76</v>
      </c>
      <c r="L47" s="30">
        <v>2021830.47</v>
      </c>
      <c r="M47" s="30">
        <v>623539.26</v>
      </c>
      <c r="N47" s="19">
        <f t="shared" si="2"/>
        <v>0.5606985034559099</v>
      </c>
      <c r="O47" s="19">
        <f t="shared" si="3"/>
        <v>2</v>
      </c>
      <c r="P47" s="19">
        <f t="shared" si="4"/>
        <v>0.5692472915789288</v>
      </c>
      <c r="Q47" s="19">
        <f t="shared" si="5"/>
        <v>1.5</v>
      </c>
      <c r="R47" s="31">
        <v>0</v>
      </c>
      <c r="S47" s="21">
        <v>-10</v>
      </c>
      <c r="T47" s="21">
        <v>0</v>
      </c>
      <c r="U47" s="22">
        <f t="shared" si="6"/>
        <v>-5.370054204965161</v>
      </c>
      <c r="V47" s="23">
        <f t="shared" si="7"/>
        <v>41</v>
      </c>
      <c r="W47" s="29">
        <f t="shared" si="8"/>
        <v>44949.97</v>
      </c>
      <c r="X47" s="16">
        <f>SUM($W$7:W47)</f>
        <v>1509580.53</v>
      </c>
    </row>
    <row r="48" spans="1:24" ht="12" customHeight="1">
      <c r="A48" s="24">
        <f t="shared" si="0"/>
        <v>42</v>
      </c>
      <c r="B48" s="12" t="s">
        <v>172</v>
      </c>
      <c r="C48" s="25" t="s">
        <v>173</v>
      </c>
      <c r="D48" s="26" t="s">
        <v>145</v>
      </c>
      <c r="E48" s="27" t="s">
        <v>146</v>
      </c>
      <c r="F48" s="27" t="s">
        <v>32</v>
      </c>
      <c r="G48" s="16">
        <v>41548.17</v>
      </c>
      <c r="H48" s="16">
        <v>10387.04</v>
      </c>
      <c r="I48" s="28">
        <f t="shared" si="1"/>
        <v>0.24999993982887816</v>
      </c>
      <c r="J48" s="29">
        <v>574.51</v>
      </c>
      <c r="K48" s="29">
        <v>60.84</v>
      </c>
      <c r="L48" s="30">
        <v>2240263.03</v>
      </c>
      <c r="M48" s="30">
        <v>255243.57</v>
      </c>
      <c r="N48" s="19">
        <f t="shared" si="2"/>
        <v>0.25037261071549977</v>
      </c>
      <c r="O48" s="19">
        <f t="shared" si="3"/>
        <v>0.3090207232832182</v>
      </c>
      <c r="P48" s="19">
        <f t="shared" si="4"/>
        <v>0.6307470785381449</v>
      </c>
      <c r="Q48" s="19">
        <f t="shared" si="5"/>
        <v>0.6140196448897219</v>
      </c>
      <c r="R48" s="31">
        <v>0</v>
      </c>
      <c r="S48" s="21">
        <v>-10</v>
      </c>
      <c r="T48" s="21">
        <v>0</v>
      </c>
      <c r="U48" s="22">
        <f t="shared" si="6"/>
        <v>-8.195839942573414</v>
      </c>
      <c r="V48" s="23">
        <f t="shared" si="7"/>
        <v>42</v>
      </c>
      <c r="W48" s="29">
        <f t="shared" si="8"/>
        <v>31161.129999999997</v>
      </c>
      <c r="X48" s="16">
        <f>SUM($W$7:W48)</f>
        <v>1540741.66</v>
      </c>
    </row>
    <row r="49" spans="1:24" ht="12" customHeight="1">
      <c r="A49" s="24">
        <f t="shared" si="0"/>
        <v>43</v>
      </c>
      <c r="B49" s="12">
        <v>42</v>
      </c>
      <c r="C49" s="25" t="s">
        <v>174</v>
      </c>
      <c r="D49" s="26" t="s">
        <v>149</v>
      </c>
      <c r="E49" s="27" t="s">
        <v>150</v>
      </c>
      <c r="F49" s="27" t="s">
        <v>32</v>
      </c>
      <c r="G49" s="16">
        <v>55498.68</v>
      </c>
      <c r="H49" s="16">
        <v>14498.68</v>
      </c>
      <c r="I49" s="28">
        <f t="shared" si="1"/>
        <v>0.2612436908409353</v>
      </c>
      <c r="J49" s="29">
        <v>1576.03</v>
      </c>
      <c r="K49" s="29">
        <v>79.07</v>
      </c>
      <c r="L49" s="30">
        <v>1260724.73</v>
      </c>
      <c r="M49" s="30">
        <v>61445.22</v>
      </c>
      <c r="N49" s="19">
        <f t="shared" si="2"/>
        <v>0.6868370361977146</v>
      </c>
      <c r="O49" s="19">
        <f t="shared" si="3"/>
        <v>0.40161519707436</v>
      </c>
      <c r="P49" s="19">
        <f t="shared" si="4"/>
        <v>0.35495762311816204</v>
      </c>
      <c r="Q49" s="19">
        <f t="shared" si="5"/>
        <v>0.14781399650761365</v>
      </c>
      <c r="R49" s="31">
        <v>0</v>
      </c>
      <c r="S49" s="21">
        <v>-10</v>
      </c>
      <c r="T49" s="21">
        <v>0</v>
      </c>
      <c r="U49" s="22">
        <f t="shared" si="6"/>
        <v>-8.408776147102149</v>
      </c>
      <c r="V49" s="23">
        <f t="shared" si="7"/>
        <v>43</v>
      </c>
      <c r="W49" s="29">
        <f t="shared" si="8"/>
        <v>41000</v>
      </c>
      <c r="X49" s="16">
        <f>SUM($W$7:W49)</f>
        <v>1581741.66</v>
      </c>
    </row>
    <row r="50" spans="1:24" ht="12" customHeight="1">
      <c r="A50" s="24">
        <f t="shared" si="0"/>
        <v>44</v>
      </c>
      <c r="B50" s="12">
        <v>43</v>
      </c>
      <c r="C50" s="25" t="s">
        <v>175</v>
      </c>
      <c r="D50" s="26">
        <v>460000</v>
      </c>
      <c r="E50" s="27" t="s">
        <v>176</v>
      </c>
      <c r="F50" s="27" t="s">
        <v>27</v>
      </c>
      <c r="G50" s="16">
        <v>45668.67</v>
      </c>
      <c r="H50" s="16">
        <v>14000</v>
      </c>
      <c r="I50" s="28">
        <f t="shared" si="1"/>
        <v>0.3065558948837354</v>
      </c>
      <c r="J50" s="29">
        <v>634.29</v>
      </c>
      <c r="K50" s="29">
        <v>72.86</v>
      </c>
      <c r="L50" s="30">
        <v>1152537.67</v>
      </c>
      <c r="M50" s="30">
        <v>130277.78</v>
      </c>
      <c r="N50" s="19">
        <f t="shared" si="2"/>
        <v>0.27642485466003086</v>
      </c>
      <c r="O50" s="19">
        <f t="shared" si="3"/>
        <v>0.37007314099959365</v>
      </c>
      <c r="P50" s="19">
        <f t="shared" si="4"/>
        <v>0.3244975069992833</v>
      </c>
      <c r="Q50" s="19">
        <f t="shared" si="5"/>
        <v>0.3133991434637171</v>
      </c>
      <c r="R50" s="31">
        <v>0</v>
      </c>
      <c r="S50" s="21">
        <v>-10</v>
      </c>
      <c r="T50" s="21">
        <v>0</v>
      </c>
      <c r="U50" s="22">
        <f t="shared" si="6"/>
        <v>-8.715605353877375</v>
      </c>
      <c r="V50" s="23">
        <f t="shared" si="7"/>
        <v>44</v>
      </c>
      <c r="W50" s="29">
        <f t="shared" si="8"/>
        <v>31668.67</v>
      </c>
      <c r="X50" s="16">
        <f>SUM($W$7:W50)</f>
        <v>1613410.3299999998</v>
      </c>
    </row>
    <row r="51" spans="12:13" ht="12" customHeight="1">
      <c r="L51" s="35"/>
      <c r="M51" s="35"/>
    </row>
    <row r="52" spans="7:17" ht="12" customHeight="1">
      <c r="G52" s="37">
        <f>SUM(G7:G51)</f>
        <v>2219657.8499999996</v>
      </c>
      <c r="H52" s="37">
        <f>SUM(H7:H51)</f>
        <v>606247.52</v>
      </c>
      <c r="J52" s="37">
        <f>MAX(J7:J51)</f>
        <v>4589.24</v>
      </c>
      <c r="K52" s="37">
        <f>MAX(K7:K51)</f>
        <v>393.76</v>
      </c>
      <c r="L52" s="38">
        <f>MAX(L7:L51)</f>
        <v>5327641.87</v>
      </c>
      <c r="M52" s="38">
        <f>MAX(M7:M51)</f>
        <v>623539.26</v>
      </c>
      <c r="N52" s="39">
        <f>MAX(N7:N50)</f>
        <v>2</v>
      </c>
      <c r="O52" s="39">
        <f>MAX(O7:O50)</f>
        <v>2</v>
      </c>
      <c r="P52" s="39">
        <f>MAX(P7:P50)</f>
        <v>1.5</v>
      </c>
      <c r="Q52" s="39">
        <f>MAX(Q7:Q50)</f>
        <v>1.5</v>
      </c>
    </row>
  </sheetData>
  <mergeCells count="1">
    <mergeCell ref="D6:E6"/>
  </mergeCells>
  <conditionalFormatting sqref="N7:N50">
    <cfRule type="cellIs" priority="1" dxfId="0" operator="equal" stopIfTrue="1">
      <formula>$N$52</formula>
    </cfRule>
  </conditionalFormatting>
  <conditionalFormatting sqref="P7:P50">
    <cfRule type="cellIs" priority="2" dxfId="0" operator="equal" stopIfTrue="1">
      <formula>$P$52</formula>
    </cfRule>
  </conditionalFormatting>
  <conditionalFormatting sqref="O7:O50">
    <cfRule type="cellIs" priority="3" dxfId="0" operator="equal" stopIfTrue="1">
      <formula>$O$52</formula>
    </cfRule>
  </conditionalFormatting>
  <conditionalFormatting sqref="Q7:Q50">
    <cfRule type="cellIs" priority="4" dxfId="0" operator="equal" stopIfTrue="1">
      <formula>$Q$52</formula>
    </cfRule>
  </conditionalFormatting>
  <printOptions horizontalCentered="1" verticalCentered="1"/>
  <pageMargins left="0.4" right="0.39" top="0.7874015748031497" bottom="0.984251968503937" header="0" footer="0"/>
  <pageSetup horizontalDpi="1200" verticalDpi="1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Rojas</dc:creator>
  <cp:keywords/>
  <dc:description/>
  <cp:lastModifiedBy>UPCNET</cp:lastModifiedBy>
  <cp:lastPrinted>2002-12-18T08:30:13Z</cp:lastPrinted>
  <dcterms:created xsi:type="dcterms:W3CDTF">2002-12-17T15:56:19Z</dcterms:created>
  <dcterms:modified xsi:type="dcterms:W3CDTF">2002-12-18T08:33:45Z</dcterms:modified>
  <cp:category/>
  <cp:version/>
  <cp:contentType/>
  <cp:contentStatus/>
</cp:coreProperties>
</file>