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3140" windowHeight="7590" activeTab="1"/>
  </bookViews>
  <sheets>
    <sheet name="PIR 2003" sheetId="1" r:id="rId1"/>
    <sheet name="Publicacions periòdiques" sheetId="2" r:id="rId2"/>
  </sheets>
  <definedNames/>
  <calcPr fullCalcOnLoad="1"/>
</workbook>
</file>

<file path=xl/sharedStrings.xml><?xml version="1.0" encoding="utf-8"?>
<sst xmlns="http://schemas.openxmlformats.org/spreadsheetml/2006/main" count="311" uniqueCount="217">
  <si>
    <t xml:space="preserve">             </t>
  </si>
  <si>
    <t>id</t>
  </si>
  <si>
    <t>revista</t>
  </si>
  <si>
    <t>responsable</t>
  </si>
  <si>
    <t>uo</t>
  </si>
  <si>
    <t>per</t>
  </si>
  <si>
    <t>núms 2002</t>
  </si>
  <si>
    <t>antig</t>
  </si>
  <si>
    <t>tirada</t>
  </si>
  <si>
    <t>subscriptors</t>
  </si>
  <si>
    <t>sol</t>
  </si>
  <si>
    <t>altres</t>
  </si>
  <si>
    <t>valoració</t>
  </si>
  <si>
    <t>IEEE Geoscience Remote Sending Newsle</t>
  </si>
  <si>
    <t>Adriano Camps</t>
  </si>
  <si>
    <t>SORT (anteriorment Qüestiió)</t>
  </si>
  <si>
    <t>Javier Heredia Cervera</t>
  </si>
  <si>
    <t>DC - Revista de Crítica Arquitectónica</t>
  </si>
  <si>
    <t xml:space="preserve">Pere Hereu </t>
  </si>
  <si>
    <t>Manuel Guàrdia</t>
  </si>
  <si>
    <t>Mathware &amp; Soft Computing</t>
  </si>
  <si>
    <t>Joan Jacas</t>
  </si>
  <si>
    <t>Ingeniería del Agua</t>
  </si>
  <si>
    <t>Josep Dolz</t>
  </si>
  <si>
    <t>Documentos Escuela Ingenieros Industriales de Barcelona</t>
  </si>
  <si>
    <t>Guillermo Lusa</t>
  </si>
  <si>
    <t>Quaderns d´Història d´Enginyeria</t>
  </si>
  <si>
    <t>Arquitectònics</t>
  </si>
  <si>
    <t>Josep Muntañola</t>
  </si>
  <si>
    <t>Boletín Intexter</t>
  </si>
  <si>
    <t>Francesc Carrión</t>
  </si>
  <si>
    <t>Revista inten. Métodos Numéricos Diseño</t>
  </si>
  <si>
    <t>Eugenio Oñate</t>
  </si>
  <si>
    <t>Archives of Computational Methods Engin.</t>
  </si>
  <si>
    <t>Camins R+D</t>
  </si>
  <si>
    <t>Carlos Agelet</t>
  </si>
  <si>
    <t>TSC</t>
  </si>
  <si>
    <t>EIO</t>
  </si>
  <si>
    <t>CA</t>
  </si>
  <si>
    <t>ETSAV</t>
  </si>
  <si>
    <t>EA</t>
  </si>
  <si>
    <t>EHMA</t>
  </si>
  <si>
    <t>ETSEIB</t>
  </si>
  <si>
    <t>PA</t>
  </si>
  <si>
    <t>INTEXTER</t>
  </si>
  <si>
    <t>RMEE</t>
  </si>
  <si>
    <t>ETSECCPB</t>
  </si>
  <si>
    <t>priorització de sol·licituds pir 2003</t>
  </si>
  <si>
    <t>professor</t>
  </si>
  <si>
    <t>centre</t>
  </si>
  <si>
    <t>campus</t>
  </si>
  <si>
    <t>import equip</t>
  </si>
  <si>
    <t>cofin</t>
  </si>
  <si>
    <t>%</t>
  </si>
  <si>
    <t>par</t>
  </si>
  <si>
    <t>par/edp</t>
  </si>
  <si>
    <t>patt</t>
  </si>
  <si>
    <t>patt/edp</t>
  </si>
  <si>
    <t>par (2,5)</t>
  </si>
  <si>
    <t>par/edp (2,5)</t>
  </si>
  <si>
    <t>patt (1,5)</t>
  </si>
  <si>
    <t>patt/edp (1,5)</t>
  </si>
  <si>
    <t>fin2002</t>
  </si>
  <si>
    <t>vre</t>
  </si>
  <si>
    <t>∑</t>
  </si>
  <si>
    <t>rànquing</t>
  </si>
  <si>
    <t>import sol</t>
  </si>
  <si>
    <t>import acum</t>
  </si>
  <si>
    <t>12</t>
  </si>
  <si>
    <t>Josep Roca Cladera</t>
  </si>
  <si>
    <t>704000</t>
  </si>
  <si>
    <t>CA 1</t>
  </si>
  <si>
    <t>210000</t>
  </si>
  <si>
    <t>ETSAB</t>
  </si>
  <si>
    <t>sud</t>
  </si>
  <si>
    <t>5</t>
  </si>
  <si>
    <t>Mateo Valero Cortés</t>
  </si>
  <si>
    <t>701000</t>
  </si>
  <si>
    <t>AC</t>
  </si>
  <si>
    <t>270000</t>
  </si>
  <si>
    <t>FIB</t>
  </si>
  <si>
    <t>nord</t>
  </si>
  <si>
    <t>9</t>
  </si>
  <si>
    <t>Javier Gil Mur</t>
  </si>
  <si>
    <t>702000</t>
  </si>
  <si>
    <t>CMEM</t>
  </si>
  <si>
    <t>240000</t>
  </si>
  <si>
    <t>23</t>
  </si>
  <si>
    <t>Lluís Tamarit Mur</t>
  </si>
  <si>
    <t>721000</t>
  </si>
  <si>
    <t>FEN</t>
  </si>
  <si>
    <t>31</t>
  </si>
  <si>
    <t>Xavier Aragonès Cervera</t>
  </si>
  <si>
    <t>710000</t>
  </si>
  <si>
    <t>EEL</t>
  </si>
  <si>
    <t>230000</t>
  </si>
  <si>
    <t>ETSETB</t>
  </si>
  <si>
    <t>10</t>
  </si>
  <si>
    <t>Climent Nadeu Camprubí</t>
  </si>
  <si>
    <t>739000</t>
  </si>
  <si>
    <t>20</t>
  </si>
  <si>
    <t>Josep Diaz Cort</t>
  </si>
  <si>
    <t>723000</t>
  </si>
  <si>
    <t>LSI</t>
  </si>
  <si>
    <t>26</t>
  </si>
  <si>
    <t>Margarita Cabrera Bean</t>
  </si>
  <si>
    <t>3</t>
  </si>
  <si>
    <t>Antonio Navarro Santañés</t>
  </si>
  <si>
    <t>713000</t>
  </si>
  <si>
    <t>EQ</t>
  </si>
  <si>
    <t>320000</t>
  </si>
  <si>
    <t>EUETIT</t>
  </si>
  <si>
    <t>terrassa</t>
  </si>
  <si>
    <t>14</t>
  </si>
  <si>
    <t>Ravindra Gettu</t>
  </si>
  <si>
    <t>706000</t>
  </si>
  <si>
    <t>EC</t>
  </si>
  <si>
    <t>250000</t>
  </si>
  <si>
    <t>27</t>
  </si>
  <si>
    <t>José M. Baldasano Recio</t>
  </si>
  <si>
    <t>736000</t>
  </si>
  <si>
    <t>PE</t>
  </si>
  <si>
    <t>8</t>
  </si>
  <si>
    <t>Eduard Egusquiza</t>
  </si>
  <si>
    <t>729000</t>
  </si>
  <si>
    <t>MF</t>
  </si>
  <si>
    <t>Andreu Català Mallofré</t>
  </si>
  <si>
    <t>ESAII</t>
  </si>
  <si>
    <t>EUPVG</t>
  </si>
  <si>
    <t>vilanova</t>
  </si>
  <si>
    <t>Josep M. Casas Sabata</t>
  </si>
  <si>
    <t>EMRN</t>
  </si>
  <si>
    <t>EUPM</t>
  </si>
  <si>
    <t>manresa</t>
  </si>
  <si>
    <t>21</t>
  </si>
  <si>
    <t>Ramon Pallàs Areny</t>
  </si>
  <si>
    <t>300000</t>
  </si>
  <si>
    <t>EPSC</t>
  </si>
  <si>
    <t>castelldefels</t>
  </si>
  <si>
    <t>28</t>
  </si>
  <si>
    <t>Joan Vivancos Calvet</t>
  </si>
  <si>
    <t>901000</t>
  </si>
  <si>
    <t>CIM</t>
  </si>
  <si>
    <t>15</t>
  </si>
  <si>
    <t>Enric Vazquez Ramonich</t>
  </si>
  <si>
    <t>13</t>
  </si>
  <si>
    <t>Inmaculada Rodríguez Cantalapiedra</t>
  </si>
  <si>
    <t>720000</t>
  </si>
  <si>
    <t>FA</t>
  </si>
  <si>
    <t>310000</t>
  </si>
  <si>
    <t>EUPB</t>
  </si>
  <si>
    <t>19</t>
  </si>
  <si>
    <t>Juan Jesús Pérez González</t>
  </si>
  <si>
    <t>110000</t>
  </si>
  <si>
    <t>RECTORAT</t>
  </si>
  <si>
    <t>24</t>
  </si>
  <si>
    <t>Amadeu Delshams Valdés</t>
  </si>
  <si>
    <t>725000</t>
  </si>
  <si>
    <t>MA 1</t>
  </si>
  <si>
    <t>11</t>
  </si>
  <si>
    <t>Josep Muntañola Thornberg</t>
  </si>
  <si>
    <t>735000</t>
  </si>
  <si>
    <t>25</t>
  </si>
  <si>
    <t>Xavier Ortega Aramburu</t>
  </si>
  <si>
    <t>460000</t>
  </si>
  <si>
    <t>INTE</t>
  </si>
  <si>
    <t>7</t>
  </si>
  <si>
    <t>Daniel Sempere Torres</t>
  </si>
  <si>
    <t>952000</t>
  </si>
  <si>
    <t>GRAHI</t>
  </si>
  <si>
    <t>30</t>
  </si>
  <si>
    <t>Luis Castañer Muñoz</t>
  </si>
  <si>
    <t>Josep Mumbrú Laporta</t>
  </si>
  <si>
    <t>ETP</t>
  </si>
  <si>
    <t>ETSEIT</t>
  </si>
  <si>
    <t>4</t>
  </si>
  <si>
    <t>Joaquim Sabaté Bel</t>
  </si>
  <si>
    <t>740000</t>
  </si>
  <si>
    <t>UOT</t>
  </si>
  <si>
    <t>6</t>
  </si>
  <si>
    <t>Patrici Molinàs Mata</t>
  </si>
  <si>
    <t>709000</t>
  </si>
  <si>
    <t>EE</t>
  </si>
  <si>
    <t>Antoni Forn Alonso</t>
  </si>
  <si>
    <t>29</t>
  </si>
  <si>
    <t>Xavier Colom Fajula</t>
  </si>
  <si>
    <t>18</t>
  </si>
  <si>
    <t>Jaume Pujol Ramo</t>
  </si>
  <si>
    <t>731000</t>
  </si>
  <si>
    <t>OO</t>
  </si>
  <si>
    <t>370000</t>
  </si>
  <si>
    <t>EUOOT</t>
  </si>
  <si>
    <t>2</t>
  </si>
  <si>
    <t>Salvador Montserrat Ribas</t>
  </si>
  <si>
    <t>724000</t>
  </si>
  <si>
    <t>MMT</t>
  </si>
  <si>
    <t>220000</t>
  </si>
  <si>
    <t>22</t>
  </si>
  <si>
    <t>Josep Bordonau Farrerons</t>
  </si>
  <si>
    <t>1</t>
  </si>
  <si>
    <t>Jordi Romeu Garbí</t>
  </si>
  <si>
    <t>712000</t>
  </si>
  <si>
    <t>EM</t>
  </si>
  <si>
    <t>17</t>
  </si>
  <si>
    <t>Daniel Crespo Artiaga</t>
  </si>
  <si>
    <t>16</t>
  </si>
  <si>
    <t>Lídia Serrano Porta</t>
  </si>
  <si>
    <t>745000</t>
  </si>
  <si>
    <t>EAB</t>
  </si>
  <si>
    <t>830000</t>
  </si>
  <si>
    <t>EUETAB</t>
  </si>
  <si>
    <t>extern</t>
  </si>
  <si>
    <t>max</t>
  </si>
  <si>
    <t>CONVOCATÒRIA DE PUBLICACIONS PERIÒDIQUES UPC 2003</t>
  </si>
  <si>
    <t>desp fin sol</t>
  </si>
  <si>
    <t>concessió</t>
  </si>
  <si>
    <t>Prespectivas Urbanas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</si>
</sst>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%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0%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0"/>
    <numFmt numFmtId="199" formatCode="#,##0.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24"/>
      <name val="Tahoma"/>
      <family val="2"/>
    </font>
    <font>
      <sz val="9"/>
      <name val="Helv"/>
      <family val="0"/>
    </font>
    <font>
      <sz val="14"/>
      <name val="Arial"/>
      <family val="0"/>
    </font>
    <font>
      <b/>
      <sz val="14"/>
      <name val="Helv"/>
      <family val="0"/>
    </font>
    <font>
      <sz val="14"/>
      <name val="Helv"/>
      <family val="0"/>
    </font>
    <font>
      <sz val="9"/>
      <color indexed="8"/>
      <name val="Tahoma"/>
      <family val="0"/>
    </font>
    <font>
      <b/>
      <sz val="9"/>
      <color indexed="9"/>
      <name val="Tahoma"/>
      <family val="2"/>
    </font>
    <font>
      <sz val="9"/>
      <name val="Arial CE"/>
      <family val="2"/>
    </font>
    <font>
      <b/>
      <sz val="9"/>
      <color indexed="8"/>
      <name val="Tahoma"/>
      <family val="2"/>
    </font>
    <font>
      <sz val="8"/>
      <name val="Helv"/>
      <family val="0"/>
    </font>
    <font>
      <sz val="10"/>
      <name val="Tahoma"/>
      <family val="0"/>
    </font>
    <font>
      <sz val="8"/>
      <name val="Tahoma"/>
      <family val="0"/>
    </font>
    <font>
      <sz val="24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10" fillId="2" borderId="1" xfId="21" applyFont="1" applyFill="1" applyBorder="1" applyAlignment="1">
      <alignment horizontal="center"/>
      <protection/>
    </xf>
    <xf numFmtId="0" fontId="10" fillId="2" borderId="2" xfId="21" applyFont="1" applyFill="1" applyBorder="1" applyAlignment="1">
      <alignment horizontal="center"/>
      <protection/>
    </xf>
    <xf numFmtId="0" fontId="10" fillId="2" borderId="3" xfId="2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9" fillId="0" borderId="4" xfId="21" applyFont="1" applyFill="1" applyBorder="1" applyAlignment="1">
      <alignment horizontal="center" wrapText="1"/>
      <protection/>
    </xf>
    <xf numFmtId="0" fontId="9" fillId="0" borderId="4" xfId="21" applyFont="1" applyFill="1" applyBorder="1" applyAlignment="1">
      <alignment horizontal="left" wrapText="1"/>
      <protection/>
    </xf>
    <xf numFmtId="0" fontId="9" fillId="3" borderId="4" xfId="21" applyFont="1" applyFill="1" applyBorder="1" applyAlignment="1">
      <alignment horizontal="center" wrapText="1"/>
      <protection/>
    </xf>
    <xf numFmtId="3" fontId="9" fillId="3" borderId="4" xfId="21" applyNumberFormat="1" applyFont="1" applyFill="1" applyBorder="1" applyAlignment="1">
      <alignment horizontal="center" wrapText="1"/>
      <protection/>
    </xf>
    <xf numFmtId="180" fontId="9" fillId="3" borderId="4" xfId="21" applyNumberFormat="1" applyFont="1" applyFill="1" applyBorder="1" applyAlignment="1">
      <alignment horizontal="center" wrapText="1"/>
      <protection/>
    </xf>
    <xf numFmtId="4" fontId="9" fillId="0" borderId="4" xfId="21" applyNumberFormat="1" applyFont="1" applyFill="1" applyBorder="1" applyAlignment="1">
      <alignment horizontal="right" wrapText="1"/>
      <protection/>
    </xf>
    <xf numFmtId="0" fontId="9" fillId="0" borderId="2" xfId="21" applyFont="1" applyFill="1" applyBorder="1" applyAlignment="1">
      <alignment horizontal="left" wrapText="1"/>
      <protection/>
    </xf>
    <xf numFmtId="0" fontId="9" fillId="0" borderId="0" xfId="21" applyFont="1" applyFill="1" applyBorder="1" applyAlignment="1">
      <alignment horizontal="center" wrapText="1"/>
      <protection/>
    </xf>
    <xf numFmtId="3" fontId="9" fillId="3" borderId="0" xfId="21" applyNumberFormat="1" applyFont="1" applyFill="1" applyBorder="1" applyAlignment="1">
      <alignment horizontal="center" wrapText="1"/>
      <protection/>
    </xf>
    <xf numFmtId="4" fontId="9" fillId="0" borderId="0" xfId="21" applyNumberFormat="1" applyFont="1" applyFill="1" applyBorder="1" applyAlignment="1">
      <alignment horizontal="right" wrapText="1"/>
      <protection/>
    </xf>
    <xf numFmtId="4" fontId="10" fillId="2" borderId="2" xfId="21" applyNumberFormat="1" applyFont="1" applyFill="1" applyBorder="1" applyAlignment="1">
      <alignment horizontal="right"/>
      <protection/>
    </xf>
    <xf numFmtId="4" fontId="10" fillId="2" borderId="3" xfId="21" applyNumberFormat="1" applyFont="1" applyFill="1" applyBorder="1" applyAlignment="1">
      <alignment horizontal="right"/>
      <protection/>
    </xf>
    <xf numFmtId="4" fontId="1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0" xfId="22" applyFont="1" applyAlignment="1">
      <alignment horizontal="left"/>
      <protection/>
    </xf>
    <xf numFmtId="0" fontId="16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4" fontId="16" fillId="0" borderId="0" xfId="22" applyNumberFormat="1" applyFont="1">
      <alignment/>
      <protection/>
    </xf>
    <xf numFmtId="0" fontId="16" fillId="0" borderId="0" xfId="22" applyFont="1" applyAlignment="1">
      <alignment horizontal="center"/>
      <protection/>
    </xf>
    <xf numFmtId="0" fontId="10" fillId="2" borderId="2" xfId="21" applyFont="1" applyFill="1" applyBorder="1" applyAlignment="1">
      <alignment horizontal="left"/>
      <protection/>
    </xf>
    <xf numFmtId="4" fontId="10" fillId="2" borderId="2" xfId="21" applyNumberFormat="1" applyFont="1" applyFill="1" applyBorder="1" applyAlignment="1">
      <alignment horizontal="center"/>
      <protection/>
    </xf>
    <xf numFmtId="4" fontId="10" fillId="2" borderId="3" xfId="21" applyNumberFormat="1" applyFont="1" applyFill="1" applyBorder="1" applyAlignment="1">
      <alignment horizontal="center"/>
      <protection/>
    </xf>
    <xf numFmtId="0" fontId="14" fillId="0" borderId="0" xfId="22">
      <alignment/>
      <protection/>
    </xf>
    <xf numFmtId="0" fontId="9" fillId="0" borderId="4" xfId="21" applyFont="1" applyFill="1" applyBorder="1" applyAlignment="1">
      <alignment horizontal="right" wrapText="1"/>
      <protection/>
    </xf>
    <xf numFmtId="0" fontId="9" fillId="0" borderId="4" xfId="21" applyFont="1" applyFill="1" applyBorder="1" applyAlignment="1">
      <alignment wrapText="1"/>
      <protection/>
    </xf>
    <xf numFmtId="4" fontId="9" fillId="0" borderId="4" xfId="21" applyNumberFormat="1" applyFont="1" applyFill="1" applyBorder="1" applyAlignment="1">
      <alignment wrapText="1"/>
      <protection/>
    </xf>
    <xf numFmtId="181" fontId="9" fillId="0" borderId="2" xfId="23" applyNumberFormat="1" applyFont="1" applyFill="1" applyBorder="1" applyAlignment="1">
      <alignment horizontal="right" wrapText="1"/>
    </xf>
    <xf numFmtId="198" fontId="9" fillId="3" borderId="4" xfId="21" applyNumberFormat="1" applyFont="1" applyFill="1" applyBorder="1" applyAlignment="1">
      <alignment horizontal="right" wrapText="1"/>
      <protection/>
    </xf>
    <xf numFmtId="198" fontId="9" fillId="0" borderId="4" xfId="21" applyNumberFormat="1" applyFont="1" applyFill="1" applyBorder="1" applyAlignment="1">
      <alignment horizontal="right" wrapText="1"/>
      <protection/>
    </xf>
    <xf numFmtId="3" fontId="9" fillId="0" borderId="2" xfId="21" applyNumberFormat="1" applyFont="1" applyFill="1" applyBorder="1" applyAlignment="1">
      <alignment horizontal="center" wrapText="1"/>
      <protection/>
    </xf>
    <xf numFmtId="4" fontId="9" fillId="0" borderId="2" xfId="21" applyNumberFormat="1" applyFont="1" applyFill="1" applyBorder="1" applyAlignment="1">
      <alignment horizontal="right" wrapText="1"/>
      <protection/>
    </xf>
    <xf numFmtId="4" fontId="12" fillId="0" borderId="4" xfId="21" applyNumberFormat="1" applyFont="1" applyFill="1" applyBorder="1" applyAlignment="1">
      <alignment horizontal="center" wrapText="1"/>
      <protection/>
    </xf>
    <xf numFmtId="0" fontId="9" fillId="0" borderId="2" xfId="21" applyFont="1" applyFill="1" applyBorder="1" applyAlignment="1">
      <alignment horizontal="right" wrapText="1"/>
      <protection/>
    </xf>
    <xf numFmtId="0" fontId="9" fillId="0" borderId="2" xfId="21" applyFont="1" applyFill="1" applyBorder="1" applyAlignment="1">
      <alignment wrapText="1"/>
      <protection/>
    </xf>
    <xf numFmtId="0" fontId="14" fillId="0" borderId="0" xfId="22" applyAlignment="1">
      <alignment horizontal="center"/>
      <protection/>
    </xf>
    <xf numFmtId="0" fontId="14" fillId="0" borderId="0" xfId="22" applyAlignment="1">
      <alignment horizontal="left"/>
      <protection/>
    </xf>
    <xf numFmtId="4" fontId="10" fillId="2" borderId="5" xfId="21" applyNumberFormat="1" applyFont="1" applyFill="1" applyBorder="1" applyAlignment="1">
      <alignment horizontal="right"/>
      <protection/>
    </xf>
    <xf numFmtId="2" fontId="10" fillId="2" borderId="5" xfId="21" applyNumberFormat="1" applyFont="1" applyFill="1" applyBorder="1" applyAlignment="1">
      <alignment horizontal="center"/>
      <protection/>
    </xf>
    <xf numFmtId="4" fontId="17" fillId="2" borderId="5" xfId="21" applyNumberFormat="1" applyFont="1" applyFill="1" applyBorder="1" applyAlignment="1">
      <alignment horizontal="right"/>
      <protection/>
    </xf>
    <xf numFmtId="198" fontId="18" fillId="0" borderId="0" xfId="22" applyNumberFormat="1" applyFont="1">
      <alignment/>
      <protection/>
    </xf>
    <xf numFmtId="4" fontId="14" fillId="0" borderId="0" xfId="22" applyNumberFormat="1">
      <alignment/>
      <protection/>
    </xf>
    <xf numFmtId="0" fontId="12" fillId="0" borderId="4" xfId="21" applyFont="1" applyFill="1" applyBorder="1" applyAlignment="1">
      <alignment horizontal="center" wrapText="1"/>
      <protection/>
    </xf>
    <xf numFmtId="4" fontId="12" fillId="0" borderId="4" xfId="21" applyNumberFormat="1" applyFont="1" applyFill="1" applyBorder="1" applyAlignment="1">
      <alignment horizontal="right" wrapText="1"/>
      <protection/>
    </xf>
    <xf numFmtId="0" fontId="12" fillId="0" borderId="0" xfId="21" applyFont="1" applyFill="1" applyBorder="1" applyAlignment="1">
      <alignment horizontal="center" wrapText="1"/>
      <protection/>
    </xf>
    <xf numFmtId="4" fontId="12" fillId="0" borderId="0" xfId="21" applyNumberFormat="1" applyFont="1" applyFill="1" applyBorder="1" applyAlignment="1">
      <alignment horizontal="right" wrapText="1"/>
      <protection/>
    </xf>
    <xf numFmtId="4" fontId="10" fillId="2" borderId="1" xfId="21" applyNumberFormat="1" applyFont="1" applyFill="1" applyBorder="1" applyAlignment="1">
      <alignment horizontal="center"/>
      <protection/>
    </xf>
    <xf numFmtId="1" fontId="10" fillId="2" borderId="2" xfId="21" applyNumberFormat="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priorització pir 2003" xfId="22"/>
    <cellStyle name="Percent" xfId="23"/>
  </cellStyles>
  <dxfs count="1">
    <dxf>
      <font>
        <strike val="0"/>
        <color auto="1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11.421875" defaultRowHeight="12" customHeight="1"/>
  <cols>
    <col min="1" max="1" width="4.421875" style="59" customWidth="1"/>
    <col min="2" max="2" width="27.28125" style="60" customWidth="1"/>
    <col min="3" max="3" width="6.57421875" style="47" customWidth="1"/>
    <col min="4" max="4" width="10.57421875" style="47" customWidth="1"/>
    <col min="5" max="5" width="6.57421875" style="47" customWidth="1"/>
    <col min="6" max="6" width="10.57421875" style="47" customWidth="1"/>
    <col min="7" max="7" width="14.421875" style="47" customWidth="1"/>
    <col min="8" max="8" width="12.7109375" style="65" bestFit="1" customWidth="1"/>
    <col min="9" max="9" width="11.7109375" style="65" bestFit="1" customWidth="1"/>
    <col min="10" max="10" width="7.8515625" style="65" customWidth="1"/>
    <col min="11" max="14" width="12.7109375" style="65" customWidth="1"/>
    <col min="15" max="18" width="10.57421875" style="47" customWidth="1"/>
    <col min="19" max="20" width="7.7109375" style="59" customWidth="1"/>
    <col min="21" max="21" width="9.421875" style="47" customWidth="1"/>
    <col min="22" max="22" width="9.140625" style="59" customWidth="1"/>
    <col min="23" max="16384" width="11.57421875" style="47" customWidth="1"/>
  </cols>
  <sheetData>
    <row r="1" spans="1:22" s="41" customFormat="1" ht="30.75" customHeight="1">
      <c r="A1" s="39" t="s">
        <v>47</v>
      </c>
      <c r="B1" s="40"/>
      <c r="H1" s="42"/>
      <c r="I1" s="42"/>
      <c r="J1" s="42"/>
      <c r="K1" s="42"/>
      <c r="L1" s="42"/>
      <c r="M1" s="42"/>
      <c r="N1" s="42"/>
      <c r="S1" s="43"/>
      <c r="T1" s="43"/>
      <c r="V1" s="43"/>
    </row>
    <row r="6" spans="1:25" ht="12" customHeight="1">
      <c r="A6" s="14" t="s">
        <v>10</v>
      </c>
      <c r="B6" s="44" t="s">
        <v>48</v>
      </c>
      <c r="C6" s="71" t="s">
        <v>4</v>
      </c>
      <c r="D6" s="71"/>
      <c r="E6" s="71" t="s">
        <v>49</v>
      </c>
      <c r="F6" s="71"/>
      <c r="G6" s="15" t="s">
        <v>50</v>
      </c>
      <c r="H6" s="45" t="s">
        <v>51</v>
      </c>
      <c r="I6" s="45" t="s">
        <v>52</v>
      </c>
      <c r="J6" s="45" t="s">
        <v>53</v>
      </c>
      <c r="K6" s="45" t="s">
        <v>54</v>
      </c>
      <c r="L6" s="45" t="s">
        <v>55</v>
      </c>
      <c r="M6" s="45" t="s">
        <v>56</v>
      </c>
      <c r="N6" s="45" t="s">
        <v>57</v>
      </c>
      <c r="O6" s="15" t="s">
        <v>58</v>
      </c>
      <c r="P6" s="15" t="s">
        <v>59</v>
      </c>
      <c r="Q6" s="15" t="s">
        <v>60</v>
      </c>
      <c r="R6" s="15" t="s">
        <v>61</v>
      </c>
      <c r="S6" s="15" t="s">
        <v>62</v>
      </c>
      <c r="T6" s="15" t="s">
        <v>63</v>
      </c>
      <c r="U6" s="15" t="s">
        <v>64</v>
      </c>
      <c r="V6" s="15" t="s">
        <v>65</v>
      </c>
      <c r="W6" s="15" t="s">
        <v>66</v>
      </c>
      <c r="X6" s="15" t="s">
        <v>67</v>
      </c>
      <c r="Y6" s="46">
        <v>492000</v>
      </c>
    </row>
    <row r="7" spans="1:25" ht="12" customHeight="1">
      <c r="A7" s="18" t="s">
        <v>68</v>
      </c>
      <c r="B7" s="19" t="s">
        <v>69</v>
      </c>
      <c r="C7" s="48" t="s">
        <v>70</v>
      </c>
      <c r="D7" s="49" t="s">
        <v>71</v>
      </c>
      <c r="E7" s="48" t="s">
        <v>72</v>
      </c>
      <c r="F7" s="49" t="s">
        <v>73</v>
      </c>
      <c r="G7" s="49" t="s">
        <v>74</v>
      </c>
      <c r="H7" s="50">
        <v>49980.17</v>
      </c>
      <c r="I7" s="50">
        <v>12495.04</v>
      </c>
      <c r="J7" s="51">
        <f aca="true" t="shared" si="0" ref="J7:J41">I7/H7</f>
        <v>0.24999994998016214</v>
      </c>
      <c r="K7" s="23">
        <v>1286.59</v>
      </c>
      <c r="L7" s="23">
        <v>393.76</v>
      </c>
      <c r="M7" s="23">
        <v>2021830.47</v>
      </c>
      <c r="N7" s="23">
        <v>623539.26</v>
      </c>
      <c r="O7" s="52">
        <f aca="true" t="shared" si="1" ref="O7:O41">K7/K$43*2.5</f>
        <v>0.7775216772262818</v>
      </c>
      <c r="P7" s="52">
        <f aca="true" t="shared" si="2" ref="P7:P41">L7/L$43*2.5</f>
        <v>2.5</v>
      </c>
      <c r="Q7" s="52">
        <f aca="true" t="shared" si="3" ref="Q7:Q41">M7/M$43*1.5</f>
        <v>0.28830966256712165</v>
      </c>
      <c r="R7" s="52">
        <f aca="true" t="shared" si="4" ref="R7:R41">N7/N$43*1.5</f>
        <v>1.5</v>
      </c>
      <c r="S7" s="20"/>
      <c r="T7" s="22"/>
      <c r="U7" s="53">
        <f aca="true" t="shared" si="5" ref="U7:U41">SUM(O7:T7)</f>
        <v>5.065831339793403</v>
      </c>
      <c r="V7" s="54">
        <f aca="true" t="shared" si="6" ref="V7:V41">RANK(U7,$U$7:$U$42)</f>
        <v>1</v>
      </c>
      <c r="W7" s="55">
        <f aca="true" t="shared" si="7" ref="W7:W41">H7-I7</f>
        <v>37485.13</v>
      </c>
      <c r="X7" s="55">
        <f>SUM(W$7:$W7)</f>
        <v>37485.13</v>
      </c>
      <c r="Y7" s="56" t="str">
        <f aca="true" t="shared" si="8" ref="Y7:Y41">IF(X7&lt;$Y$6,"Si",IF(X7&lt;($Y$6+3000),"&lt;Si","No"))</f>
        <v>Si</v>
      </c>
    </row>
    <row r="8" spans="1:25" ht="12" customHeight="1">
      <c r="A8" s="18" t="s">
        <v>75</v>
      </c>
      <c r="B8" s="24" t="s">
        <v>76</v>
      </c>
      <c r="C8" s="57" t="s">
        <v>77</v>
      </c>
      <c r="D8" s="58" t="s">
        <v>78</v>
      </c>
      <c r="E8" s="57" t="s">
        <v>79</v>
      </c>
      <c r="F8" s="58" t="s">
        <v>80</v>
      </c>
      <c r="G8" s="58" t="s">
        <v>81</v>
      </c>
      <c r="H8" s="50">
        <v>49363.7</v>
      </c>
      <c r="I8" s="50">
        <v>12363.7</v>
      </c>
      <c r="J8" s="51">
        <f t="shared" si="0"/>
        <v>0.2504613714125967</v>
      </c>
      <c r="K8" s="55">
        <v>2830.11</v>
      </c>
      <c r="L8" s="55">
        <v>42.92</v>
      </c>
      <c r="M8" s="55">
        <v>10519056.76</v>
      </c>
      <c r="N8" s="55">
        <v>178815.88</v>
      </c>
      <c r="O8" s="52">
        <f t="shared" si="1"/>
        <v>1.7103132108401844</v>
      </c>
      <c r="P8" s="52">
        <f t="shared" si="2"/>
        <v>0.2725010158472166</v>
      </c>
      <c r="Q8" s="52">
        <f t="shared" si="3"/>
        <v>1.5</v>
      </c>
      <c r="R8" s="52">
        <f t="shared" si="4"/>
        <v>0.4301634832103435</v>
      </c>
      <c r="S8" s="20"/>
      <c r="T8" s="22"/>
      <c r="U8" s="53">
        <f t="shared" si="5"/>
        <v>3.9129777098977443</v>
      </c>
      <c r="V8" s="54">
        <f t="shared" si="6"/>
        <v>2</v>
      </c>
      <c r="W8" s="55">
        <f t="shared" si="7"/>
        <v>37000</v>
      </c>
      <c r="X8" s="55">
        <f>SUM(W$7:$W8)</f>
        <v>74485.13</v>
      </c>
      <c r="Y8" s="56" t="str">
        <f t="shared" si="8"/>
        <v>Si</v>
      </c>
    </row>
    <row r="9" spans="1:25" ht="12" customHeight="1">
      <c r="A9" s="18" t="s">
        <v>82</v>
      </c>
      <c r="B9" s="24" t="s">
        <v>83</v>
      </c>
      <c r="C9" s="57" t="s">
        <v>84</v>
      </c>
      <c r="D9" s="58" t="s">
        <v>85</v>
      </c>
      <c r="E9" s="57" t="s">
        <v>86</v>
      </c>
      <c r="F9" s="58" t="s">
        <v>42</v>
      </c>
      <c r="G9" s="58" t="s">
        <v>74</v>
      </c>
      <c r="H9" s="50">
        <v>46985.36</v>
      </c>
      <c r="I9" s="50">
        <v>11746.34</v>
      </c>
      <c r="J9" s="51">
        <f t="shared" si="0"/>
        <v>0.25</v>
      </c>
      <c r="K9" s="55">
        <v>2905.83</v>
      </c>
      <c r="L9" s="55">
        <v>206.03</v>
      </c>
      <c r="M9" s="55">
        <v>1997853.52</v>
      </c>
      <c r="N9" s="55">
        <v>143058.53</v>
      </c>
      <c r="O9" s="52">
        <f t="shared" si="1"/>
        <v>1.7560728867272768</v>
      </c>
      <c r="P9" s="52">
        <f t="shared" si="2"/>
        <v>1.3080937626980902</v>
      </c>
      <c r="Q9" s="52">
        <f t="shared" si="3"/>
        <v>0.28489058937257794</v>
      </c>
      <c r="R9" s="52">
        <f t="shared" si="4"/>
        <v>0.34414480172427314</v>
      </c>
      <c r="S9" s="20"/>
      <c r="T9" s="22"/>
      <c r="U9" s="53">
        <f t="shared" si="5"/>
        <v>3.6932020405222183</v>
      </c>
      <c r="V9" s="54">
        <f t="shared" si="6"/>
        <v>3</v>
      </c>
      <c r="W9" s="55">
        <f t="shared" si="7"/>
        <v>35239.020000000004</v>
      </c>
      <c r="X9" s="55">
        <f>SUM(W$7:$W9)</f>
        <v>109724.15000000001</v>
      </c>
      <c r="Y9" s="56" t="str">
        <f t="shared" si="8"/>
        <v>Si</v>
      </c>
    </row>
    <row r="10" spans="1:25" ht="12" customHeight="1">
      <c r="A10" s="18" t="s">
        <v>87</v>
      </c>
      <c r="B10" s="24" t="s">
        <v>88</v>
      </c>
      <c r="C10" s="57" t="s">
        <v>89</v>
      </c>
      <c r="D10" s="58" t="s">
        <v>90</v>
      </c>
      <c r="E10" s="57" t="s">
        <v>86</v>
      </c>
      <c r="F10" s="58" t="s">
        <v>42</v>
      </c>
      <c r="G10" s="58" t="s">
        <v>74</v>
      </c>
      <c r="H10" s="50">
        <v>49785.29</v>
      </c>
      <c r="I10" s="50">
        <v>12446.33</v>
      </c>
      <c r="J10" s="51">
        <f t="shared" si="0"/>
        <v>0.25000015064690795</v>
      </c>
      <c r="K10" s="55">
        <v>4136.83</v>
      </c>
      <c r="L10" s="55">
        <v>108.62</v>
      </c>
      <c r="M10" s="55">
        <v>1806565.9</v>
      </c>
      <c r="N10" s="55">
        <v>45817.14</v>
      </c>
      <c r="O10" s="52">
        <f t="shared" si="1"/>
        <v>2.5</v>
      </c>
      <c r="P10" s="52">
        <f t="shared" si="2"/>
        <v>0.6896332791548152</v>
      </c>
      <c r="Q10" s="52">
        <f t="shared" si="3"/>
        <v>0.257613292886158</v>
      </c>
      <c r="R10" s="52">
        <f t="shared" si="4"/>
        <v>0.11021873746971442</v>
      </c>
      <c r="S10" s="20"/>
      <c r="T10" s="22"/>
      <c r="U10" s="53">
        <f t="shared" si="5"/>
        <v>3.557465309510688</v>
      </c>
      <c r="V10" s="54">
        <f t="shared" si="6"/>
        <v>4</v>
      </c>
      <c r="W10" s="55">
        <f t="shared" si="7"/>
        <v>37338.96</v>
      </c>
      <c r="X10" s="55">
        <f>SUM(W$7:$W10)</f>
        <v>147063.11000000002</v>
      </c>
      <c r="Y10" s="56" t="str">
        <f t="shared" si="8"/>
        <v>Si</v>
      </c>
    </row>
    <row r="11" spans="1:25" ht="12" customHeight="1">
      <c r="A11" s="18" t="s">
        <v>91</v>
      </c>
      <c r="B11" s="24" t="s">
        <v>92</v>
      </c>
      <c r="C11" s="57" t="s">
        <v>93</v>
      </c>
      <c r="D11" s="58" t="s">
        <v>94</v>
      </c>
      <c r="E11" s="57" t="s">
        <v>95</v>
      </c>
      <c r="F11" s="58" t="s">
        <v>96</v>
      </c>
      <c r="G11" s="58" t="s">
        <v>81</v>
      </c>
      <c r="H11" s="50">
        <v>57216.77</v>
      </c>
      <c r="I11" s="50">
        <v>19716.77</v>
      </c>
      <c r="J11" s="51">
        <f t="shared" si="0"/>
        <v>0.34459774642993657</v>
      </c>
      <c r="K11" s="55">
        <v>3021.56</v>
      </c>
      <c r="L11" s="55">
        <v>77.71</v>
      </c>
      <c r="M11" s="55">
        <v>4061885.83</v>
      </c>
      <c r="N11" s="55">
        <v>117065.37</v>
      </c>
      <c r="O11" s="52">
        <f t="shared" si="1"/>
        <v>1.8260117046144029</v>
      </c>
      <c r="P11" s="52">
        <f t="shared" si="2"/>
        <v>0.4933842950020317</v>
      </c>
      <c r="Q11" s="52">
        <f t="shared" si="3"/>
        <v>0.5792181641388919</v>
      </c>
      <c r="R11" s="52">
        <f t="shared" si="4"/>
        <v>0.2816150742456858</v>
      </c>
      <c r="S11" s="20"/>
      <c r="T11" s="22"/>
      <c r="U11" s="53">
        <f t="shared" si="5"/>
        <v>3.1802292380010124</v>
      </c>
      <c r="V11" s="54">
        <f t="shared" si="6"/>
        <v>5</v>
      </c>
      <c r="W11" s="55">
        <f t="shared" si="7"/>
        <v>37500</v>
      </c>
      <c r="X11" s="55">
        <f>SUM(W$7:$W11)</f>
        <v>184563.11000000002</v>
      </c>
      <c r="Y11" s="56" t="str">
        <f t="shared" si="8"/>
        <v>Si</v>
      </c>
    </row>
    <row r="12" spans="1:25" ht="12" customHeight="1">
      <c r="A12" s="18" t="s">
        <v>97</v>
      </c>
      <c r="B12" s="24" t="s">
        <v>98</v>
      </c>
      <c r="C12" s="57" t="s">
        <v>99</v>
      </c>
      <c r="D12" s="58" t="s">
        <v>36</v>
      </c>
      <c r="E12" s="57" t="s">
        <v>95</v>
      </c>
      <c r="F12" s="58" t="s">
        <v>96</v>
      </c>
      <c r="G12" s="58" t="s">
        <v>81</v>
      </c>
      <c r="H12" s="50">
        <v>49334.5</v>
      </c>
      <c r="I12" s="50">
        <v>12333.62</v>
      </c>
      <c r="J12" s="51">
        <f t="shared" si="0"/>
        <v>0.24999989865104544</v>
      </c>
      <c r="K12" s="55">
        <v>2852.02</v>
      </c>
      <c r="L12" s="55">
        <v>61.93</v>
      </c>
      <c r="M12" s="55">
        <v>4169011.79</v>
      </c>
      <c r="N12" s="55">
        <v>130539.72</v>
      </c>
      <c r="O12" s="52">
        <f t="shared" si="1"/>
        <v>1.7235540256669961</v>
      </c>
      <c r="P12" s="52">
        <f t="shared" si="2"/>
        <v>0.39319636326696467</v>
      </c>
      <c r="Q12" s="52">
        <f t="shared" si="3"/>
        <v>0.59449414787643</v>
      </c>
      <c r="R12" s="52">
        <f t="shared" si="4"/>
        <v>0.31402927219049526</v>
      </c>
      <c r="S12" s="20"/>
      <c r="T12" s="22"/>
      <c r="U12" s="53">
        <f t="shared" si="5"/>
        <v>3.0252738090008857</v>
      </c>
      <c r="V12" s="54">
        <f t="shared" si="6"/>
        <v>6</v>
      </c>
      <c r="W12" s="55">
        <f t="shared" si="7"/>
        <v>37000.88</v>
      </c>
      <c r="X12" s="55">
        <f>SUM(W$7:$W12)</f>
        <v>221563.99000000002</v>
      </c>
      <c r="Y12" s="56" t="str">
        <f t="shared" si="8"/>
        <v>Si</v>
      </c>
    </row>
    <row r="13" spans="1:25" ht="12" customHeight="1">
      <c r="A13" s="18" t="s">
        <v>100</v>
      </c>
      <c r="B13" s="24" t="s">
        <v>101</v>
      </c>
      <c r="C13" s="57" t="s">
        <v>102</v>
      </c>
      <c r="D13" s="58" t="s">
        <v>103</v>
      </c>
      <c r="E13" s="57" t="s">
        <v>79</v>
      </c>
      <c r="F13" s="58" t="s">
        <v>80</v>
      </c>
      <c r="G13" s="58" t="s">
        <v>81</v>
      </c>
      <c r="H13" s="50">
        <v>49969.35</v>
      </c>
      <c r="I13" s="50">
        <v>12492.33</v>
      </c>
      <c r="J13" s="51">
        <f t="shared" si="0"/>
        <v>0.2499998499079936</v>
      </c>
      <c r="K13" s="55">
        <v>3161.41</v>
      </c>
      <c r="L13" s="55">
        <v>45.62</v>
      </c>
      <c r="M13" s="55">
        <v>3267287.13</v>
      </c>
      <c r="N13" s="55">
        <v>60208.51</v>
      </c>
      <c r="O13" s="52">
        <f t="shared" si="1"/>
        <v>1.9105269010329164</v>
      </c>
      <c r="P13" s="52">
        <f t="shared" si="2"/>
        <v>0.28964343762698086</v>
      </c>
      <c r="Q13" s="52">
        <f t="shared" si="3"/>
        <v>0.4659097109957985</v>
      </c>
      <c r="R13" s="52">
        <f t="shared" si="4"/>
        <v>0.14483893925139532</v>
      </c>
      <c r="S13" s="20"/>
      <c r="T13" s="22"/>
      <c r="U13" s="53">
        <f t="shared" si="5"/>
        <v>2.8109189889070914</v>
      </c>
      <c r="V13" s="54">
        <f t="shared" si="6"/>
        <v>7</v>
      </c>
      <c r="W13" s="55">
        <f t="shared" si="7"/>
        <v>37477.02</v>
      </c>
      <c r="X13" s="55">
        <f>SUM(W$7:$W13)</f>
        <v>259041.01</v>
      </c>
      <c r="Y13" s="56" t="str">
        <f t="shared" si="8"/>
        <v>Si</v>
      </c>
    </row>
    <row r="14" spans="1:25" ht="12" customHeight="1">
      <c r="A14" s="18" t="s">
        <v>104</v>
      </c>
      <c r="B14" s="24" t="s">
        <v>105</v>
      </c>
      <c r="C14" s="57" t="s">
        <v>99</v>
      </c>
      <c r="D14" s="58" t="s">
        <v>36</v>
      </c>
      <c r="E14" s="57" t="s">
        <v>95</v>
      </c>
      <c r="F14" s="58" t="s">
        <v>96</v>
      </c>
      <c r="G14" s="58" t="s">
        <v>81</v>
      </c>
      <c r="H14" s="50">
        <v>48936.51</v>
      </c>
      <c r="I14" s="50">
        <v>12234.13</v>
      </c>
      <c r="J14" s="51">
        <f t="shared" si="0"/>
        <v>0.2500000510866018</v>
      </c>
      <c r="K14" s="55">
        <v>2079.72</v>
      </c>
      <c r="L14" s="55">
        <v>43.47</v>
      </c>
      <c r="M14" s="55">
        <v>5068667.02</v>
      </c>
      <c r="N14" s="55">
        <v>118986.16</v>
      </c>
      <c r="O14" s="52">
        <f t="shared" si="1"/>
        <v>1.2568319220272526</v>
      </c>
      <c r="P14" s="52">
        <f t="shared" si="2"/>
        <v>0.2759929906542056</v>
      </c>
      <c r="Q14" s="52">
        <f t="shared" si="3"/>
        <v>0.7227834874806779</v>
      </c>
      <c r="R14" s="52">
        <f t="shared" si="4"/>
        <v>0.28623576966107955</v>
      </c>
      <c r="S14" s="20"/>
      <c r="T14" s="22"/>
      <c r="U14" s="53">
        <f t="shared" si="5"/>
        <v>2.5418441698232153</v>
      </c>
      <c r="V14" s="54">
        <f t="shared" si="6"/>
        <v>8</v>
      </c>
      <c r="W14" s="55">
        <f t="shared" si="7"/>
        <v>36702.380000000005</v>
      </c>
      <c r="X14" s="55">
        <f>SUM(W$7:$W14)</f>
        <v>295743.39</v>
      </c>
      <c r="Y14" s="56" t="str">
        <f t="shared" si="8"/>
        <v>Si</v>
      </c>
    </row>
    <row r="15" spans="1:25" ht="12" customHeight="1">
      <c r="A15" s="18" t="s">
        <v>106</v>
      </c>
      <c r="B15" s="24" t="s">
        <v>107</v>
      </c>
      <c r="C15" s="57" t="s">
        <v>108</v>
      </c>
      <c r="D15" s="58" t="s">
        <v>109</v>
      </c>
      <c r="E15" s="57" t="s">
        <v>110</v>
      </c>
      <c r="F15" s="58" t="s">
        <v>111</v>
      </c>
      <c r="G15" s="58" t="s">
        <v>112</v>
      </c>
      <c r="H15" s="50">
        <v>49950</v>
      </c>
      <c r="I15" s="50">
        <v>12500</v>
      </c>
      <c r="J15" s="51">
        <f t="shared" si="0"/>
        <v>0.2502502502502503</v>
      </c>
      <c r="K15" s="55">
        <v>2588.59</v>
      </c>
      <c r="L15" s="55">
        <v>82.3</v>
      </c>
      <c r="M15" s="55">
        <v>1617822.06</v>
      </c>
      <c r="N15" s="55">
        <v>44219.32</v>
      </c>
      <c r="O15" s="52">
        <f t="shared" si="1"/>
        <v>1.5643560407365062</v>
      </c>
      <c r="P15" s="52">
        <f t="shared" si="2"/>
        <v>0.522526412027631</v>
      </c>
      <c r="Q15" s="52">
        <f t="shared" si="3"/>
        <v>0.23069873519724216</v>
      </c>
      <c r="R15" s="52">
        <f t="shared" si="4"/>
        <v>0.10637498591508093</v>
      </c>
      <c r="S15" s="20"/>
      <c r="T15" s="22"/>
      <c r="U15" s="53">
        <f t="shared" si="5"/>
        <v>2.4239561738764603</v>
      </c>
      <c r="V15" s="54">
        <f t="shared" si="6"/>
        <v>9</v>
      </c>
      <c r="W15" s="55">
        <f t="shared" si="7"/>
        <v>37450</v>
      </c>
      <c r="X15" s="55">
        <f>SUM(W$7:$W15)</f>
        <v>333193.39</v>
      </c>
      <c r="Y15" s="56" t="str">
        <f t="shared" si="8"/>
        <v>Si</v>
      </c>
    </row>
    <row r="16" spans="1:25" ht="12" customHeight="1">
      <c r="A16" s="18" t="s">
        <v>113</v>
      </c>
      <c r="B16" s="24" t="s">
        <v>114</v>
      </c>
      <c r="C16" s="57" t="s">
        <v>115</v>
      </c>
      <c r="D16" s="58" t="s">
        <v>116</v>
      </c>
      <c r="E16" s="57" t="s">
        <v>117</v>
      </c>
      <c r="F16" s="58" t="s">
        <v>46</v>
      </c>
      <c r="G16" s="58" t="s">
        <v>81</v>
      </c>
      <c r="H16" s="50">
        <v>49912</v>
      </c>
      <c r="I16" s="50">
        <v>13000</v>
      </c>
      <c r="J16" s="51">
        <f t="shared" si="0"/>
        <v>0.2604584067959609</v>
      </c>
      <c r="K16" s="55">
        <v>1483.27</v>
      </c>
      <c r="L16" s="55">
        <v>101.09</v>
      </c>
      <c r="M16" s="55">
        <v>2104181.35</v>
      </c>
      <c r="N16" s="55">
        <v>163801.39</v>
      </c>
      <c r="O16" s="52">
        <f t="shared" si="1"/>
        <v>0.8963808036588403</v>
      </c>
      <c r="P16" s="52">
        <f t="shared" si="2"/>
        <v>0.6418249695245836</v>
      </c>
      <c r="Q16" s="52">
        <f t="shared" si="3"/>
        <v>0.30005276109946577</v>
      </c>
      <c r="R16" s="52">
        <f t="shared" si="4"/>
        <v>0.3940442900099026</v>
      </c>
      <c r="S16" s="20"/>
      <c r="T16" s="22"/>
      <c r="U16" s="53">
        <f t="shared" si="5"/>
        <v>2.232302824292792</v>
      </c>
      <c r="V16" s="54">
        <f t="shared" si="6"/>
        <v>10</v>
      </c>
      <c r="W16" s="55">
        <f t="shared" si="7"/>
        <v>36912</v>
      </c>
      <c r="X16" s="55">
        <f>SUM(W$7:$W16)</f>
        <v>370105.39</v>
      </c>
      <c r="Y16" s="56" t="str">
        <f t="shared" si="8"/>
        <v>Si</v>
      </c>
    </row>
    <row r="17" spans="1:25" ht="12" customHeight="1">
      <c r="A17" s="18" t="s">
        <v>118</v>
      </c>
      <c r="B17" s="24" t="s">
        <v>119</v>
      </c>
      <c r="C17" s="57" t="s">
        <v>120</v>
      </c>
      <c r="D17" s="58" t="s">
        <v>121</v>
      </c>
      <c r="E17" s="57" t="s">
        <v>86</v>
      </c>
      <c r="F17" s="58" t="s">
        <v>42</v>
      </c>
      <c r="G17" s="58" t="s">
        <v>74</v>
      </c>
      <c r="H17" s="50">
        <v>29039</v>
      </c>
      <c r="I17" s="50">
        <v>7259.75</v>
      </c>
      <c r="J17" s="51">
        <f t="shared" si="0"/>
        <v>0.25</v>
      </c>
      <c r="K17" s="55">
        <v>1460.44</v>
      </c>
      <c r="L17" s="55">
        <v>115.97</v>
      </c>
      <c r="M17" s="55">
        <v>1459927.45</v>
      </c>
      <c r="N17" s="55">
        <v>157088.3</v>
      </c>
      <c r="O17" s="52">
        <f t="shared" si="1"/>
        <v>0.8825840075613454</v>
      </c>
      <c r="P17" s="52">
        <f t="shared" si="2"/>
        <v>0.7362987606663958</v>
      </c>
      <c r="Q17" s="52">
        <f t="shared" si="3"/>
        <v>0.2081832264017558</v>
      </c>
      <c r="R17" s="52">
        <f t="shared" si="4"/>
        <v>0.3778951304525716</v>
      </c>
      <c r="S17" s="20"/>
      <c r="T17" s="22"/>
      <c r="U17" s="53">
        <f t="shared" si="5"/>
        <v>2.2049611250820687</v>
      </c>
      <c r="V17" s="54">
        <f t="shared" si="6"/>
        <v>11</v>
      </c>
      <c r="W17" s="55">
        <f t="shared" si="7"/>
        <v>21779.25</v>
      </c>
      <c r="X17" s="55">
        <f>SUM(W$7:$W17)</f>
        <v>391884.64</v>
      </c>
      <c r="Y17" s="56" t="str">
        <f t="shared" si="8"/>
        <v>Si</v>
      </c>
    </row>
    <row r="18" spans="1:25" ht="12" customHeight="1">
      <c r="A18" s="18" t="s">
        <v>122</v>
      </c>
      <c r="B18" s="24" t="s">
        <v>123</v>
      </c>
      <c r="C18" s="57" t="s">
        <v>124</v>
      </c>
      <c r="D18" s="58" t="s">
        <v>125</v>
      </c>
      <c r="E18" s="57" t="s">
        <v>86</v>
      </c>
      <c r="F18" s="58" t="s">
        <v>42</v>
      </c>
      <c r="G18" s="58" t="s">
        <v>74</v>
      </c>
      <c r="H18" s="50">
        <v>52724.06</v>
      </c>
      <c r="I18" s="50">
        <v>13182</v>
      </c>
      <c r="J18" s="51">
        <f t="shared" si="0"/>
        <v>0.25001868217280687</v>
      </c>
      <c r="K18" s="55">
        <v>972.68</v>
      </c>
      <c r="L18" s="55">
        <v>64.91</v>
      </c>
      <c r="M18" s="55">
        <v>3980279.95</v>
      </c>
      <c r="N18" s="55">
        <v>258836.37</v>
      </c>
      <c r="O18" s="52">
        <f t="shared" si="1"/>
        <v>0.5878172417043969</v>
      </c>
      <c r="P18" s="52">
        <f t="shared" si="2"/>
        <v>0.4121165176757416</v>
      </c>
      <c r="Q18" s="52">
        <f t="shared" si="3"/>
        <v>0.5675813013675572</v>
      </c>
      <c r="R18" s="52">
        <f t="shared" si="4"/>
        <v>0.6226625649842802</v>
      </c>
      <c r="S18" s="20"/>
      <c r="T18" s="22"/>
      <c r="U18" s="53">
        <f t="shared" si="5"/>
        <v>2.190177625731976</v>
      </c>
      <c r="V18" s="54">
        <f t="shared" si="6"/>
        <v>12</v>
      </c>
      <c r="W18" s="55">
        <f t="shared" si="7"/>
        <v>39542.06</v>
      </c>
      <c r="X18" s="55">
        <f>SUM(W$7:$W18)</f>
        <v>431426.7</v>
      </c>
      <c r="Y18" s="56" t="str">
        <f t="shared" si="8"/>
        <v>Si</v>
      </c>
    </row>
    <row r="19" spans="1:25" ht="12" customHeight="1">
      <c r="A19" s="18">
        <v>34</v>
      </c>
      <c r="B19" s="24" t="s">
        <v>126</v>
      </c>
      <c r="C19" s="57">
        <v>707000</v>
      </c>
      <c r="D19" s="58" t="s">
        <v>127</v>
      </c>
      <c r="E19" s="57">
        <v>340000</v>
      </c>
      <c r="F19" s="58" t="s">
        <v>128</v>
      </c>
      <c r="G19" s="58" t="s">
        <v>129</v>
      </c>
      <c r="H19" s="50">
        <v>49499.23</v>
      </c>
      <c r="I19" s="50">
        <v>12375</v>
      </c>
      <c r="J19" s="51">
        <f t="shared" si="0"/>
        <v>0.25000388894938363</v>
      </c>
      <c r="K19" s="55">
        <v>1880.63</v>
      </c>
      <c r="L19" s="55">
        <v>66.96</v>
      </c>
      <c r="M19" s="55">
        <v>1720870.7</v>
      </c>
      <c r="N19" s="55">
        <v>59879.58</v>
      </c>
      <c r="O19" s="52">
        <f t="shared" si="1"/>
        <v>1.1365163663964921</v>
      </c>
      <c r="P19" s="52">
        <f t="shared" si="2"/>
        <v>0.4251320601381552</v>
      </c>
      <c r="Q19" s="52">
        <f t="shared" si="3"/>
        <v>0.24539329988366748</v>
      </c>
      <c r="R19" s="52">
        <f t="shared" si="4"/>
        <v>0.1440476578812375</v>
      </c>
      <c r="S19" s="20"/>
      <c r="T19" s="22">
        <v>0.22</v>
      </c>
      <c r="U19" s="53">
        <f t="shared" si="5"/>
        <v>2.1710893842995524</v>
      </c>
      <c r="V19" s="54">
        <f t="shared" si="6"/>
        <v>13</v>
      </c>
      <c r="W19" s="55">
        <f t="shared" si="7"/>
        <v>37124.23</v>
      </c>
      <c r="X19" s="55">
        <f>SUM(W$7:$W19)</f>
        <v>468550.93</v>
      </c>
      <c r="Y19" s="56" t="str">
        <f t="shared" si="8"/>
        <v>Si</v>
      </c>
    </row>
    <row r="20" spans="1:25" ht="12" customHeight="1">
      <c r="A20" s="18">
        <v>33</v>
      </c>
      <c r="B20" s="24" t="s">
        <v>130</v>
      </c>
      <c r="C20" s="57">
        <v>741000</v>
      </c>
      <c r="D20" s="58" t="s">
        <v>131</v>
      </c>
      <c r="E20" s="57">
        <v>330000</v>
      </c>
      <c r="F20" s="58" t="s">
        <v>132</v>
      </c>
      <c r="G20" s="58" t="s">
        <v>133</v>
      </c>
      <c r="H20" s="50">
        <v>34536.7</v>
      </c>
      <c r="I20" s="50">
        <v>8634.2</v>
      </c>
      <c r="J20" s="51">
        <f t="shared" si="0"/>
        <v>0.2500007238676539</v>
      </c>
      <c r="K20" s="55">
        <v>1402.33</v>
      </c>
      <c r="L20" s="55">
        <v>91.25</v>
      </c>
      <c r="M20" s="55">
        <v>769804.73</v>
      </c>
      <c r="N20" s="55">
        <v>54192.11</v>
      </c>
      <c r="O20" s="52">
        <f t="shared" si="1"/>
        <v>0.8474665383880895</v>
      </c>
      <c r="P20" s="52">
        <f t="shared" si="2"/>
        <v>0.579350365704998</v>
      </c>
      <c r="Q20" s="52">
        <f t="shared" si="3"/>
        <v>0.1097728742553149</v>
      </c>
      <c r="R20" s="52">
        <f t="shared" si="4"/>
        <v>0.13036575275147871</v>
      </c>
      <c r="S20" s="20"/>
      <c r="T20" s="22">
        <v>0.5</v>
      </c>
      <c r="U20" s="53">
        <f t="shared" si="5"/>
        <v>2.166955531099881</v>
      </c>
      <c r="V20" s="54">
        <f t="shared" si="6"/>
        <v>14</v>
      </c>
      <c r="W20" s="55">
        <f t="shared" si="7"/>
        <v>25902.499999999996</v>
      </c>
      <c r="X20" s="55">
        <f>SUM(W$7:$W20)</f>
        <v>494453.43</v>
      </c>
      <c r="Y20" s="56" t="str">
        <f t="shared" si="8"/>
        <v>&lt;Si</v>
      </c>
    </row>
    <row r="21" spans="1:25" ht="12" customHeight="1">
      <c r="A21" s="18" t="s">
        <v>134</v>
      </c>
      <c r="B21" s="24" t="s">
        <v>135</v>
      </c>
      <c r="C21" s="57" t="s">
        <v>93</v>
      </c>
      <c r="D21" s="58" t="s">
        <v>94</v>
      </c>
      <c r="E21" s="57" t="s">
        <v>136</v>
      </c>
      <c r="F21" s="58" t="s">
        <v>137</v>
      </c>
      <c r="G21" s="58" t="s">
        <v>138</v>
      </c>
      <c r="H21" s="50">
        <v>47761.37</v>
      </c>
      <c r="I21" s="50">
        <v>12761.37</v>
      </c>
      <c r="J21" s="51">
        <f t="shared" si="0"/>
        <v>0.2671901999461071</v>
      </c>
      <c r="K21" s="55">
        <v>2106.93</v>
      </c>
      <c r="L21" s="55">
        <v>77.46</v>
      </c>
      <c r="M21" s="55">
        <v>1423804.59</v>
      </c>
      <c r="N21" s="55">
        <v>42371.17</v>
      </c>
      <c r="O21" s="52">
        <f t="shared" si="1"/>
        <v>1.2732756724351737</v>
      </c>
      <c r="P21" s="52">
        <f t="shared" si="2"/>
        <v>0.4917970337261276</v>
      </c>
      <c r="Q21" s="52">
        <f t="shared" si="3"/>
        <v>0.20303216664076637</v>
      </c>
      <c r="R21" s="52">
        <f t="shared" si="4"/>
        <v>0.10192903490952597</v>
      </c>
      <c r="S21" s="20"/>
      <c r="T21" s="22"/>
      <c r="U21" s="53">
        <f t="shared" si="5"/>
        <v>2.070033907711594</v>
      </c>
      <c r="V21" s="54">
        <f t="shared" si="6"/>
        <v>15</v>
      </c>
      <c r="W21" s="55">
        <f t="shared" si="7"/>
        <v>35000</v>
      </c>
      <c r="X21" s="55">
        <f>SUM(W$7:$W21)</f>
        <v>529453.4299999999</v>
      </c>
      <c r="Y21" s="56" t="str">
        <f t="shared" si="8"/>
        <v>No</v>
      </c>
    </row>
    <row r="22" spans="1:25" ht="12" customHeight="1">
      <c r="A22" s="18" t="s">
        <v>139</v>
      </c>
      <c r="B22" s="24" t="s">
        <v>140</v>
      </c>
      <c r="C22" s="57" t="s">
        <v>141</v>
      </c>
      <c r="D22" s="58" t="s">
        <v>142</v>
      </c>
      <c r="E22" s="57" t="s">
        <v>86</v>
      </c>
      <c r="F22" s="58" t="s">
        <v>42</v>
      </c>
      <c r="G22" s="58" t="s">
        <v>74</v>
      </c>
      <c r="H22" s="50">
        <v>45194</v>
      </c>
      <c r="I22" s="50">
        <v>11298.5</v>
      </c>
      <c r="J22" s="51">
        <f t="shared" si="0"/>
        <v>0.25</v>
      </c>
      <c r="K22" s="55">
        <v>505.37</v>
      </c>
      <c r="L22" s="55">
        <v>70.75</v>
      </c>
      <c r="M22" s="55">
        <v>2497791.28</v>
      </c>
      <c r="N22" s="55">
        <v>346713.27</v>
      </c>
      <c r="O22" s="52">
        <f t="shared" si="1"/>
        <v>0.30540897257078486</v>
      </c>
      <c r="P22" s="52">
        <f t="shared" si="2"/>
        <v>0.44919494108086144</v>
      </c>
      <c r="Q22" s="52">
        <f t="shared" si="3"/>
        <v>0.3561808825147931</v>
      </c>
      <c r="R22" s="52">
        <f t="shared" si="4"/>
        <v>0.8340612024974978</v>
      </c>
      <c r="S22" s="20"/>
      <c r="T22" s="22"/>
      <c r="U22" s="53">
        <f t="shared" si="5"/>
        <v>1.944845998663937</v>
      </c>
      <c r="V22" s="54">
        <f t="shared" si="6"/>
        <v>16</v>
      </c>
      <c r="W22" s="55">
        <f t="shared" si="7"/>
        <v>33895.5</v>
      </c>
      <c r="X22" s="55">
        <f>SUM(W$7:$W22)</f>
        <v>563348.9299999999</v>
      </c>
      <c r="Y22" s="56" t="str">
        <f t="shared" si="8"/>
        <v>No</v>
      </c>
    </row>
    <row r="23" spans="1:25" ht="12" customHeight="1">
      <c r="A23" s="18" t="s">
        <v>143</v>
      </c>
      <c r="B23" s="24" t="s">
        <v>144</v>
      </c>
      <c r="C23" s="57" t="s">
        <v>115</v>
      </c>
      <c r="D23" s="58" t="s">
        <v>116</v>
      </c>
      <c r="E23" s="57" t="s">
        <v>117</v>
      </c>
      <c r="F23" s="58" t="s">
        <v>46</v>
      </c>
      <c r="G23" s="58" t="s">
        <v>81</v>
      </c>
      <c r="H23" s="50">
        <v>43447.24</v>
      </c>
      <c r="I23" s="50">
        <v>10861.81</v>
      </c>
      <c r="J23" s="51">
        <f t="shared" si="0"/>
        <v>0.25</v>
      </c>
      <c r="K23" s="55">
        <v>661.6</v>
      </c>
      <c r="L23" s="55">
        <v>94.97</v>
      </c>
      <c r="M23" s="55">
        <v>1630252.02</v>
      </c>
      <c r="N23" s="55">
        <v>272886.91</v>
      </c>
      <c r="O23" s="52">
        <f t="shared" si="1"/>
        <v>0.39982305291733045</v>
      </c>
      <c r="P23" s="52">
        <f t="shared" si="2"/>
        <v>0.6029688134904511</v>
      </c>
      <c r="Q23" s="52">
        <f t="shared" si="3"/>
        <v>0.2324712268212915</v>
      </c>
      <c r="R23" s="52">
        <f t="shared" si="4"/>
        <v>0.6564628584894557</v>
      </c>
      <c r="S23" s="20"/>
      <c r="T23" s="22"/>
      <c r="U23" s="53">
        <f t="shared" si="5"/>
        <v>1.891725951718529</v>
      </c>
      <c r="V23" s="54">
        <f t="shared" si="6"/>
        <v>17</v>
      </c>
      <c r="W23" s="55">
        <f t="shared" si="7"/>
        <v>32585.43</v>
      </c>
      <c r="X23" s="55">
        <f>SUM(W$7:$W23)</f>
        <v>595934.36</v>
      </c>
      <c r="Y23" s="56" t="str">
        <f t="shared" si="8"/>
        <v>No</v>
      </c>
    </row>
    <row r="24" spans="1:25" ht="12" customHeight="1">
      <c r="A24" s="18" t="s">
        <v>145</v>
      </c>
      <c r="B24" s="24" t="s">
        <v>146</v>
      </c>
      <c r="C24" s="57" t="s">
        <v>147</v>
      </c>
      <c r="D24" s="58" t="s">
        <v>148</v>
      </c>
      <c r="E24" s="57" t="s">
        <v>149</v>
      </c>
      <c r="F24" s="58" t="s">
        <v>150</v>
      </c>
      <c r="G24" s="58" t="s">
        <v>74</v>
      </c>
      <c r="H24" s="50">
        <v>49727</v>
      </c>
      <c r="I24" s="50">
        <v>12431.75</v>
      </c>
      <c r="J24" s="51">
        <f t="shared" si="0"/>
        <v>0.25</v>
      </c>
      <c r="K24" s="55">
        <v>1192.18</v>
      </c>
      <c r="L24" s="55">
        <v>50.58</v>
      </c>
      <c r="M24" s="55">
        <v>1714612.62</v>
      </c>
      <c r="N24" s="55">
        <v>145006.77</v>
      </c>
      <c r="O24" s="52">
        <f t="shared" si="1"/>
        <v>0.7204671209597688</v>
      </c>
      <c r="P24" s="52">
        <f t="shared" si="2"/>
        <v>0.3211347013409183</v>
      </c>
      <c r="Q24" s="52">
        <f t="shared" si="3"/>
        <v>0.24450090808332137</v>
      </c>
      <c r="R24" s="52">
        <f t="shared" si="4"/>
        <v>0.3488315314740566</v>
      </c>
      <c r="S24" s="20"/>
      <c r="T24" s="22"/>
      <c r="U24" s="53">
        <f t="shared" si="5"/>
        <v>1.6349342618580651</v>
      </c>
      <c r="V24" s="54">
        <f t="shared" si="6"/>
        <v>18</v>
      </c>
      <c r="W24" s="55">
        <f t="shared" si="7"/>
        <v>37295.25</v>
      </c>
      <c r="X24" s="55">
        <f>SUM(W$7:$W24)</f>
        <v>633229.61</v>
      </c>
      <c r="Y24" s="56" t="str">
        <f t="shared" si="8"/>
        <v>No</v>
      </c>
    </row>
    <row r="25" spans="1:25" ht="12" customHeight="1">
      <c r="A25" s="18" t="s">
        <v>151</v>
      </c>
      <c r="B25" s="24" t="s">
        <v>152</v>
      </c>
      <c r="C25" s="57" t="s">
        <v>153</v>
      </c>
      <c r="D25" s="58" t="s">
        <v>154</v>
      </c>
      <c r="E25" s="57" t="s">
        <v>153</v>
      </c>
      <c r="F25" s="58" t="s">
        <v>154</v>
      </c>
      <c r="G25" s="58" t="s">
        <v>11</v>
      </c>
      <c r="H25" s="50">
        <v>46875</v>
      </c>
      <c r="I25" s="50">
        <v>9375</v>
      </c>
      <c r="J25" s="51">
        <f t="shared" si="0"/>
        <v>0.2</v>
      </c>
      <c r="K25" s="55">
        <v>731.41</v>
      </c>
      <c r="L25" s="55">
        <v>110.57</v>
      </c>
      <c r="M25" s="55">
        <v>1272401.12</v>
      </c>
      <c r="N25" s="55">
        <v>122840.28</v>
      </c>
      <c r="O25" s="52">
        <f t="shared" si="1"/>
        <v>0.4420111534677518</v>
      </c>
      <c r="P25" s="52">
        <f t="shared" si="2"/>
        <v>0.7020139171068671</v>
      </c>
      <c r="Q25" s="52">
        <f t="shared" si="3"/>
        <v>0.18144228361403006</v>
      </c>
      <c r="R25" s="52">
        <f t="shared" si="4"/>
        <v>0.2955073269965391</v>
      </c>
      <c r="S25" s="20"/>
      <c r="T25" s="22"/>
      <c r="U25" s="53">
        <f t="shared" si="5"/>
        <v>1.6209746811851882</v>
      </c>
      <c r="V25" s="54">
        <f t="shared" si="6"/>
        <v>19</v>
      </c>
      <c r="W25" s="55">
        <f t="shared" si="7"/>
        <v>37500</v>
      </c>
      <c r="X25" s="55">
        <f>SUM(W$7:$W25)</f>
        <v>670729.61</v>
      </c>
      <c r="Y25" s="56" t="str">
        <f t="shared" si="8"/>
        <v>No</v>
      </c>
    </row>
    <row r="26" spans="1:25" ht="12" customHeight="1">
      <c r="A26" s="18" t="s">
        <v>155</v>
      </c>
      <c r="B26" s="24" t="s">
        <v>156</v>
      </c>
      <c r="C26" s="57" t="s">
        <v>157</v>
      </c>
      <c r="D26" s="58" t="s">
        <v>158</v>
      </c>
      <c r="E26" s="57" t="s">
        <v>86</v>
      </c>
      <c r="F26" s="58" t="s">
        <v>42</v>
      </c>
      <c r="G26" s="58" t="s">
        <v>74</v>
      </c>
      <c r="H26" s="50">
        <v>49888.44</v>
      </c>
      <c r="I26" s="50">
        <v>12472.11</v>
      </c>
      <c r="J26" s="51">
        <f t="shared" si="0"/>
        <v>0.25</v>
      </c>
      <c r="K26" s="55">
        <v>1613.47</v>
      </c>
      <c r="L26" s="55">
        <v>62.85</v>
      </c>
      <c r="M26" s="55">
        <v>666961.52</v>
      </c>
      <c r="N26" s="55">
        <v>47491.12</v>
      </c>
      <c r="O26" s="52">
        <f t="shared" si="1"/>
        <v>0.9750642400098626</v>
      </c>
      <c r="P26" s="52">
        <f t="shared" si="2"/>
        <v>0.3990374847622918</v>
      </c>
      <c r="Q26" s="52">
        <f t="shared" si="3"/>
        <v>0.09510760354524411</v>
      </c>
      <c r="R26" s="52">
        <f t="shared" si="4"/>
        <v>0.1142457012249718</v>
      </c>
      <c r="S26" s="20"/>
      <c r="T26" s="22"/>
      <c r="U26" s="53">
        <f t="shared" si="5"/>
        <v>1.5834550295423702</v>
      </c>
      <c r="V26" s="54">
        <f t="shared" si="6"/>
        <v>20</v>
      </c>
      <c r="W26" s="55">
        <f t="shared" si="7"/>
        <v>37416.33</v>
      </c>
      <c r="X26" s="55">
        <f>SUM(W$7:$W26)</f>
        <v>708145.94</v>
      </c>
      <c r="Y26" s="56" t="str">
        <f t="shared" si="8"/>
        <v>No</v>
      </c>
    </row>
    <row r="27" spans="1:25" ht="12" customHeight="1">
      <c r="A27" s="18" t="s">
        <v>159</v>
      </c>
      <c r="B27" s="24" t="s">
        <v>160</v>
      </c>
      <c r="C27" s="57" t="s">
        <v>161</v>
      </c>
      <c r="D27" s="58" t="s">
        <v>43</v>
      </c>
      <c r="E27" s="57" t="s">
        <v>72</v>
      </c>
      <c r="F27" s="58" t="s">
        <v>73</v>
      </c>
      <c r="G27" s="58" t="s">
        <v>74</v>
      </c>
      <c r="H27" s="50">
        <v>49907.4</v>
      </c>
      <c r="I27" s="50">
        <v>12476.8</v>
      </c>
      <c r="J27" s="51">
        <f t="shared" si="0"/>
        <v>0.24999899814456372</v>
      </c>
      <c r="K27" s="55">
        <v>772.96</v>
      </c>
      <c r="L27" s="55">
        <v>46</v>
      </c>
      <c r="M27" s="55">
        <v>1968687.57</v>
      </c>
      <c r="N27" s="55">
        <v>124407.62</v>
      </c>
      <c r="O27" s="52">
        <f t="shared" si="1"/>
        <v>0.4671209597687118</v>
      </c>
      <c r="P27" s="52">
        <f t="shared" si="2"/>
        <v>0.29205607476635514</v>
      </c>
      <c r="Q27" s="52">
        <f t="shared" si="3"/>
        <v>0.28073157340772825</v>
      </c>
      <c r="R27" s="52">
        <f t="shared" si="4"/>
        <v>0.29927775518096483</v>
      </c>
      <c r="S27" s="20"/>
      <c r="T27" s="22"/>
      <c r="U27" s="53">
        <f t="shared" si="5"/>
        <v>1.3391863631237602</v>
      </c>
      <c r="V27" s="54">
        <f t="shared" si="6"/>
        <v>21</v>
      </c>
      <c r="W27" s="55">
        <f t="shared" si="7"/>
        <v>37430.600000000006</v>
      </c>
      <c r="X27" s="55">
        <f>SUM(W$7:$W27)</f>
        <v>745576.5399999999</v>
      </c>
      <c r="Y27" s="56" t="str">
        <f t="shared" si="8"/>
        <v>No</v>
      </c>
    </row>
    <row r="28" spans="1:25" ht="12" customHeight="1">
      <c r="A28" s="18" t="s">
        <v>162</v>
      </c>
      <c r="B28" s="24" t="s">
        <v>163</v>
      </c>
      <c r="C28" s="57" t="s">
        <v>164</v>
      </c>
      <c r="D28" s="58" t="s">
        <v>165</v>
      </c>
      <c r="E28" s="57" t="s">
        <v>86</v>
      </c>
      <c r="F28" s="58" t="s">
        <v>42</v>
      </c>
      <c r="G28" s="58" t="s">
        <v>74</v>
      </c>
      <c r="H28" s="50">
        <v>45669</v>
      </c>
      <c r="I28" s="50">
        <v>12500</v>
      </c>
      <c r="J28" s="51">
        <f t="shared" si="0"/>
        <v>0.2737086426240995</v>
      </c>
      <c r="K28" s="55">
        <v>634.29</v>
      </c>
      <c r="L28" s="55">
        <v>72.86</v>
      </c>
      <c r="M28" s="55">
        <v>1152537.67</v>
      </c>
      <c r="N28" s="55">
        <v>130277.78</v>
      </c>
      <c r="O28" s="52">
        <f t="shared" si="1"/>
        <v>0.383318869762596</v>
      </c>
      <c r="P28" s="52">
        <f t="shared" si="2"/>
        <v>0.46259142624949207</v>
      </c>
      <c r="Q28" s="52">
        <f t="shared" si="3"/>
        <v>0.1643499549858879</v>
      </c>
      <c r="R28" s="52">
        <f t="shared" si="4"/>
        <v>0.3133991434637171</v>
      </c>
      <c r="S28" s="20"/>
      <c r="T28" s="22"/>
      <c r="U28" s="53">
        <f t="shared" si="5"/>
        <v>1.323659394461693</v>
      </c>
      <c r="V28" s="54">
        <f t="shared" si="6"/>
        <v>22</v>
      </c>
      <c r="W28" s="55">
        <f t="shared" si="7"/>
        <v>33169</v>
      </c>
      <c r="X28" s="55">
        <f>SUM(W$7:$W28)</f>
        <v>778745.5399999999</v>
      </c>
      <c r="Y28" s="56" t="str">
        <f t="shared" si="8"/>
        <v>No</v>
      </c>
    </row>
    <row r="29" spans="1:25" ht="12" customHeight="1">
      <c r="A29" s="18" t="s">
        <v>166</v>
      </c>
      <c r="B29" s="24" t="s">
        <v>167</v>
      </c>
      <c r="C29" s="57" t="s">
        <v>168</v>
      </c>
      <c r="D29" s="58" t="s">
        <v>169</v>
      </c>
      <c r="E29" s="57" t="s">
        <v>117</v>
      </c>
      <c r="F29" s="58" t="s">
        <v>46</v>
      </c>
      <c r="G29" s="58" t="s">
        <v>81</v>
      </c>
      <c r="H29" s="50">
        <v>50943.13</v>
      </c>
      <c r="I29" s="50">
        <v>13443.13</v>
      </c>
      <c r="J29" s="51">
        <f t="shared" si="0"/>
        <v>0.2638850420066454</v>
      </c>
      <c r="K29" s="55">
        <v>568.31</v>
      </c>
      <c r="L29" s="55">
        <v>66.56</v>
      </c>
      <c r="M29" s="55">
        <v>986097.42</v>
      </c>
      <c r="N29" s="55">
        <v>113333.28</v>
      </c>
      <c r="O29" s="52">
        <f t="shared" si="1"/>
        <v>0.343445343415127</v>
      </c>
      <c r="P29" s="52">
        <f t="shared" si="2"/>
        <v>0.42259244209670865</v>
      </c>
      <c r="Q29" s="52">
        <f t="shared" si="3"/>
        <v>0.14061585213843833</v>
      </c>
      <c r="R29" s="52">
        <f t="shared" si="4"/>
        <v>0.27263707500951906</v>
      </c>
      <c r="S29" s="20"/>
      <c r="T29" s="22"/>
      <c r="U29" s="53">
        <f t="shared" si="5"/>
        <v>1.179290712659793</v>
      </c>
      <c r="V29" s="54">
        <f t="shared" si="6"/>
        <v>23</v>
      </c>
      <c r="W29" s="55">
        <f t="shared" si="7"/>
        <v>37500</v>
      </c>
      <c r="X29" s="55">
        <f>SUM(W$7:$W29)</f>
        <v>816245.5399999999</v>
      </c>
      <c r="Y29" s="56" t="str">
        <f t="shared" si="8"/>
        <v>No</v>
      </c>
    </row>
    <row r="30" spans="1:25" ht="12" customHeight="1">
      <c r="A30" s="18" t="s">
        <v>170</v>
      </c>
      <c r="B30" s="24" t="s">
        <v>171</v>
      </c>
      <c r="C30" s="57" t="s">
        <v>93</v>
      </c>
      <c r="D30" s="58" t="s">
        <v>94</v>
      </c>
      <c r="E30" s="57" t="s">
        <v>95</v>
      </c>
      <c r="F30" s="58" t="s">
        <v>96</v>
      </c>
      <c r="G30" s="58" t="s">
        <v>81</v>
      </c>
      <c r="H30" s="50">
        <v>58000</v>
      </c>
      <c r="I30" s="50">
        <v>20500</v>
      </c>
      <c r="J30" s="51">
        <f t="shared" si="0"/>
        <v>0.35344827586206895</v>
      </c>
      <c r="K30" s="55">
        <v>1036</v>
      </c>
      <c r="L30" s="55">
        <v>54.71</v>
      </c>
      <c r="M30" s="55">
        <v>724141.18</v>
      </c>
      <c r="N30" s="55">
        <v>37640.3</v>
      </c>
      <c r="O30" s="52">
        <f t="shared" si="1"/>
        <v>0.6260832569866298</v>
      </c>
      <c r="P30" s="52">
        <f t="shared" si="2"/>
        <v>0.34735625761885414</v>
      </c>
      <c r="Q30" s="52">
        <f t="shared" si="3"/>
        <v>0.10326132796720455</v>
      </c>
      <c r="R30" s="52">
        <f t="shared" si="4"/>
        <v>0.09054834815052384</v>
      </c>
      <c r="S30" s="20"/>
      <c r="T30" s="22"/>
      <c r="U30" s="53">
        <f t="shared" si="5"/>
        <v>1.1672491907232123</v>
      </c>
      <c r="V30" s="54">
        <f t="shared" si="6"/>
        <v>24</v>
      </c>
      <c r="W30" s="55">
        <f t="shared" si="7"/>
        <v>37500</v>
      </c>
      <c r="X30" s="55">
        <f>SUM(W$7:$W30)</f>
        <v>853745.5399999999</v>
      </c>
      <c r="Y30" s="56" t="str">
        <f t="shared" si="8"/>
        <v>No</v>
      </c>
    </row>
    <row r="31" spans="1:25" ht="12" customHeight="1">
      <c r="A31" s="18">
        <v>35</v>
      </c>
      <c r="B31" s="24" t="s">
        <v>172</v>
      </c>
      <c r="C31" s="57">
        <v>714000</v>
      </c>
      <c r="D31" s="58" t="s">
        <v>173</v>
      </c>
      <c r="E31" s="57">
        <v>220000</v>
      </c>
      <c r="F31" s="58" t="s">
        <v>174</v>
      </c>
      <c r="G31" s="58" t="s">
        <v>112</v>
      </c>
      <c r="H31" s="50">
        <v>50000</v>
      </c>
      <c r="I31" s="50">
        <v>12500</v>
      </c>
      <c r="J31" s="51">
        <f t="shared" si="0"/>
        <v>0.25</v>
      </c>
      <c r="K31" s="55">
        <v>640.12</v>
      </c>
      <c r="L31" s="55">
        <v>61.29</v>
      </c>
      <c r="M31" s="55">
        <v>983545.19</v>
      </c>
      <c r="N31" s="55">
        <v>93562.12</v>
      </c>
      <c r="O31" s="52">
        <f t="shared" si="1"/>
        <v>0.38684209890181614</v>
      </c>
      <c r="P31" s="52">
        <f t="shared" si="2"/>
        <v>0.3891329744006501</v>
      </c>
      <c r="Q31" s="52">
        <f t="shared" si="3"/>
        <v>0.14025190838498716</v>
      </c>
      <c r="R31" s="52">
        <f t="shared" si="4"/>
        <v>0.22507512999261664</v>
      </c>
      <c r="S31" s="20"/>
      <c r="T31" s="22"/>
      <c r="U31" s="53">
        <f t="shared" si="5"/>
        <v>1.14130211168007</v>
      </c>
      <c r="V31" s="54">
        <f t="shared" si="6"/>
        <v>25</v>
      </c>
      <c r="W31" s="55">
        <f t="shared" si="7"/>
        <v>37500</v>
      </c>
      <c r="X31" s="55">
        <f>SUM(W$7:$W31)</f>
        <v>891245.5399999999</v>
      </c>
      <c r="Y31" s="56" t="str">
        <f t="shared" si="8"/>
        <v>No</v>
      </c>
    </row>
    <row r="32" spans="1:25" ht="12" customHeight="1">
      <c r="A32" s="18" t="s">
        <v>175</v>
      </c>
      <c r="B32" s="24" t="s">
        <v>176</v>
      </c>
      <c r="C32" s="57" t="s">
        <v>177</v>
      </c>
      <c r="D32" s="58" t="s">
        <v>178</v>
      </c>
      <c r="E32" s="57" t="s">
        <v>72</v>
      </c>
      <c r="F32" s="58" t="s">
        <v>73</v>
      </c>
      <c r="G32" s="58" t="s">
        <v>74</v>
      </c>
      <c r="H32" s="50">
        <v>32637.16</v>
      </c>
      <c r="I32" s="50">
        <v>8200</v>
      </c>
      <c r="J32" s="51">
        <f t="shared" si="0"/>
        <v>0.25124735117884034</v>
      </c>
      <c r="K32" s="55">
        <v>482.77</v>
      </c>
      <c r="L32" s="55">
        <v>21.42</v>
      </c>
      <c r="M32" s="55">
        <v>2701392.82</v>
      </c>
      <c r="N32" s="55">
        <v>127265.56</v>
      </c>
      <c r="O32" s="52">
        <f t="shared" si="1"/>
        <v>0.2917511717909607</v>
      </c>
      <c r="P32" s="52">
        <f t="shared" si="2"/>
        <v>0.13599654611946366</v>
      </c>
      <c r="Q32" s="52">
        <f t="shared" si="3"/>
        <v>0.38521412351424555</v>
      </c>
      <c r="R32" s="52">
        <f t="shared" si="4"/>
        <v>0.30615287961178256</v>
      </c>
      <c r="S32" s="20"/>
      <c r="T32" s="22"/>
      <c r="U32" s="53">
        <f t="shared" si="5"/>
        <v>1.1191147210364525</v>
      </c>
      <c r="V32" s="54">
        <f t="shared" si="6"/>
        <v>26</v>
      </c>
      <c r="W32" s="55">
        <f t="shared" si="7"/>
        <v>24437.16</v>
      </c>
      <c r="X32" s="55">
        <f>SUM(W$7:$W32)</f>
        <v>915682.7</v>
      </c>
      <c r="Y32" s="56" t="str">
        <f t="shared" si="8"/>
        <v>No</v>
      </c>
    </row>
    <row r="33" spans="1:25" ht="12" customHeight="1">
      <c r="A33" s="18" t="s">
        <v>179</v>
      </c>
      <c r="B33" s="24" t="s">
        <v>180</v>
      </c>
      <c r="C33" s="57" t="s">
        <v>181</v>
      </c>
      <c r="D33" s="58" t="s">
        <v>182</v>
      </c>
      <c r="E33" s="57" t="s">
        <v>86</v>
      </c>
      <c r="F33" s="58" t="s">
        <v>42</v>
      </c>
      <c r="G33" s="58" t="s">
        <v>74</v>
      </c>
      <c r="H33" s="50">
        <v>49880</v>
      </c>
      <c r="I33" s="50">
        <v>12470</v>
      </c>
      <c r="J33" s="51">
        <f t="shared" si="0"/>
        <v>0.25</v>
      </c>
      <c r="K33" s="55">
        <v>1210.57</v>
      </c>
      <c r="L33" s="55">
        <v>29.48</v>
      </c>
      <c r="M33" s="55">
        <v>966488.47</v>
      </c>
      <c r="N33" s="55">
        <v>23423.08</v>
      </c>
      <c r="O33" s="52">
        <f t="shared" si="1"/>
        <v>0.7315807030987496</v>
      </c>
      <c r="P33" s="52">
        <f t="shared" si="2"/>
        <v>0.18716984965461197</v>
      </c>
      <c r="Q33" s="52">
        <f t="shared" si="3"/>
        <v>0.13781964847958478</v>
      </c>
      <c r="R33" s="52">
        <f t="shared" si="4"/>
        <v>0.05634708550669287</v>
      </c>
      <c r="S33" s="20"/>
      <c r="T33" s="22"/>
      <c r="U33" s="53">
        <f t="shared" si="5"/>
        <v>1.112917286739639</v>
      </c>
      <c r="V33" s="54">
        <f t="shared" si="6"/>
        <v>27</v>
      </c>
      <c r="W33" s="55">
        <f t="shared" si="7"/>
        <v>37410</v>
      </c>
      <c r="X33" s="55">
        <f>SUM(W$7:$W33)</f>
        <v>953092.7</v>
      </c>
      <c r="Y33" s="56" t="str">
        <f t="shared" si="8"/>
        <v>No</v>
      </c>
    </row>
    <row r="34" spans="1:25" ht="12" customHeight="1">
      <c r="A34" s="18">
        <v>32</v>
      </c>
      <c r="B34" s="24" t="s">
        <v>183</v>
      </c>
      <c r="C34" s="57">
        <v>702000</v>
      </c>
      <c r="D34" s="58" t="s">
        <v>85</v>
      </c>
      <c r="E34" s="57">
        <v>340000</v>
      </c>
      <c r="F34" s="58" t="s">
        <v>128</v>
      </c>
      <c r="G34" s="58" t="s">
        <v>129</v>
      </c>
      <c r="H34" s="50">
        <v>56176</v>
      </c>
      <c r="I34" s="50">
        <v>18676</v>
      </c>
      <c r="J34" s="51">
        <f t="shared" si="0"/>
        <v>0.33245514098547424</v>
      </c>
      <c r="K34" s="55">
        <v>620.1</v>
      </c>
      <c r="L34" s="55">
        <v>25.23</v>
      </c>
      <c r="M34" s="55">
        <v>1569817.92</v>
      </c>
      <c r="N34" s="55">
        <v>65825.49</v>
      </c>
      <c r="O34" s="52">
        <f t="shared" si="1"/>
        <v>0.37474346298977723</v>
      </c>
      <c r="P34" s="52">
        <f t="shared" si="2"/>
        <v>0.1601864079642422</v>
      </c>
      <c r="Q34" s="52">
        <f t="shared" si="3"/>
        <v>0.22385342466770752</v>
      </c>
      <c r="R34" s="52">
        <f t="shared" si="4"/>
        <v>0.15835127205943697</v>
      </c>
      <c r="S34" s="20"/>
      <c r="T34" s="22"/>
      <c r="U34" s="53">
        <f t="shared" si="5"/>
        <v>0.917134567681164</v>
      </c>
      <c r="V34" s="54">
        <f t="shared" si="6"/>
        <v>28</v>
      </c>
      <c r="W34" s="55">
        <f t="shared" si="7"/>
        <v>37500</v>
      </c>
      <c r="X34" s="55">
        <f>SUM(W$7:$W34)</f>
        <v>990592.7</v>
      </c>
      <c r="Y34" s="56" t="str">
        <f t="shared" si="8"/>
        <v>No</v>
      </c>
    </row>
    <row r="35" spans="1:25" ht="12" customHeight="1">
      <c r="A35" s="18" t="s">
        <v>184</v>
      </c>
      <c r="B35" s="24" t="s">
        <v>185</v>
      </c>
      <c r="C35" s="57" t="s">
        <v>108</v>
      </c>
      <c r="D35" s="58" t="s">
        <v>109</v>
      </c>
      <c r="E35" s="57" t="s">
        <v>86</v>
      </c>
      <c r="F35" s="58" t="s">
        <v>42</v>
      </c>
      <c r="G35" s="58" t="s">
        <v>74</v>
      </c>
      <c r="H35" s="50">
        <v>49788</v>
      </c>
      <c r="I35" s="50">
        <v>12447</v>
      </c>
      <c r="J35" s="51">
        <f t="shared" si="0"/>
        <v>0.25</v>
      </c>
      <c r="K35" s="55">
        <v>647.44</v>
      </c>
      <c r="L35" s="55">
        <v>34.67</v>
      </c>
      <c r="M35" s="55">
        <v>1087101.27</v>
      </c>
      <c r="N35" s="55">
        <v>62356.3</v>
      </c>
      <c r="O35" s="52">
        <f t="shared" si="1"/>
        <v>0.39126577596855566</v>
      </c>
      <c r="P35" s="52">
        <f t="shared" si="2"/>
        <v>0.22012139374238116</v>
      </c>
      <c r="Q35" s="52">
        <f t="shared" si="3"/>
        <v>0.15501883317150197</v>
      </c>
      <c r="R35" s="52">
        <f t="shared" si="4"/>
        <v>0.15000571094753523</v>
      </c>
      <c r="S35" s="20"/>
      <c r="T35" s="22"/>
      <c r="U35" s="53">
        <f t="shared" si="5"/>
        <v>0.916411713829974</v>
      </c>
      <c r="V35" s="54">
        <f t="shared" si="6"/>
        <v>29</v>
      </c>
      <c r="W35" s="55">
        <f t="shared" si="7"/>
        <v>37341</v>
      </c>
      <c r="X35" s="55">
        <f>SUM(W$7:$W35)</f>
        <v>1027933.7</v>
      </c>
      <c r="Y35" s="56" t="str">
        <f t="shared" si="8"/>
        <v>No</v>
      </c>
    </row>
    <row r="36" spans="1:25" ht="12" customHeight="1">
      <c r="A36" s="18" t="s">
        <v>186</v>
      </c>
      <c r="B36" s="24" t="s">
        <v>187</v>
      </c>
      <c r="C36" s="57" t="s">
        <v>188</v>
      </c>
      <c r="D36" s="58" t="s">
        <v>189</v>
      </c>
      <c r="E36" s="57" t="s">
        <v>190</v>
      </c>
      <c r="F36" s="58" t="s">
        <v>191</v>
      </c>
      <c r="G36" s="58" t="s">
        <v>112</v>
      </c>
      <c r="H36" s="50">
        <v>49996</v>
      </c>
      <c r="I36" s="50">
        <v>12500</v>
      </c>
      <c r="J36" s="51">
        <f t="shared" si="0"/>
        <v>0.250020001600128</v>
      </c>
      <c r="K36" s="55">
        <v>473.64</v>
      </c>
      <c r="L36" s="55">
        <v>45.09</v>
      </c>
      <c r="M36" s="55">
        <v>852020.68</v>
      </c>
      <c r="N36" s="55">
        <v>79035.97</v>
      </c>
      <c r="O36" s="52">
        <f t="shared" si="1"/>
        <v>0.286233662006899</v>
      </c>
      <c r="P36" s="52">
        <f t="shared" si="2"/>
        <v>0.28627844372206424</v>
      </c>
      <c r="Q36" s="52">
        <f t="shared" si="3"/>
        <v>0.12149673199405762</v>
      </c>
      <c r="R36" s="52">
        <f t="shared" si="4"/>
        <v>0.19013069842627067</v>
      </c>
      <c r="S36" s="20"/>
      <c r="T36" s="22"/>
      <c r="U36" s="53">
        <f t="shared" si="5"/>
        <v>0.8841395361492916</v>
      </c>
      <c r="V36" s="54">
        <f t="shared" si="6"/>
        <v>30</v>
      </c>
      <c r="W36" s="55">
        <f t="shared" si="7"/>
        <v>37496</v>
      </c>
      <c r="X36" s="55">
        <f>SUM(W$7:$W36)</f>
        <v>1065429.7</v>
      </c>
      <c r="Y36" s="56" t="str">
        <f t="shared" si="8"/>
        <v>No</v>
      </c>
    </row>
    <row r="37" spans="1:25" ht="12" customHeight="1">
      <c r="A37" s="18" t="s">
        <v>192</v>
      </c>
      <c r="B37" s="24" t="s">
        <v>193</v>
      </c>
      <c r="C37" s="57" t="s">
        <v>194</v>
      </c>
      <c r="D37" s="58" t="s">
        <v>195</v>
      </c>
      <c r="E37" s="57" t="s">
        <v>196</v>
      </c>
      <c r="F37" s="58" t="s">
        <v>174</v>
      </c>
      <c r="G37" s="58" t="s">
        <v>112</v>
      </c>
      <c r="H37" s="50">
        <v>50000</v>
      </c>
      <c r="I37" s="50">
        <v>12500</v>
      </c>
      <c r="J37" s="51">
        <f t="shared" si="0"/>
        <v>0.25</v>
      </c>
      <c r="K37" s="55">
        <v>523.09</v>
      </c>
      <c r="L37" s="55">
        <v>73.06</v>
      </c>
      <c r="M37" s="55">
        <v>199462.72</v>
      </c>
      <c r="N37" s="55">
        <v>27280.85</v>
      </c>
      <c r="O37" s="52">
        <f t="shared" si="1"/>
        <v>0.316117655306116</v>
      </c>
      <c r="P37" s="52">
        <f t="shared" si="2"/>
        <v>0.4638612352702154</v>
      </c>
      <c r="Q37" s="52">
        <f t="shared" si="3"/>
        <v>0.028443052150618875</v>
      </c>
      <c r="R37" s="52">
        <f t="shared" si="4"/>
        <v>0.0656274233638472</v>
      </c>
      <c r="S37" s="20"/>
      <c r="T37" s="22"/>
      <c r="U37" s="53">
        <f t="shared" si="5"/>
        <v>0.8740493660907975</v>
      </c>
      <c r="V37" s="54">
        <f t="shared" si="6"/>
        <v>31</v>
      </c>
      <c r="W37" s="55">
        <f t="shared" si="7"/>
        <v>37500</v>
      </c>
      <c r="X37" s="55">
        <f>SUM(W$7:$W37)</f>
        <v>1102929.7</v>
      </c>
      <c r="Y37" s="56" t="str">
        <f t="shared" si="8"/>
        <v>No</v>
      </c>
    </row>
    <row r="38" spans="1:25" ht="12" customHeight="1">
      <c r="A38" s="18" t="s">
        <v>197</v>
      </c>
      <c r="B38" s="24" t="s">
        <v>198</v>
      </c>
      <c r="C38" s="57" t="s">
        <v>93</v>
      </c>
      <c r="D38" s="58" t="s">
        <v>94</v>
      </c>
      <c r="E38" s="57" t="s">
        <v>86</v>
      </c>
      <c r="F38" s="58" t="s">
        <v>42</v>
      </c>
      <c r="G38" s="58" t="s">
        <v>74</v>
      </c>
      <c r="H38" s="50">
        <v>47370</v>
      </c>
      <c r="I38" s="50">
        <v>12000</v>
      </c>
      <c r="J38" s="51">
        <f t="shared" si="0"/>
        <v>0.253324889170361</v>
      </c>
      <c r="K38" s="55">
        <v>496.49</v>
      </c>
      <c r="L38" s="55">
        <v>52.25</v>
      </c>
      <c r="M38" s="55">
        <v>483654.97</v>
      </c>
      <c r="N38" s="55">
        <v>53015.03</v>
      </c>
      <c r="O38" s="52">
        <f t="shared" si="1"/>
        <v>0.3000425446537566</v>
      </c>
      <c r="P38" s="52">
        <f t="shared" si="2"/>
        <v>0.33173760666395774</v>
      </c>
      <c r="Q38" s="52">
        <f t="shared" si="3"/>
        <v>0.06896839436770945</v>
      </c>
      <c r="R38" s="52">
        <f t="shared" si="4"/>
        <v>0.12753414275790748</v>
      </c>
      <c r="S38" s="20"/>
      <c r="T38" s="22"/>
      <c r="U38" s="53">
        <f t="shared" si="5"/>
        <v>0.8282826884433312</v>
      </c>
      <c r="V38" s="54">
        <f t="shared" si="6"/>
        <v>32</v>
      </c>
      <c r="W38" s="55">
        <f t="shared" si="7"/>
        <v>35370</v>
      </c>
      <c r="X38" s="55">
        <f>SUM(W$7:$W38)</f>
        <v>1138299.7</v>
      </c>
      <c r="Y38" s="56" t="str">
        <f t="shared" si="8"/>
        <v>No</v>
      </c>
    </row>
    <row r="39" spans="1:25" ht="12" customHeight="1">
      <c r="A39" s="18" t="s">
        <v>199</v>
      </c>
      <c r="B39" s="24" t="s">
        <v>200</v>
      </c>
      <c r="C39" s="57" t="s">
        <v>201</v>
      </c>
      <c r="D39" s="58" t="s">
        <v>202</v>
      </c>
      <c r="E39" s="57" t="s">
        <v>196</v>
      </c>
      <c r="F39" s="58" t="s">
        <v>174</v>
      </c>
      <c r="G39" s="58" t="s">
        <v>112</v>
      </c>
      <c r="H39" s="50">
        <v>49560.27</v>
      </c>
      <c r="I39" s="50">
        <v>12390</v>
      </c>
      <c r="J39" s="51">
        <f t="shared" si="0"/>
        <v>0.24999863802194783</v>
      </c>
      <c r="K39" s="55">
        <v>394.6</v>
      </c>
      <c r="L39" s="55">
        <v>38.15</v>
      </c>
      <c r="M39" s="55">
        <v>199406.06</v>
      </c>
      <c r="N39" s="55">
        <v>19087.7</v>
      </c>
      <c r="O39" s="52">
        <f t="shared" si="1"/>
        <v>0.23846761892560245</v>
      </c>
      <c r="P39" s="52">
        <f t="shared" si="2"/>
        <v>0.24221607070296625</v>
      </c>
      <c r="Q39" s="52">
        <f t="shared" si="3"/>
        <v>0.028434972528848676</v>
      </c>
      <c r="R39" s="52">
        <f t="shared" si="4"/>
        <v>0.0459177983436039</v>
      </c>
      <c r="S39" s="20"/>
      <c r="T39" s="22"/>
      <c r="U39" s="53">
        <f t="shared" si="5"/>
        <v>0.5550364605010212</v>
      </c>
      <c r="V39" s="54">
        <f t="shared" si="6"/>
        <v>33</v>
      </c>
      <c r="W39" s="55">
        <f t="shared" si="7"/>
        <v>37170.27</v>
      </c>
      <c r="X39" s="55">
        <f>SUM(W$7:$W39)</f>
        <v>1175469.97</v>
      </c>
      <c r="Y39" s="56" t="str">
        <f t="shared" si="8"/>
        <v>No</v>
      </c>
    </row>
    <row r="40" spans="1:25" ht="12" customHeight="1">
      <c r="A40" s="18" t="s">
        <v>203</v>
      </c>
      <c r="B40" s="24" t="s">
        <v>204</v>
      </c>
      <c r="C40" s="57" t="s">
        <v>147</v>
      </c>
      <c r="D40" s="58" t="s">
        <v>148</v>
      </c>
      <c r="E40" s="57" t="s">
        <v>136</v>
      </c>
      <c r="F40" s="58" t="s">
        <v>137</v>
      </c>
      <c r="G40" s="58" t="s">
        <v>138</v>
      </c>
      <c r="H40" s="50">
        <v>15136</v>
      </c>
      <c r="I40" s="50">
        <v>3836</v>
      </c>
      <c r="J40" s="51">
        <f t="shared" si="0"/>
        <v>0.2534355179704017</v>
      </c>
      <c r="K40" s="55">
        <v>0</v>
      </c>
      <c r="L40" s="55">
        <v>0</v>
      </c>
      <c r="M40" s="55">
        <v>0</v>
      </c>
      <c r="N40" s="55">
        <v>0</v>
      </c>
      <c r="O40" s="52">
        <f t="shared" si="1"/>
        <v>0</v>
      </c>
      <c r="P40" s="52">
        <f t="shared" si="2"/>
        <v>0</v>
      </c>
      <c r="Q40" s="52">
        <f t="shared" si="3"/>
        <v>0</v>
      </c>
      <c r="R40" s="52">
        <f t="shared" si="4"/>
        <v>0</v>
      </c>
      <c r="S40" s="20"/>
      <c r="T40" s="22"/>
      <c r="U40" s="53">
        <f t="shared" si="5"/>
        <v>0</v>
      </c>
      <c r="V40" s="54">
        <f t="shared" si="6"/>
        <v>34</v>
      </c>
      <c r="W40" s="55">
        <f t="shared" si="7"/>
        <v>11300</v>
      </c>
      <c r="X40" s="55">
        <f>SUM(W$7:$W40)</f>
        <v>1186769.97</v>
      </c>
      <c r="Y40" s="56" t="str">
        <f t="shared" si="8"/>
        <v>No</v>
      </c>
    </row>
    <row r="41" spans="1:25" ht="12" customHeight="1">
      <c r="A41" s="18" t="s">
        <v>205</v>
      </c>
      <c r="B41" s="24" t="s">
        <v>206</v>
      </c>
      <c r="C41" s="57" t="s">
        <v>207</v>
      </c>
      <c r="D41" s="58" t="s">
        <v>208</v>
      </c>
      <c r="E41" s="57" t="s">
        <v>209</v>
      </c>
      <c r="F41" s="58" t="s">
        <v>210</v>
      </c>
      <c r="G41" s="58" t="s">
        <v>211</v>
      </c>
      <c r="H41" s="50">
        <v>13565</v>
      </c>
      <c r="I41" s="50">
        <v>3392</v>
      </c>
      <c r="J41" s="51">
        <f t="shared" si="0"/>
        <v>0.2500552893475857</v>
      </c>
      <c r="K41" s="55">
        <v>0</v>
      </c>
      <c r="L41" s="55">
        <v>0</v>
      </c>
      <c r="M41" s="55">
        <v>0</v>
      </c>
      <c r="N41" s="55">
        <v>0</v>
      </c>
      <c r="O41" s="52">
        <f t="shared" si="1"/>
        <v>0</v>
      </c>
      <c r="P41" s="52">
        <f t="shared" si="2"/>
        <v>0</v>
      </c>
      <c r="Q41" s="52">
        <f t="shared" si="3"/>
        <v>0</v>
      </c>
      <c r="R41" s="52">
        <f t="shared" si="4"/>
        <v>0</v>
      </c>
      <c r="S41" s="20"/>
      <c r="T41" s="22"/>
      <c r="U41" s="53">
        <f t="shared" si="5"/>
        <v>0</v>
      </c>
      <c r="V41" s="54">
        <f t="shared" si="6"/>
        <v>34</v>
      </c>
      <c r="W41" s="55">
        <f t="shared" si="7"/>
        <v>10173</v>
      </c>
      <c r="X41" s="55">
        <f>SUM(W$7:$W41)</f>
        <v>1196942.97</v>
      </c>
      <c r="Y41" s="56" t="str">
        <f t="shared" si="8"/>
        <v>No</v>
      </c>
    </row>
    <row r="43" spans="8:18" ht="12" customHeight="1">
      <c r="H43" s="61">
        <f>SUM(H7:H42)</f>
        <v>1618753.65</v>
      </c>
      <c r="I43" s="61">
        <f>SUM(I7:I42)</f>
        <v>421810.68</v>
      </c>
      <c r="J43" s="62" t="s">
        <v>212</v>
      </c>
      <c r="K43" s="63">
        <f aca="true" t="shared" si="9" ref="K43:R43">MAX(K7:K42)</f>
        <v>4136.83</v>
      </c>
      <c r="L43" s="63">
        <f t="shared" si="9"/>
        <v>393.76</v>
      </c>
      <c r="M43" s="63">
        <f t="shared" si="9"/>
        <v>10519056.76</v>
      </c>
      <c r="N43" s="63">
        <f t="shared" si="9"/>
        <v>623539.26</v>
      </c>
      <c r="O43" s="64">
        <f t="shared" si="9"/>
        <v>2.5</v>
      </c>
      <c r="P43" s="64">
        <f t="shared" si="9"/>
        <v>2.5</v>
      </c>
      <c r="Q43" s="64">
        <f t="shared" si="9"/>
        <v>1.5</v>
      </c>
      <c r="R43" s="64">
        <f t="shared" si="9"/>
        <v>1.5</v>
      </c>
    </row>
  </sheetData>
  <mergeCells count="2">
    <mergeCell ref="C6:D6"/>
    <mergeCell ref="E6:F6"/>
  </mergeCells>
  <conditionalFormatting sqref="O7:R41">
    <cfRule type="cellIs" priority="1" dxfId="0" operator="equal" stopIfTrue="1">
      <formula>O$43</formula>
    </cfRule>
  </conditionalFormatting>
  <printOptions horizontalCentered="1"/>
  <pageMargins left="0.3937007874015748" right="0.3937007874015748" top="1.1811023622047245" bottom="0.984251968503937" header="0" footer="0"/>
  <pageSetup horizontalDpi="1200" verticalDpi="12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F1">
      <selection activeCell="M15" sqref="M15"/>
    </sheetView>
  </sheetViews>
  <sheetFormatPr defaultColWidth="11.421875" defaultRowHeight="12.75"/>
  <cols>
    <col min="1" max="1" width="3.00390625" style="0" bestFit="1" customWidth="1"/>
    <col min="2" max="2" width="43.7109375" style="2" customWidth="1"/>
    <col min="3" max="3" width="22.421875" style="2" customWidth="1"/>
    <col min="4" max="4" width="7.57421875" style="3" bestFit="1" customWidth="1"/>
    <col min="5" max="5" width="10.7109375" style="3" customWidth="1"/>
    <col min="6" max="6" width="10.28125" style="4" customWidth="1"/>
    <col min="7" max="10" width="10.28125" style="5" customWidth="1"/>
    <col min="11" max="11" width="12.57421875" style="6" customWidth="1"/>
    <col min="12" max="13" width="12.57421875" style="0" customWidth="1"/>
  </cols>
  <sheetData>
    <row r="1" ht="30">
      <c r="A1" s="1" t="s">
        <v>213</v>
      </c>
    </row>
    <row r="2" spans="2:11" s="7" customFormat="1" ht="19.5">
      <c r="B2" s="8" t="s">
        <v>0</v>
      </c>
      <c r="C2" s="9"/>
      <c r="D2" s="10"/>
      <c r="E2" s="10"/>
      <c r="F2" s="11"/>
      <c r="G2" s="12"/>
      <c r="H2" s="12"/>
      <c r="I2" s="12"/>
      <c r="J2" s="12"/>
      <c r="K2" s="13"/>
    </row>
    <row r="4" spans="1:13" s="17" customFormat="1" ht="15" customHeight="1">
      <c r="A4" s="14" t="s">
        <v>1</v>
      </c>
      <c r="B4" s="15" t="s">
        <v>2</v>
      </c>
      <c r="C4" s="15" t="s">
        <v>3</v>
      </c>
      <c r="D4" s="15" t="s">
        <v>4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214</v>
      </c>
      <c r="L4" s="15" t="s">
        <v>12</v>
      </c>
      <c r="M4" s="16" t="s">
        <v>215</v>
      </c>
    </row>
    <row r="5" spans="1:13" s="17" customFormat="1" ht="15" customHeight="1">
      <c r="A5" s="18">
        <v>1</v>
      </c>
      <c r="B5" s="18" t="s">
        <v>13</v>
      </c>
      <c r="C5" s="18" t="s">
        <v>14</v>
      </c>
      <c r="D5" s="18">
        <v>739000</v>
      </c>
      <c r="E5" s="18" t="s">
        <v>36</v>
      </c>
      <c r="F5" s="21">
        <v>4</v>
      </c>
      <c r="G5" s="21">
        <v>4</v>
      </c>
      <c r="H5" s="21">
        <v>31</v>
      </c>
      <c r="I5" s="21">
        <v>3000</v>
      </c>
      <c r="J5" s="21">
        <v>2700</v>
      </c>
      <c r="K5" s="23">
        <v>210.24</v>
      </c>
      <c r="L5" s="66">
        <v>15</v>
      </c>
      <c r="M5" s="67">
        <v>210</v>
      </c>
    </row>
    <row r="6" spans="1:13" s="17" customFormat="1" ht="15" customHeight="1">
      <c r="A6" s="18">
        <v>2</v>
      </c>
      <c r="B6" s="18" t="s">
        <v>15</v>
      </c>
      <c r="C6" s="18" t="s">
        <v>16</v>
      </c>
      <c r="D6" s="18">
        <v>715000</v>
      </c>
      <c r="E6" s="18" t="s">
        <v>37</v>
      </c>
      <c r="F6" s="21">
        <v>3</v>
      </c>
      <c r="G6" s="21">
        <v>3</v>
      </c>
      <c r="H6" s="21">
        <v>16</v>
      </c>
      <c r="I6" s="21">
        <v>597</v>
      </c>
      <c r="J6" s="21">
        <v>333</v>
      </c>
      <c r="K6" s="23">
        <v>2404</v>
      </c>
      <c r="L6" s="66">
        <v>14</v>
      </c>
      <c r="M6" s="67">
        <v>2400</v>
      </c>
    </row>
    <row r="7" spans="1:13" s="17" customFormat="1" ht="15" customHeight="1">
      <c r="A7" s="18">
        <v>3</v>
      </c>
      <c r="B7" s="18" t="s">
        <v>17</v>
      </c>
      <c r="C7" s="18" t="s">
        <v>18</v>
      </c>
      <c r="D7" s="18">
        <v>703000</v>
      </c>
      <c r="E7" s="18" t="s">
        <v>38</v>
      </c>
      <c r="F7" s="21">
        <v>2</v>
      </c>
      <c r="G7" s="21">
        <v>2</v>
      </c>
      <c r="H7" s="21">
        <v>6</v>
      </c>
      <c r="I7" s="21">
        <v>400</v>
      </c>
      <c r="J7" s="21">
        <v>15</v>
      </c>
      <c r="K7" s="23">
        <v>4100</v>
      </c>
      <c r="L7" s="66">
        <v>11</v>
      </c>
      <c r="M7" s="67">
        <v>3500</v>
      </c>
    </row>
    <row r="8" spans="1:13" s="17" customFormat="1" ht="15" customHeight="1">
      <c r="A8" s="18">
        <v>4</v>
      </c>
      <c r="B8" s="18" t="s">
        <v>216</v>
      </c>
      <c r="C8" s="18" t="s">
        <v>19</v>
      </c>
      <c r="D8" s="18">
        <v>290000</v>
      </c>
      <c r="E8" s="18" t="s">
        <v>39</v>
      </c>
      <c r="F8" s="21">
        <v>3</v>
      </c>
      <c r="G8" s="21">
        <v>1</v>
      </c>
      <c r="H8" s="21">
        <v>0.33</v>
      </c>
      <c r="I8" s="21">
        <v>1000</v>
      </c>
      <c r="J8" s="21">
        <v>3000</v>
      </c>
      <c r="K8" s="23">
        <v>1800</v>
      </c>
      <c r="L8" s="66">
        <v>14</v>
      </c>
      <c r="M8" s="67">
        <v>1800</v>
      </c>
    </row>
    <row r="9" spans="1:13" s="17" customFormat="1" ht="15" customHeight="1">
      <c r="A9" s="18">
        <v>5</v>
      </c>
      <c r="B9" s="18" t="s">
        <v>20</v>
      </c>
      <c r="C9" s="18" t="s">
        <v>21</v>
      </c>
      <c r="D9" s="18">
        <v>716000</v>
      </c>
      <c r="E9" s="18" t="s">
        <v>40</v>
      </c>
      <c r="F9" s="21">
        <v>3</v>
      </c>
      <c r="G9" s="21">
        <v>3</v>
      </c>
      <c r="H9" s="21">
        <v>9</v>
      </c>
      <c r="I9" s="21">
        <v>500</v>
      </c>
      <c r="J9" s="21">
        <v>264</v>
      </c>
      <c r="K9" s="23">
        <v>2700</v>
      </c>
      <c r="L9" s="66">
        <v>14</v>
      </c>
      <c r="M9" s="67">
        <v>2700</v>
      </c>
    </row>
    <row r="10" spans="1:13" s="17" customFormat="1" ht="15" customHeight="1">
      <c r="A10" s="18">
        <v>6</v>
      </c>
      <c r="B10" s="18" t="s">
        <v>22</v>
      </c>
      <c r="C10" s="18" t="s">
        <v>23</v>
      </c>
      <c r="D10" s="18">
        <v>711000</v>
      </c>
      <c r="E10" s="18" t="s">
        <v>41</v>
      </c>
      <c r="F10" s="21">
        <v>4</v>
      </c>
      <c r="G10" s="21">
        <v>4</v>
      </c>
      <c r="H10" s="21">
        <v>10</v>
      </c>
      <c r="I10" s="21">
        <v>550</v>
      </c>
      <c r="J10" s="21">
        <v>350</v>
      </c>
      <c r="K10" s="23">
        <v>5000</v>
      </c>
      <c r="L10" s="66">
        <v>14</v>
      </c>
      <c r="M10" s="67">
        <v>5000</v>
      </c>
    </row>
    <row r="11" spans="1:13" s="17" customFormat="1" ht="15" customHeight="1">
      <c r="A11" s="18">
        <v>7</v>
      </c>
      <c r="B11" s="18" t="s">
        <v>24</v>
      </c>
      <c r="C11" s="18" t="s">
        <v>25</v>
      </c>
      <c r="D11" s="18">
        <v>240000</v>
      </c>
      <c r="E11" s="18" t="s">
        <v>42</v>
      </c>
      <c r="F11" s="21">
        <v>1</v>
      </c>
      <c r="G11" s="21">
        <v>1</v>
      </c>
      <c r="H11" s="21">
        <v>11</v>
      </c>
      <c r="I11" s="21">
        <v>1000</v>
      </c>
      <c r="J11" s="21">
        <v>150</v>
      </c>
      <c r="K11" s="23">
        <v>5350</v>
      </c>
      <c r="L11" s="66">
        <v>10</v>
      </c>
      <c r="M11" s="67">
        <v>3500</v>
      </c>
    </row>
    <row r="12" spans="1:13" s="17" customFormat="1" ht="15" customHeight="1">
      <c r="A12" s="18">
        <v>8</v>
      </c>
      <c r="B12" s="18" t="s">
        <v>26</v>
      </c>
      <c r="C12" s="18" t="s">
        <v>25</v>
      </c>
      <c r="D12" s="18">
        <v>240000</v>
      </c>
      <c r="E12" s="18" t="s">
        <v>42</v>
      </c>
      <c r="F12" s="21">
        <v>1</v>
      </c>
      <c r="G12" s="21">
        <v>1</v>
      </c>
      <c r="H12" s="21">
        <v>7</v>
      </c>
      <c r="I12" s="21">
        <v>450</v>
      </c>
      <c r="J12" s="21">
        <v>150</v>
      </c>
      <c r="K12" s="23">
        <v>4200</v>
      </c>
      <c r="L12" s="66">
        <v>7</v>
      </c>
      <c r="M12" s="67">
        <v>1750</v>
      </c>
    </row>
    <row r="13" spans="1:13" s="17" customFormat="1" ht="15" customHeight="1">
      <c r="A13" s="18">
        <v>9</v>
      </c>
      <c r="B13" s="18" t="s">
        <v>27</v>
      </c>
      <c r="C13" s="18" t="s">
        <v>28</v>
      </c>
      <c r="D13" s="18">
        <v>735000</v>
      </c>
      <c r="E13" s="18" t="s">
        <v>43</v>
      </c>
      <c r="F13" s="21">
        <v>3</v>
      </c>
      <c r="G13" s="21">
        <v>3</v>
      </c>
      <c r="H13" s="21">
        <v>1</v>
      </c>
      <c r="I13" s="21">
        <v>300</v>
      </c>
      <c r="J13" s="21">
        <v>100</v>
      </c>
      <c r="K13" s="23">
        <v>1800</v>
      </c>
      <c r="L13" s="66">
        <v>9</v>
      </c>
      <c r="M13" s="67">
        <v>1800</v>
      </c>
    </row>
    <row r="14" spans="1:13" s="17" customFormat="1" ht="15" customHeight="1">
      <c r="A14" s="18">
        <v>10</v>
      </c>
      <c r="B14" s="18" t="s">
        <v>29</v>
      </c>
      <c r="C14" s="18" t="s">
        <v>30</v>
      </c>
      <c r="D14" s="18">
        <v>420000</v>
      </c>
      <c r="E14" s="18" t="s">
        <v>44</v>
      </c>
      <c r="F14" s="21">
        <v>2</v>
      </c>
      <c r="G14" s="21">
        <v>2</v>
      </c>
      <c r="H14" s="21">
        <v>47</v>
      </c>
      <c r="I14" s="21">
        <v>350</v>
      </c>
      <c r="J14" s="21">
        <v>180</v>
      </c>
      <c r="K14" s="23">
        <v>1650</v>
      </c>
      <c r="L14" s="66">
        <v>12</v>
      </c>
      <c r="M14" s="67">
        <v>1650</v>
      </c>
    </row>
    <row r="15" spans="1:13" s="17" customFormat="1" ht="15" customHeight="1">
      <c r="A15" s="18">
        <v>11</v>
      </c>
      <c r="B15" s="18" t="s">
        <v>31</v>
      </c>
      <c r="C15" s="18" t="s">
        <v>32</v>
      </c>
      <c r="D15" s="18">
        <v>737000</v>
      </c>
      <c r="E15" s="18" t="s">
        <v>45</v>
      </c>
      <c r="F15" s="21">
        <v>4</v>
      </c>
      <c r="G15" s="21">
        <v>4</v>
      </c>
      <c r="H15" s="21">
        <v>19</v>
      </c>
      <c r="I15" s="21">
        <v>500</v>
      </c>
      <c r="J15" s="21">
        <v>270</v>
      </c>
      <c r="K15" s="23">
        <v>8500</v>
      </c>
      <c r="L15" s="66">
        <v>14</v>
      </c>
      <c r="M15" s="67">
        <v>5190</v>
      </c>
    </row>
    <row r="16" spans="1:13" s="17" customFormat="1" ht="15" customHeight="1">
      <c r="A16" s="18">
        <v>12</v>
      </c>
      <c r="B16" s="18" t="s">
        <v>33</v>
      </c>
      <c r="C16" s="18" t="s">
        <v>32</v>
      </c>
      <c r="D16" s="18">
        <v>737000</v>
      </c>
      <c r="E16" s="18" t="s">
        <v>45</v>
      </c>
      <c r="F16" s="21">
        <v>4</v>
      </c>
      <c r="G16" s="21">
        <v>4</v>
      </c>
      <c r="H16" s="21">
        <v>9</v>
      </c>
      <c r="I16" s="21">
        <v>400</v>
      </c>
      <c r="J16" s="21">
        <v>165</v>
      </c>
      <c r="K16" s="23">
        <v>6500</v>
      </c>
      <c r="L16" s="66">
        <v>10</v>
      </c>
      <c r="M16" s="67">
        <v>3500</v>
      </c>
    </row>
    <row r="17" spans="1:13" s="17" customFormat="1" ht="15" customHeight="1">
      <c r="A17" s="25">
        <v>13</v>
      </c>
      <c r="B17" s="25" t="s">
        <v>34</v>
      </c>
      <c r="C17" s="25" t="s">
        <v>35</v>
      </c>
      <c r="D17" s="25">
        <v>250000</v>
      </c>
      <c r="E17" s="25" t="s">
        <v>46</v>
      </c>
      <c r="F17" s="26">
        <v>3</v>
      </c>
      <c r="G17" s="26">
        <v>2</v>
      </c>
      <c r="H17" s="26">
        <v>8</v>
      </c>
      <c r="I17" s="26">
        <v>3000</v>
      </c>
      <c r="J17" s="26">
        <v>0</v>
      </c>
      <c r="K17" s="27">
        <v>3000</v>
      </c>
      <c r="L17" s="68">
        <v>12</v>
      </c>
      <c r="M17" s="69">
        <v>3000</v>
      </c>
    </row>
    <row r="18" spans="1:13" s="30" customFormat="1" ht="15" customHeight="1">
      <c r="A18" s="70"/>
      <c r="B18" s="45"/>
      <c r="C18" s="45"/>
      <c r="D18" s="45"/>
      <c r="E18" s="45"/>
      <c r="F18" s="45"/>
      <c r="G18" s="45"/>
      <c r="H18" s="45"/>
      <c r="I18" s="45"/>
      <c r="J18" s="45"/>
      <c r="K18" s="28">
        <f>SUM(K5:K17)</f>
        <v>47214.24</v>
      </c>
      <c r="L18" s="28"/>
      <c r="M18" s="29">
        <f>SUM(M5:M17)</f>
        <v>36000</v>
      </c>
    </row>
    <row r="20" spans="2:11" s="31" customFormat="1" ht="12.75">
      <c r="B20" s="32"/>
      <c r="C20" s="32"/>
      <c r="D20" s="33"/>
      <c r="E20" s="33"/>
      <c r="F20" s="34"/>
      <c r="G20" s="35"/>
      <c r="H20" s="35"/>
      <c r="I20" s="35"/>
      <c r="J20" s="35"/>
      <c r="K20" s="36"/>
    </row>
    <row r="21" spans="2:11" s="31" customFormat="1" ht="12.75">
      <c r="B21" s="32"/>
      <c r="C21" s="32"/>
      <c r="D21" s="33"/>
      <c r="E21" s="33"/>
      <c r="F21" s="34"/>
      <c r="G21" s="35"/>
      <c r="H21" s="35"/>
      <c r="I21" s="35"/>
      <c r="J21" s="35"/>
      <c r="K21" s="36"/>
    </row>
    <row r="22" spans="2:11" s="31" customFormat="1" ht="12.75">
      <c r="B22" s="32"/>
      <c r="C22" s="32"/>
      <c r="D22" s="34"/>
      <c r="E22" s="34"/>
      <c r="F22" s="34"/>
      <c r="G22" s="35"/>
      <c r="H22" s="35"/>
      <c r="I22" s="35"/>
      <c r="J22" s="35"/>
      <c r="K22" s="36"/>
    </row>
    <row r="23" spans="2:11" s="31" customFormat="1" ht="12.75">
      <c r="B23" s="32"/>
      <c r="C23" s="32"/>
      <c r="D23" s="34"/>
      <c r="E23" s="34"/>
      <c r="F23" s="34"/>
      <c r="G23" s="35"/>
      <c r="H23" s="35"/>
      <c r="I23" s="35"/>
      <c r="J23" s="37"/>
      <c r="K23" s="36"/>
    </row>
    <row r="24" spans="2:11" s="31" customFormat="1" ht="12.75">
      <c r="B24" s="32"/>
      <c r="C24" s="32"/>
      <c r="D24" s="38"/>
      <c r="E24" s="38"/>
      <c r="F24" s="34"/>
      <c r="G24" s="35"/>
      <c r="H24" s="35"/>
      <c r="I24" s="35"/>
      <c r="J24" s="37"/>
      <c r="K24" s="36"/>
    </row>
    <row r="25" spans="2:11" s="31" customFormat="1" ht="12.75">
      <c r="B25" s="32"/>
      <c r="C25" s="32"/>
      <c r="D25" s="33"/>
      <c r="E25" s="33"/>
      <c r="F25" s="34"/>
      <c r="G25" s="35"/>
      <c r="H25" s="35"/>
      <c r="I25" s="35"/>
      <c r="J25" s="35"/>
      <c r="K25" s="36"/>
    </row>
  </sheetData>
  <printOptions horizontalCentered="1"/>
  <pageMargins left="0.35433070866141736" right="0.35433070866141736" top="1.7716535433070868" bottom="0.984251968503937" header="0" footer="0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Rojas</dc:creator>
  <cp:keywords/>
  <dc:description/>
  <cp:lastModifiedBy>UPCnet</cp:lastModifiedBy>
  <cp:lastPrinted>2003-05-16T10:03:15Z</cp:lastPrinted>
  <dcterms:created xsi:type="dcterms:W3CDTF">2003-05-12T15:22:09Z</dcterms:created>
  <dcterms:modified xsi:type="dcterms:W3CDTF">2003-05-21T09:49:46Z</dcterms:modified>
  <cp:category/>
  <cp:version/>
  <cp:contentType/>
  <cp:contentStatus/>
</cp:coreProperties>
</file>