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7A9203B9-3D42-4B26-8A19-9F2C70DF2FA4}" xr6:coauthVersionLast="47" xr6:coauthVersionMax="47" xr10:uidLastSave="{00000000-0000-0000-0000-000000000000}"/>
  <bookViews>
    <workbookView xWindow="-120" yWindow="-120" windowWidth="29040" windowHeight="15720" xr2:uid="{C40AD890-7ED3-463C-8544-72F95559C618}"/>
  </bookViews>
  <sheets>
    <sheet name="Balanç" sheetId="1" r:id="rId1"/>
    <sheet name="Compte de resultat" sheetId="3" r:id="rId2"/>
    <sheet name="Estat canvis en el patrimoni" sheetId="4" r:id="rId3"/>
    <sheet name="Estat de fluxos d'efectiu" sheetId="6" r:id="rId4"/>
    <sheet name="Liquidació pressupost despeses" sheetId="7" r:id="rId5"/>
    <sheet name="Liquidació pressupost " sheetId="8" r:id="rId6"/>
    <sheet name="Resultat pressupostari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4" l="1"/>
  <c r="E20" i="4"/>
  <c r="E21" i="4" s="1"/>
  <c r="E25" i="4" s="1"/>
  <c r="D21" i="4"/>
  <c r="E23" i="4"/>
  <c r="D24" i="4"/>
  <c r="E24" i="4"/>
  <c r="D25" i="4"/>
  <c r="E56" i="1"/>
  <c r="D56" i="1"/>
  <c r="E52" i="1"/>
  <c r="E50" i="1" s="1"/>
  <c r="D52" i="1"/>
  <c r="D50" i="1" s="1"/>
  <c r="E47" i="1"/>
  <c r="D47" i="1"/>
  <c r="D45" i="1" s="1"/>
  <c r="E45" i="1"/>
  <c r="E44" i="1"/>
  <c r="E43" i="1"/>
  <c r="E42" i="1"/>
  <c r="E41" i="1" s="1"/>
  <c r="E40" i="1" s="1"/>
  <c r="D41" i="1"/>
  <c r="D40" i="1"/>
  <c r="E61" i="1" l="1"/>
  <c r="D61" i="1"/>
  <c r="H75" i="8" l="1"/>
  <c r="J75" i="8" s="1"/>
  <c r="E75" i="8"/>
  <c r="H74" i="8"/>
  <c r="J74" i="8" s="1"/>
  <c r="E74" i="8"/>
  <c r="I277" i="7"/>
  <c r="E277" i="7"/>
  <c r="J277" i="7" s="1"/>
  <c r="I265" i="7"/>
  <c r="E265" i="7"/>
  <c r="J265" i="7" s="1"/>
  <c r="I216" i="7"/>
  <c r="E216" i="7"/>
  <c r="J216" i="7" s="1"/>
  <c r="I215" i="7"/>
  <c r="E215" i="7"/>
  <c r="J215" i="7" s="1"/>
  <c r="I214" i="7"/>
  <c r="E214" i="7"/>
  <c r="J214" i="7" s="1"/>
  <c r="I213" i="7"/>
  <c r="E213" i="7"/>
  <c r="J213" i="7" s="1"/>
  <c r="I212" i="7"/>
  <c r="E212" i="7"/>
  <c r="J212" i="7" s="1"/>
  <c r="I211" i="7"/>
  <c r="E211" i="7"/>
  <c r="J211" i="7" s="1"/>
  <c r="I210" i="7"/>
  <c r="E210" i="7"/>
  <c r="J210" i="7" s="1"/>
  <c r="I209" i="7"/>
  <c r="E209" i="7"/>
  <c r="J209" i="7" s="1"/>
  <c r="I170" i="7"/>
  <c r="E170" i="7"/>
  <c r="J170" i="7" s="1"/>
  <c r="I169" i="7"/>
  <c r="E169" i="7"/>
  <c r="J169" i="7" s="1"/>
  <c r="K75" i="8" l="1"/>
  <c r="K74" i="8"/>
  <c r="C6" i="6"/>
  <c r="D6" i="6"/>
  <c r="D29" i="6"/>
  <c r="D27" i="6"/>
  <c r="D22" i="6"/>
  <c r="D19" i="6"/>
  <c r="D25" i="6" s="1"/>
  <c r="D11" i="6"/>
  <c r="E38" i="3"/>
  <c r="E36" i="3"/>
  <c r="E35" i="3" s="1"/>
  <c r="E40" i="3" s="1"/>
  <c r="E31" i="3"/>
  <c r="E28" i="3"/>
  <c r="E22" i="3"/>
  <c r="E18" i="3"/>
  <c r="E13" i="3"/>
  <c r="E25" i="3"/>
  <c r="E10" i="3"/>
  <c r="E9" i="3"/>
  <c r="E8" i="3" s="1"/>
  <c r="E12" i="3"/>
  <c r="E34" i="1"/>
  <c r="E31" i="1"/>
  <c r="E29" i="1"/>
  <c r="E26" i="1"/>
  <c r="E22" i="1"/>
  <c r="E18" i="1"/>
  <c r="E9" i="1"/>
  <c r="E14" i="1"/>
  <c r="E12" i="1" s="1"/>
  <c r="E26" i="3" l="1"/>
  <c r="E7" i="3"/>
  <c r="E17" i="3" s="1"/>
  <c r="E27" i="3" s="1"/>
  <c r="E34" i="3" s="1"/>
  <c r="E41" i="3" s="1"/>
  <c r="D17" i="6"/>
  <c r="D31" i="6"/>
  <c r="E25" i="1"/>
  <c r="E8" i="1"/>
  <c r="E37" i="1" s="1"/>
  <c r="D32" i="6" l="1"/>
  <c r="D34" i="6" s="1"/>
  <c r="J26" i="9"/>
  <c r="K14" i="9"/>
  <c r="K13" i="9"/>
  <c r="I16" i="9"/>
  <c r="H16" i="9"/>
  <c r="K8" i="9"/>
  <c r="K7" i="9"/>
  <c r="K11" i="9" s="1"/>
  <c r="I11" i="9"/>
  <c r="H11" i="9"/>
  <c r="I88" i="8"/>
  <c r="G88" i="8"/>
  <c r="D88" i="8"/>
  <c r="C88" i="8"/>
  <c r="I86" i="8"/>
  <c r="G86" i="8"/>
  <c r="D86" i="8"/>
  <c r="C86" i="8"/>
  <c r="I82" i="8"/>
  <c r="G82" i="8"/>
  <c r="F82" i="8"/>
  <c r="D82" i="8"/>
  <c r="C82" i="8"/>
  <c r="I60" i="8"/>
  <c r="G60" i="8"/>
  <c r="F60" i="8"/>
  <c r="D60" i="8"/>
  <c r="C60" i="8"/>
  <c r="I54" i="8"/>
  <c r="G54" i="8"/>
  <c r="F54" i="8"/>
  <c r="D54" i="8"/>
  <c r="C54" i="8"/>
  <c r="I32" i="8"/>
  <c r="G32" i="8"/>
  <c r="D32" i="8"/>
  <c r="C32" i="8"/>
  <c r="H81" i="8"/>
  <c r="H80" i="8"/>
  <c r="H79" i="8"/>
  <c r="H78" i="8"/>
  <c r="H77" i="8"/>
  <c r="H76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59" i="8"/>
  <c r="H58" i="8"/>
  <c r="H57" i="8"/>
  <c r="H56" i="8"/>
  <c r="H55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E87" i="8"/>
  <c r="E88" i="8" s="1"/>
  <c r="E85" i="8"/>
  <c r="E84" i="8"/>
  <c r="E83" i="8"/>
  <c r="E81" i="8"/>
  <c r="E80" i="8"/>
  <c r="E79" i="8"/>
  <c r="E78" i="8"/>
  <c r="E77" i="8"/>
  <c r="E76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59" i="8"/>
  <c r="E58" i="8"/>
  <c r="E57" i="8"/>
  <c r="E56" i="8"/>
  <c r="E55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I128" i="7"/>
  <c r="H279" i="7"/>
  <c r="G279" i="7"/>
  <c r="F279" i="7"/>
  <c r="D279" i="7"/>
  <c r="C279" i="7"/>
  <c r="H275" i="7"/>
  <c r="G275" i="7"/>
  <c r="F275" i="7"/>
  <c r="D275" i="7"/>
  <c r="C275" i="7"/>
  <c r="H272" i="7"/>
  <c r="G272" i="7"/>
  <c r="F272" i="7"/>
  <c r="D272" i="7"/>
  <c r="C272" i="7"/>
  <c r="H268" i="7"/>
  <c r="G268" i="7"/>
  <c r="F268" i="7"/>
  <c r="D268" i="7"/>
  <c r="C268" i="7"/>
  <c r="H219" i="7"/>
  <c r="G219" i="7"/>
  <c r="F219" i="7"/>
  <c r="D219" i="7"/>
  <c r="C219" i="7"/>
  <c r="H179" i="7"/>
  <c r="G179" i="7"/>
  <c r="F179" i="7"/>
  <c r="D179" i="7"/>
  <c r="C179" i="7"/>
  <c r="H173" i="7"/>
  <c r="G173" i="7"/>
  <c r="F173" i="7"/>
  <c r="D173" i="7"/>
  <c r="C173" i="7"/>
  <c r="I278" i="7"/>
  <c r="I276" i="7"/>
  <c r="I274" i="7"/>
  <c r="I273" i="7"/>
  <c r="I271" i="7"/>
  <c r="I270" i="7"/>
  <c r="I269" i="7"/>
  <c r="I267" i="7"/>
  <c r="I266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8" i="7"/>
  <c r="I217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8" i="7"/>
  <c r="I177" i="7"/>
  <c r="I176" i="7"/>
  <c r="I175" i="7"/>
  <c r="I174" i="7"/>
  <c r="I172" i="7"/>
  <c r="I171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E278" i="7"/>
  <c r="J278" i="7" s="1"/>
  <c r="E276" i="7"/>
  <c r="E274" i="7"/>
  <c r="J274" i="7" s="1"/>
  <c r="E273" i="7"/>
  <c r="E271" i="7"/>
  <c r="J271" i="7" s="1"/>
  <c r="E270" i="7"/>
  <c r="J270" i="7" s="1"/>
  <c r="E269" i="7"/>
  <c r="E267" i="7"/>
  <c r="J267" i="7" s="1"/>
  <c r="E266" i="7"/>
  <c r="J266" i="7" s="1"/>
  <c r="E264" i="7"/>
  <c r="J264" i="7" s="1"/>
  <c r="E263" i="7"/>
  <c r="J263" i="7" s="1"/>
  <c r="E262" i="7"/>
  <c r="J262" i="7" s="1"/>
  <c r="E261" i="7"/>
  <c r="J261" i="7" s="1"/>
  <c r="E260" i="7"/>
  <c r="J260" i="7" s="1"/>
  <c r="E259" i="7"/>
  <c r="J259" i="7" s="1"/>
  <c r="E258" i="7"/>
  <c r="J258" i="7" s="1"/>
  <c r="E257" i="7"/>
  <c r="J257" i="7" s="1"/>
  <c r="E256" i="7"/>
  <c r="J256" i="7" s="1"/>
  <c r="E255" i="7"/>
  <c r="J255" i="7" s="1"/>
  <c r="E254" i="7"/>
  <c r="J254" i="7" s="1"/>
  <c r="E253" i="7"/>
  <c r="J253" i="7" s="1"/>
  <c r="E252" i="7"/>
  <c r="J252" i="7" s="1"/>
  <c r="E251" i="7"/>
  <c r="J251" i="7" s="1"/>
  <c r="E250" i="7"/>
  <c r="J250" i="7" s="1"/>
  <c r="E249" i="7"/>
  <c r="J249" i="7" s="1"/>
  <c r="E248" i="7"/>
  <c r="J248" i="7" s="1"/>
  <c r="E247" i="7"/>
  <c r="J247" i="7" s="1"/>
  <c r="E246" i="7"/>
  <c r="J246" i="7" s="1"/>
  <c r="E245" i="7"/>
  <c r="J245" i="7" s="1"/>
  <c r="E244" i="7"/>
  <c r="J244" i="7" s="1"/>
  <c r="E243" i="7"/>
  <c r="J243" i="7" s="1"/>
  <c r="E242" i="7"/>
  <c r="J242" i="7" s="1"/>
  <c r="E241" i="7"/>
  <c r="J241" i="7" s="1"/>
  <c r="E240" i="7"/>
  <c r="J240" i="7" s="1"/>
  <c r="E239" i="7"/>
  <c r="J239" i="7" s="1"/>
  <c r="E238" i="7"/>
  <c r="J238" i="7" s="1"/>
  <c r="E237" i="7"/>
  <c r="J237" i="7" s="1"/>
  <c r="E236" i="7"/>
  <c r="J236" i="7" s="1"/>
  <c r="E235" i="7"/>
  <c r="J235" i="7" s="1"/>
  <c r="E234" i="7"/>
  <c r="J234" i="7" s="1"/>
  <c r="E233" i="7"/>
  <c r="J233" i="7" s="1"/>
  <c r="E232" i="7"/>
  <c r="J232" i="7" s="1"/>
  <c r="E231" i="7"/>
  <c r="J231" i="7" s="1"/>
  <c r="E230" i="7"/>
  <c r="J230" i="7" s="1"/>
  <c r="E229" i="7"/>
  <c r="J229" i="7" s="1"/>
  <c r="E228" i="7"/>
  <c r="J228" i="7" s="1"/>
  <c r="E227" i="7"/>
  <c r="J227" i="7" s="1"/>
  <c r="E226" i="7"/>
  <c r="J226" i="7" s="1"/>
  <c r="E225" i="7"/>
  <c r="J225" i="7" s="1"/>
  <c r="E224" i="7"/>
  <c r="J224" i="7" s="1"/>
  <c r="E223" i="7"/>
  <c r="J223" i="7" s="1"/>
  <c r="E222" i="7"/>
  <c r="J222" i="7" s="1"/>
  <c r="E221" i="7"/>
  <c r="J221" i="7" s="1"/>
  <c r="E220" i="7"/>
  <c r="E218" i="7"/>
  <c r="J218" i="7" s="1"/>
  <c r="E217" i="7"/>
  <c r="J217" i="7" s="1"/>
  <c r="E208" i="7"/>
  <c r="J208" i="7" s="1"/>
  <c r="E207" i="7"/>
  <c r="J207" i="7" s="1"/>
  <c r="E206" i="7"/>
  <c r="J206" i="7" s="1"/>
  <c r="E205" i="7"/>
  <c r="J205" i="7" s="1"/>
  <c r="E204" i="7"/>
  <c r="J204" i="7" s="1"/>
  <c r="E203" i="7"/>
  <c r="J203" i="7" s="1"/>
  <c r="E202" i="7"/>
  <c r="J202" i="7" s="1"/>
  <c r="E201" i="7"/>
  <c r="J201" i="7" s="1"/>
  <c r="E200" i="7"/>
  <c r="J200" i="7" s="1"/>
  <c r="E199" i="7"/>
  <c r="J199" i="7" s="1"/>
  <c r="E198" i="7"/>
  <c r="J198" i="7" s="1"/>
  <c r="E197" i="7"/>
  <c r="J197" i="7" s="1"/>
  <c r="E196" i="7"/>
  <c r="J196" i="7" s="1"/>
  <c r="E195" i="7"/>
  <c r="J195" i="7" s="1"/>
  <c r="E194" i="7"/>
  <c r="J194" i="7" s="1"/>
  <c r="E193" i="7"/>
  <c r="J193" i="7" s="1"/>
  <c r="E192" i="7"/>
  <c r="J192" i="7" s="1"/>
  <c r="E191" i="7"/>
  <c r="J191" i="7" s="1"/>
  <c r="E190" i="7"/>
  <c r="J190" i="7" s="1"/>
  <c r="E189" i="7"/>
  <c r="J189" i="7" s="1"/>
  <c r="E188" i="7"/>
  <c r="J188" i="7" s="1"/>
  <c r="E187" i="7"/>
  <c r="J187" i="7" s="1"/>
  <c r="E186" i="7"/>
  <c r="J186" i="7" s="1"/>
  <c r="E185" i="7"/>
  <c r="J185" i="7" s="1"/>
  <c r="E184" i="7"/>
  <c r="J184" i="7" s="1"/>
  <c r="E183" i="7"/>
  <c r="J183" i="7" s="1"/>
  <c r="E182" i="7"/>
  <c r="J182" i="7" s="1"/>
  <c r="E181" i="7"/>
  <c r="J181" i="7" s="1"/>
  <c r="E180" i="7"/>
  <c r="E178" i="7"/>
  <c r="J178" i="7" s="1"/>
  <c r="E177" i="7"/>
  <c r="J177" i="7" s="1"/>
  <c r="E176" i="7"/>
  <c r="J176" i="7" s="1"/>
  <c r="E175" i="7"/>
  <c r="J175" i="7" s="1"/>
  <c r="E174" i="7"/>
  <c r="E172" i="7"/>
  <c r="J172" i="7" s="1"/>
  <c r="E171" i="7"/>
  <c r="J171" i="7" s="1"/>
  <c r="E168" i="7"/>
  <c r="J168" i="7" s="1"/>
  <c r="E167" i="7"/>
  <c r="J167" i="7" s="1"/>
  <c r="E166" i="7"/>
  <c r="J166" i="7" s="1"/>
  <c r="E165" i="7"/>
  <c r="J165" i="7" s="1"/>
  <c r="E164" i="7"/>
  <c r="J164" i="7" s="1"/>
  <c r="E163" i="7"/>
  <c r="J163" i="7" s="1"/>
  <c r="E162" i="7"/>
  <c r="J162" i="7" s="1"/>
  <c r="E161" i="7"/>
  <c r="J161" i="7" s="1"/>
  <c r="E160" i="7"/>
  <c r="J160" i="7" s="1"/>
  <c r="E159" i="7"/>
  <c r="J159" i="7" s="1"/>
  <c r="E158" i="7"/>
  <c r="J158" i="7" s="1"/>
  <c r="E157" i="7"/>
  <c r="J157" i="7" s="1"/>
  <c r="E156" i="7"/>
  <c r="J156" i="7" s="1"/>
  <c r="E155" i="7"/>
  <c r="J155" i="7" s="1"/>
  <c r="E154" i="7"/>
  <c r="J154" i="7" s="1"/>
  <c r="E153" i="7"/>
  <c r="J153" i="7" s="1"/>
  <c r="E152" i="7"/>
  <c r="J152" i="7" s="1"/>
  <c r="E151" i="7"/>
  <c r="J151" i="7" s="1"/>
  <c r="E150" i="7"/>
  <c r="J150" i="7" s="1"/>
  <c r="E149" i="7"/>
  <c r="J149" i="7" s="1"/>
  <c r="E148" i="7"/>
  <c r="J148" i="7" s="1"/>
  <c r="E147" i="7"/>
  <c r="J147" i="7" s="1"/>
  <c r="E146" i="7"/>
  <c r="J146" i="7" s="1"/>
  <c r="E145" i="7"/>
  <c r="J145" i="7" s="1"/>
  <c r="E144" i="7"/>
  <c r="J144" i="7" s="1"/>
  <c r="E143" i="7"/>
  <c r="J143" i="7" s="1"/>
  <c r="E142" i="7"/>
  <c r="J142" i="7" s="1"/>
  <c r="E141" i="7"/>
  <c r="J141" i="7" s="1"/>
  <c r="E140" i="7"/>
  <c r="J140" i="7" s="1"/>
  <c r="E139" i="7"/>
  <c r="J139" i="7" s="1"/>
  <c r="E138" i="7"/>
  <c r="J138" i="7" s="1"/>
  <c r="E137" i="7"/>
  <c r="J137" i="7" s="1"/>
  <c r="E136" i="7"/>
  <c r="J136" i="7" s="1"/>
  <c r="E135" i="7"/>
  <c r="J135" i="7" s="1"/>
  <c r="E134" i="7"/>
  <c r="J134" i="7" s="1"/>
  <c r="E133" i="7"/>
  <c r="J133" i="7" s="1"/>
  <c r="E132" i="7"/>
  <c r="J132" i="7" s="1"/>
  <c r="E131" i="7"/>
  <c r="J131" i="7" s="1"/>
  <c r="E130" i="7"/>
  <c r="J130" i="7" s="1"/>
  <c r="E129" i="7"/>
  <c r="J129" i="7" s="1"/>
  <c r="E128" i="7"/>
  <c r="J128" i="7" s="1"/>
  <c r="E127" i="7"/>
  <c r="J127" i="7" s="1"/>
  <c r="E126" i="7"/>
  <c r="J126" i="7" s="1"/>
  <c r="E125" i="7"/>
  <c r="J125" i="7" s="1"/>
  <c r="E124" i="7"/>
  <c r="J124" i="7" s="1"/>
  <c r="E123" i="7"/>
  <c r="J123" i="7" s="1"/>
  <c r="E122" i="7"/>
  <c r="J122" i="7" s="1"/>
  <c r="E121" i="7"/>
  <c r="J121" i="7" s="1"/>
  <c r="E120" i="7"/>
  <c r="J120" i="7" s="1"/>
  <c r="E119" i="7"/>
  <c r="J119" i="7" s="1"/>
  <c r="E118" i="7"/>
  <c r="J118" i="7" s="1"/>
  <c r="E117" i="7"/>
  <c r="J117" i="7" s="1"/>
  <c r="E116" i="7"/>
  <c r="J116" i="7" s="1"/>
  <c r="E115" i="7"/>
  <c r="J115" i="7" s="1"/>
  <c r="E114" i="7"/>
  <c r="J114" i="7" s="1"/>
  <c r="E113" i="7"/>
  <c r="J113" i="7" s="1"/>
  <c r="E112" i="7"/>
  <c r="J112" i="7" s="1"/>
  <c r="E111" i="7"/>
  <c r="J111" i="7" s="1"/>
  <c r="E110" i="7"/>
  <c r="J110" i="7" s="1"/>
  <c r="E109" i="7"/>
  <c r="J109" i="7" s="1"/>
  <c r="E108" i="7"/>
  <c r="J108" i="7" s="1"/>
  <c r="E107" i="7"/>
  <c r="J107" i="7" s="1"/>
  <c r="E106" i="7"/>
  <c r="J106" i="7" s="1"/>
  <c r="E105" i="7"/>
  <c r="J105" i="7" s="1"/>
  <c r="E104" i="7"/>
  <c r="J104" i="7" s="1"/>
  <c r="E103" i="7"/>
  <c r="J103" i="7" s="1"/>
  <c r="E102" i="7"/>
  <c r="J102" i="7" s="1"/>
  <c r="E101" i="7"/>
  <c r="J101" i="7" s="1"/>
  <c r="E100" i="7"/>
  <c r="J100" i="7" s="1"/>
  <c r="E99" i="7"/>
  <c r="J99" i="7" s="1"/>
  <c r="E98" i="7"/>
  <c r="J98" i="7" s="1"/>
  <c r="E97" i="7"/>
  <c r="J97" i="7" s="1"/>
  <c r="E96" i="7"/>
  <c r="J96" i="7" s="1"/>
  <c r="E95" i="7"/>
  <c r="J95" i="7" s="1"/>
  <c r="E94" i="7"/>
  <c r="J94" i="7" s="1"/>
  <c r="E93" i="7"/>
  <c r="J93" i="7" s="1"/>
  <c r="E92" i="7"/>
  <c r="J92" i="7" s="1"/>
  <c r="E91" i="7"/>
  <c r="J91" i="7" s="1"/>
  <c r="E90" i="7"/>
  <c r="J90" i="7" s="1"/>
  <c r="E89" i="7"/>
  <c r="J89" i="7" s="1"/>
  <c r="E88" i="7"/>
  <c r="J88" i="7" s="1"/>
  <c r="E87" i="7"/>
  <c r="J87" i="7" s="1"/>
  <c r="E86" i="7"/>
  <c r="J86" i="7" s="1"/>
  <c r="E85" i="7"/>
  <c r="J85" i="7" s="1"/>
  <c r="E84" i="7"/>
  <c r="J84" i="7" s="1"/>
  <c r="E83" i="7"/>
  <c r="J83" i="7" s="1"/>
  <c r="E82" i="7"/>
  <c r="J82" i="7" s="1"/>
  <c r="E81" i="7"/>
  <c r="J81" i="7" s="1"/>
  <c r="E80" i="7"/>
  <c r="J80" i="7" s="1"/>
  <c r="E79" i="7"/>
  <c r="J79" i="7" s="1"/>
  <c r="E78" i="7"/>
  <c r="J78" i="7" s="1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H77" i="7"/>
  <c r="G77" i="7"/>
  <c r="F77" i="7"/>
  <c r="D77" i="7"/>
  <c r="C77" i="7"/>
  <c r="I9" i="7"/>
  <c r="E76" i="7"/>
  <c r="J76" i="7" s="1"/>
  <c r="E75" i="7"/>
  <c r="J75" i="7" s="1"/>
  <c r="E74" i="7"/>
  <c r="J74" i="7" s="1"/>
  <c r="E73" i="7"/>
  <c r="J73" i="7" s="1"/>
  <c r="E72" i="7"/>
  <c r="J72" i="7" s="1"/>
  <c r="E71" i="7"/>
  <c r="J71" i="7" s="1"/>
  <c r="E70" i="7"/>
  <c r="J70" i="7" s="1"/>
  <c r="E69" i="7"/>
  <c r="J69" i="7" s="1"/>
  <c r="E68" i="7"/>
  <c r="J68" i="7" s="1"/>
  <c r="E67" i="7"/>
  <c r="J67" i="7" s="1"/>
  <c r="E66" i="7"/>
  <c r="J66" i="7" s="1"/>
  <c r="E65" i="7"/>
  <c r="J65" i="7" s="1"/>
  <c r="E64" i="7"/>
  <c r="J64" i="7" s="1"/>
  <c r="E63" i="7"/>
  <c r="J63" i="7" s="1"/>
  <c r="E62" i="7"/>
  <c r="J62" i="7" s="1"/>
  <c r="E61" i="7"/>
  <c r="J61" i="7" s="1"/>
  <c r="E60" i="7"/>
  <c r="J60" i="7" s="1"/>
  <c r="E59" i="7"/>
  <c r="J59" i="7" s="1"/>
  <c r="E58" i="7"/>
  <c r="J58" i="7" s="1"/>
  <c r="E57" i="7"/>
  <c r="J57" i="7" s="1"/>
  <c r="E56" i="7"/>
  <c r="J56" i="7" s="1"/>
  <c r="E55" i="7"/>
  <c r="J55" i="7" s="1"/>
  <c r="E54" i="7"/>
  <c r="J54" i="7" s="1"/>
  <c r="E53" i="7"/>
  <c r="J53" i="7" s="1"/>
  <c r="E52" i="7"/>
  <c r="J52" i="7" s="1"/>
  <c r="E51" i="7"/>
  <c r="J51" i="7" s="1"/>
  <c r="E50" i="7"/>
  <c r="J50" i="7" s="1"/>
  <c r="E49" i="7"/>
  <c r="J49" i="7" s="1"/>
  <c r="E48" i="7"/>
  <c r="J48" i="7" s="1"/>
  <c r="E47" i="7"/>
  <c r="J47" i="7" s="1"/>
  <c r="E46" i="7"/>
  <c r="J46" i="7" s="1"/>
  <c r="E45" i="7"/>
  <c r="J45" i="7" s="1"/>
  <c r="E44" i="7"/>
  <c r="J44" i="7" s="1"/>
  <c r="E43" i="7"/>
  <c r="J43" i="7" s="1"/>
  <c r="E42" i="7"/>
  <c r="J42" i="7" s="1"/>
  <c r="E41" i="7"/>
  <c r="J41" i="7" s="1"/>
  <c r="E40" i="7"/>
  <c r="J40" i="7" s="1"/>
  <c r="E39" i="7"/>
  <c r="J39" i="7" s="1"/>
  <c r="E38" i="7"/>
  <c r="J38" i="7" s="1"/>
  <c r="E37" i="7"/>
  <c r="J37" i="7" s="1"/>
  <c r="E36" i="7"/>
  <c r="J36" i="7" s="1"/>
  <c r="E35" i="7"/>
  <c r="J35" i="7" s="1"/>
  <c r="E34" i="7"/>
  <c r="J34" i="7" s="1"/>
  <c r="E33" i="7"/>
  <c r="J33" i="7" s="1"/>
  <c r="E32" i="7"/>
  <c r="J32" i="7" s="1"/>
  <c r="E31" i="7"/>
  <c r="J31" i="7" s="1"/>
  <c r="E30" i="7"/>
  <c r="J30" i="7" s="1"/>
  <c r="E29" i="7"/>
  <c r="J29" i="7" s="1"/>
  <c r="E28" i="7"/>
  <c r="J28" i="7" s="1"/>
  <c r="E27" i="7"/>
  <c r="J27" i="7" s="1"/>
  <c r="E26" i="7"/>
  <c r="J26" i="7" s="1"/>
  <c r="E25" i="7"/>
  <c r="J25" i="7" s="1"/>
  <c r="E24" i="7"/>
  <c r="J24" i="7" s="1"/>
  <c r="E23" i="7"/>
  <c r="J23" i="7" s="1"/>
  <c r="E22" i="7"/>
  <c r="J22" i="7" s="1"/>
  <c r="E21" i="7"/>
  <c r="J21" i="7" s="1"/>
  <c r="E20" i="7"/>
  <c r="J20" i="7" s="1"/>
  <c r="E19" i="7"/>
  <c r="J19" i="7" s="1"/>
  <c r="E18" i="7"/>
  <c r="J18" i="7" s="1"/>
  <c r="E17" i="7"/>
  <c r="J17" i="7" s="1"/>
  <c r="E16" i="7"/>
  <c r="J16" i="7" s="1"/>
  <c r="E15" i="7"/>
  <c r="J15" i="7" s="1"/>
  <c r="E14" i="7"/>
  <c r="J14" i="7" s="1"/>
  <c r="E13" i="7"/>
  <c r="J13" i="7" s="1"/>
  <c r="E12" i="7"/>
  <c r="J12" i="7" s="1"/>
  <c r="E11" i="7"/>
  <c r="J11" i="7" s="1"/>
  <c r="E10" i="7"/>
  <c r="J10" i="7" s="1"/>
  <c r="E9" i="7"/>
  <c r="J9" i="7" s="1"/>
  <c r="C29" i="6"/>
  <c r="C27" i="6"/>
  <c r="C22" i="6"/>
  <c r="C19" i="6"/>
  <c r="C11" i="6"/>
  <c r="J35" i="8" l="1"/>
  <c r="K35" i="8"/>
  <c r="J43" i="8"/>
  <c r="K43" i="8"/>
  <c r="J51" i="8"/>
  <c r="K51" i="8"/>
  <c r="J61" i="8"/>
  <c r="K61" i="8"/>
  <c r="J69" i="8"/>
  <c r="K69" i="8"/>
  <c r="J79" i="8"/>
  <c r="K79" i="8"/>
  <c r="J36" i="8"/>
  <c r="K36" i="8"/>
  <c r="J44" i="8"/>
  <c r="K44" i="8"/>
  <c r="J52" i="8"/>
  <c r="K52" i="8"/>
  <c r="J62" i="8"/>
  <c r="K62" i="8"/>
  <c r="J70" i="8"/>
  <c r="K70" i="8"/>
  <c r="J80" i="8"/>
  <c r="K80" i="8"/>
  <c r="J39" i="8"/>
  <c r="K39" i="8"/>
  <c r="J47" i="8"/>
  <c r="K47" i="8"/>
  <c r="J56" i="8"/>
  <c r="K56" i="8"/>
  <c r="K60" i="8" s="1"/>
  <c r="J65" i="8"/>
  <c r="K65" i="8"/>
  <c r="J73" i="8"/>
  <c r="K73" i="8"/>
  <c r="J53" i="8"/>
  <c r="K53" i="8"/>
  <c r="J63" i="8"/>
  <c r="K63" i="8"/>
  <c r="J71" i="8"/>
  <c r="K71" i="8"/>
  <c r="J81" i="8"/>
  <c r="K81" i="8"/>
  <c r="J38" i="8"/>
  <c r="K38" i="8"/>
  <c r="J46" i="8"/>
  <c r="K46" i="8"/>
  <c r="J40" i="8"/>
  <c r="K40" i="8"/>
  <c r="J48" i="8"/>
  <c r="K48" i="8"/>
  <c r="J57" i="8"/>
  <c r="K57" i="8"/>
  <c r="J66" i="8"/>
  <c r="K66" i="8"/>
  <c r="J76" i="8"/>
  <c r="K76" i="8"/>
  <c r="J45" i="8"/>
  <c r="K45" i="8"/>
  <c r="J64" i="8"/>
  <c r="K64" i="8"/>
  <c r="K33" i="8"/>
  <c r="J41" i="8"/>
  <c r="K41" i="8"/>
  <c r="J49" i="8"/>
  <c r="K49" i="8"/>
  <c r="J58" i="8"/>
  <c r="K58" i="8"/>
  <c r="J67" i="8"/>
  <c r="K67" i="8"/>
  <c r="J77" i="8"/>
  <c r="K77" i="8"/>
  <c r="J37" i="8"/>
  <c r="K37" i="8"/>
  <c r="K55" i="8"/>
  <c r="J72" i="8"/>
  <c r="K72" i="8"/>
  <c r="J34" i="8"/>
  <c r="K34" i="8"/>
  <c r="J42" i="8"/>
  <c r="K42" i="8"/>
  <c r="J50" i="8"/>
  <c r="K50" i="8"/>
  <c r="J59" i="8"/>
  <c r="K59" i="8"/>
  <c r="J68" i="8"/>
  <c r="K68" i="8"/>
  <c r="J78" i="8"/>
  <c r="K78" i="8"/>
  <c r="I18" i="9"/>
  <c r="H18" i="9"/>
  <c r="D89" i="8"/>
  <c r="E82" i="8"/>
  <c r="C89" i="8"/>
  <c r="H60" i="8"/>
  <c r="J55" i="8"/>
  <c r="H54" i="8"/>
  <c r="G89" i="8"/>
  <c r="I89" i="8"/>
  <c r="E275" i="7"/>
  <c r="I272" i="7"/>
  <c r="C280" i="7"/>
  <c r="D280" i="7"/>
  <c r="I279" i="7"/>
  <c r="I275" i="7"/>
  <c r="I268" i="7"/>
  <c r="F280" i="7"/>
  <c r="I179" i="7"/>
  <c r="I219" i="7"/>
  <c r="I173" i="7"/>
  <c r="E179" i="7"/>
  <c r="E279" i="7"/>
  <c r="E272" i="7"/>
  <c r="J273" i="7"/>
  <c r="J275" i="7" s="1"/>
  <c r="E268" i="7"/>
  <c r="E219" i="7"/>
  <c r="I77" i="7"/>
  <c r="C31" i="6"/>
  <c r="C25" i="6"/>
  <c r="C17" i="6"/>
  <c r="J82" i="8"/>
  <c r="J77" i="7"/>
  <c r="J173" i="7"/>
  <c r="H82" i="8"/>
  <c r="E77" i="7"/>
  <c r="E173" i="7"/>
  <c r="K16" i="9"/>
  <c r="K18" i="9" s="1"/>
  <c r="K28" i="9" s="1"/>
  <c r="J269" i="7"/>
  <c r="J272" i="7" s="1"/>
  <c r="G280" i="7"/>
  <c r="J174" i="7"/>
  <c r="J179" i="7" s="1"/>
  <c r="J220" i="7"/>
  <c r="J268" i="7" s="1"/>
  <c r="J276" i="7"/>
  <c r="J279" i="7" s="1"/>
  <c r="H280" i="7"/>
  <c r="E32" i="8"/>
  <c r="E54" i="8"/>
  <c r="E60" i="8"/>
  <c r="E86" i="8"/>
  <c r="J180" i="7"/>
  <c r="J219" i="7" s="1"/>
  <c r="J33" i="8"/>
  <c r="E11" i="4"/>
  <c r="D10" i="4"/>
  <c r="C10" i="4"/>
  <c r="E10" i="4" s="1"/>
  <c r="E8" i="4"/>
  <c r="E7" i="4"/>
  <c r="D9" i="4"/>
  <c r="D12" i="4" s="1"/>
  <c r="C9" i="4"/>
  <c r="D38" i="3"/>
  <c r="D36" i="3"/>
  <c r="D35" i="3" s="1"/>
  <c r="D31" i="3"/>
  <c r="D28" i="3"/>
  <c r="D22" i="3"/>
  <c r="D18" i="3"/>
  <c r="D13" i="3"/>
  <c r="D8" i="3"/>
  <c r="D7" i="3" s="1"/>
  <c r="K82" i="8" l="1"/>
  <c r="K54" i="8"/>
  <c r="E9" i="4"/>
  <c r="J54" i="8"/>
  <c r="J60" i="8"/>
  <c r="D40" i="3"/>
  <c r="I280" i="7"/>
  <c r="C32" i="6"/>
  <c r="C34" i="6" s="1"/>
  <c r="E12" i="4"/>
  <c r="C12" i="4"/>
  <c r="D26" i="3"/>
  <c r="D17" i="3"/>
  <c r="E280" i="7"/>
  <c r="J280" i="7"/>
  <c r="E89" i="8"/>
  <c r="D34" i="1"/>
  <c r="D31" i="1"/>
  <c r="D29" i="1"/>
  <c r="D26" i="1"/>
  <c r="D22" i="1"/>
  <c r="D18" i="1"/>
  <c r="D12" i="1"/>
  <c r="D9" i="1"/>
  <c r="D27" i="3" l="1"/>
  <c r="D34" i="3" s="1"/>
  <c r="D41" i="3" s="1"/>
  <c r="D25" i="1"/>
  <c r="D8" i="1"/>
  <c r="D37" i="1" l="1"/>
  <c r="H7" i="8" l="1"/>
  <c r="F32" i="8"/>
  <c r="H18" i="8"/>
  <c r="H15" i="8"/>
  <c r="H23" i="8"/>
  <c r="K23" i="8" s="1"/>
  <c r="J23" i="8"/>
  <c r="H8" i="8"/>
  <c r="H16" i="8"/>
  <c r="H24" i="8"/>
  <c r="H9" i="8"/>
  <c r="H17" i="8"/>
  <c r="H25" i="8"/>
  <c r="H27" i="8"/>
  <c r="H26" i="8"/>
  <c r="H19" i="8"/>
  <c r="H13" i="8"/>
  <c r="H29" i="8"/>
  <c r="H10" i="8"/>
  <c r="H11" i="8"/>
  <c r="H12" i="8"/>
  <c r="K12" i="8" s="1"/>
  <c r="J12" i="8"/>
  <c r="H20" i="8"/>
  <c r="H28" i="8"/>
  <c r="H21" i="8"/>
  <c r="H14" i="8"/>
  <c r="H22" i="8"/>
  <c r="H30" i="8"/>
  <c r="H31" i="8"/>
  <c r="J8" i="8" l="1"/>
  <c r="K8" i="8"/>
  <c r="J21" i="8"/>
  <c r="K21" i="8"/>
  <c r="J13" i="8"/>
  <c r="K13" i="8"/>
  <c r="J16" i="8"/>
  <c r="K16" i="8"/>
  <c r="J28" i="8"/>
  <c r="K28" i="8"/>
  <c r="J19" i="8"/>
  <c r="K19" i="8"/>
  <c r="J20" i="8"/>
  <c r="K20" i="8"/>
  <c r="J26" i="8"/>
  <c r="K26" i="8"/>
  <c r="J27" i="8"/>
  <c r="K27" i="8"/>
  <c r="J31" i="8"/>
  <c r="K31" i="8"/>
  <c r="J25" i="8"/>
  <c r="K25" i="8"/>
  <c r="J15" i="8"/>
  <c r="K15" i="8"/>
  <c r="J30" i="8"/>
  <c r="K30" i="8"/>
  <c r="J11" i="8"/>
  <c r="K11" i="8"/>
  <c r="J17" i="8"/>
  <c r="K17" i="8"/>
  <c r="J18" i="8"/>
  <c r="K18" i="8"/>
  <c r="J22" i="8"/>
  <c r="K22" i="8"/>
  <c r="J10" i="8"/>
  <c r="K10" i="8"/>
  <c r="J9" i="8"/>
  <c r="K9" i="8"/>
  <c r="J14" i="8"/>
  <c r="K14" i="8"/>
  <c r="J29" i="8"/>
  <c r="K29" i="8"/>
  <c r="J24" i="8"/>
  <c r="K24" i="8"/>
  <c r="J7" i="8"/>
  <c r="K7" i="8"/>
  <c r="J32" i="8"/>
  <c r="H32" i="8"/>
  <c r="H83" i="8"/>
  <c r="K83" i="8" s="1"/>
  <c r="F86" i="8"/>
  <c r="H84" i="8"/>
  <c r="K84" i="8" s="1"/>
  <c r="J84" i="8"/>
  <c r="H85" i="8"/>
  <c r="K85" i="8" s="1"/>
  <c r="J85" i="8"/>
  <c r="K86" i="8" l="1"/>
  <c r="H86" i="8"/>
  <c r="K32" i="8"/>
  <c r="J83" i="8"/>
  <c r="J86" i="8" s="1"/>
  <c r="F88" i="8"/>
  <c r="F89" i="8" s="1"/>
  <c r="H87" i="8"/>
  <c r="H88" i="8" l="1"/>
  <c r="H89" i="8" s="1"/>
  <c r="K87" i="8"/>
  <c r="K88" i="8" s="1"/>
  <c r="K89" i="8"/>
  <c r="J87" i="8"/>
  <c r="J88" i="8" s="1"/>
  <c r="J89" i="8" s="1"/>
</calcChain>
</file>

<file path=xl/sharedStrings.xml><?xml version="1.0" encoding="utf-8"?>
<sst xmlns="http://schemas.openxmlformats.org/spreadsheetml/2006/main" count="578" uniqueCount="563">
  <si>
    <t>ACTIU</t>
  </si>
  <si>
    <t>NOTES EN LA MEMÒRIA</t>
  </si>
  <si>
    <t>A) ACTIU NO CORRENT</t>
  </si>
  <si>
    <t>I. Immobilitzat intangible</t>
  </si>
  <si>
    <t>6.7</t>
  </si>
  <si>
    <t xml:space="preserve"> 3. Aplicacions informàtiques </t>
  </si>
  <si>
    <t xml:space="preserve"> 4. Inversions sobre actius utilitzats en règim d'arrendament o cedits </t>
  </si>
  <si>
    <t>II. Immobilitzat material</t>
  </si>
  <si>
    <t>6.5</t>
  </si>
  <si>
    <t xml:space="preserve"> 1. Terrenys </t>
  </si>
  <si>
    <t xml:space="preserve"> 2. Construccions</t>
  </si>
  <si>
    <t xml:space="preserve"> 3. Infraestructures </t>
  </si>
  <si>
    <t xml:space="preserve"> 5. Altre immobilitzat material </t>
  </si>
  <si>
    <t xml:space="preserve"> 6. Immobilitzat en curs i a compte </t>
  </si>
  <si>
    <t>IV. Inversions financeres a llarg termini amb entitats del grup, multigrup i associades*</t>
  </si>
  <si>
    <t xml:space="preserve"> 2. Inversions financeres en el patrimoni de societats mercantils </t>
  </si>
  <si>
    <t>6.9.2</t>
  </si>
  <si>
    <t xml:space="preserve"> 3. Crèdits i valors representatius de deute </t>
  </si>
  <si>
    <t>6.9.3</t>
  </si>
  <si>
    <t xml:space="preserve"> 4. Altres inversions</t>
  </si>
  <si>
    <t>V. Inversions financeres a llarg termini</t>
  </si>
  <si>
    <t xml:space="preserve"> 2. Crèdits i valors representatius de deute </t>
  </si>
  <si>
    <t xml:space="preserve"> 4. Altres inversions financeres </t>
  </si>
  <si>
    <t>B) ACTIU CORRENT</t>
  </si>
  <si>
    <t>III. Deutors i altres comptes a cobrar</t>
  </si>
  <si>
    <t>6.9.4</t>
  </si>
  <si>
    <t xml:space="preserve"> 1. Deutors per operacions de gestió </t>
  </si>
  <si>
    <t xml:space="preserve"> 2. Altres comptes a cobrar </t>
  </si>
  <si>
    <t>IV. Inversions financeres a curt termini en entitats del grup, multigrup i associades*</t>
  </si>
  <si>
    <t> 6.9.4</t>
  </si>
  <si>
    <t>V. Inversions financeres a curt termini</t>
  </si>
  <si>
    <t xml:space="preserve"> </t>
  </si>
  <si>
    <t> 6.9.5</t>
  </si>
  <si>
    <t xml:space="preserve"> 4. Altres inversions financeres</t>
  </si>
  <si>
    <t xml:space="preserve"> 6.9.6</t>
  </si>
  <si>
    <t>VII. Efectiu i altres actius líquids equivalents</t>
  </si>
  <si>
    <t xml:space="preserve"> 1. Altres actius líquids equivalents</t>
  </si>
  <si>
    <t xml:space="preserve"> 2. Tresoreria </t>
  </si>
  <si>
    <t>TOTAL ACTIU ( A + B)</t>
  </si>
  <si>
    <t>PATRIMONI NET I PASSIU</t>
  </si>
  <si>
    <t>A) PATRIMONI NET</t>
  </si>
  <si>
    <t xml:space="preserve"> II. Patrimoni generat </t>
  </si>
  <si>
    <t xml:space="preserve"> 1. Resultats d'exercicis anteriors </t>
  </si>
  <si>
    <t xml:space="preserve"> 2. Resultats de l 'exercici </t>
  </si>
  <si>
    <t xml:space="preserve"> IV. Altres increments patrimonials pendents d'imputació a resultats </t>
  </si>
  <si>
    <t>B) PASSIU NO CORRENT</t>
  </si>
  <si>
    <t xml:space="preserve"> I. Provisions a llarg termini </t>
  </si>
  <si>
    <t>6.15</t>
  </si>
  <si>
    <t xml:space="preserve"> II. Deutes a llarg termini </t>
  </si>
  <si>
    <t>6.10.1</t>
  </si>
  <si>
    <t xml:space="preserve"> 4. Altres deutes </t>
  </si>
  <si>
    <t xml:space="preserve"> III. Deutes amb entitats del grup, multigrup i associades </t>
  </si>
  <si>
    <t>6.10.2</t>
  </si>
  <si>
    <t>C) PASSIU CORRENT</t>
  </si>
  <si>
    <t xml:space="preserve"> I. Provisions a curt termini </t>
  </si>
  <si>
    <t xml:space="preserve"> II. Deutes a curt termini </t>
  </si>
  <si>
    <t xml:space="preserve"> 2. Deute amb entitats de crèdit </t>
  </si>
  <si>
    <t>6.10.3</t>
  </si>
  <si>
    <t>6.10.4</t>
  </si>
  <si>
    <t xml:space="preserve"> III. Deutes amb entitats del grup, multigrup i assoc a curt termini </t>
  </si>
  <si>
    <t xml:space="preserve"> IV. Creditors i altres comptes a pagar </t>
  </si>
  <si>
    <t xml:space="preserve"> 1. Creditors per operacions de gestió </t>
  </si>
  <si>
    <t xml:space="preserve"> 2. Altres comptes a pagar </t>
  </si>
  <si>
    <t xml:space="preserve"> 3. Administracions públiques </t>
  </si>
  <si>
    <t xml:space="preserve"> V. Ajustaments per periodificació </t>
  </si>
  <si>
    <t>TOTAL PATRIMONI NET I PASSIU (A + B + C)</t>
  </si>
  <si>
    <t>NOTES EN LA MEMORIA</t>
  </si>
  <si>
    <t>1. Ingressos tributaris i cotitzacions socials</t>
  </si>
  <si>
    <t>2. Transferències, subvencions, donacions i llegats rebuts</t>
  </si>
  <si>
    <t>a) De l'exercici</t>
  </si>
  <si>
    <t>a.1) Subvencions, donacions i llegats rebuts per a finançar despeses de l'exercici</t>
  </si>
  <si>
    <t>a.2) Transferències</t>
  </si>
  <si>
    <t>b) Imputació de subvencions, donacions i llegats per a l'immobilitzat no financer</t>
  </si>
  <si>
    <t>c) Imputació de subvencions, donacions i llegats per a actius corrents i altres</t>
  </si>
  <si>
    <t>3. Vendes netes i prestació de serveis</t>
  </si>
  <si>
    <t>b) Prestació de serveis</t>
  </si>
  <si>
    <t>6. Altres ingressos de gestió ordinària</t>
  </si>
  <si>
    <t>7. Excés de provisions</t>
  </si>
  <si>
    <t>A) TOTAL INGRESSOS DE GESTIÓ ORDINARIA (1+2+3+4+5+6+7)</t>
  </si>
  <si>
    <t>8. Despeses de personal</t>
  </si>
  <si>
    <t>a) Sous, salaris i assimilats</t>
  </si>
  <si>
    <t>b) Càrregues socials</t>
  </si>
  <si>
    <t>9. Transferències i subvencions concedides</t>
  </si>
  <si>
    <t>11. Altres despeses de gestió ordinària</t>
  </si>
  <si>
    <t>a) Subministraments i serveis exteriors</t>
  </si>
  <si>
    <t>b) Tributs</t>
  </si>
  <si>
    <t>12. Amortització de l' immobilitzat</t>
  </si>
  <si>
    <t>B) TOTAL DE DESPESES DE GESTIÓ ORDINARIA (8+9+10+11+12)</t>
  </si>
  <si>
    <t>I Resultat (estalvi o desestalvi) de la gestió ordinària (A+B)</t>
  </si>
  <si>
    <t>13. Deteriorament de valor i resultats per alienació de l’immobilitzat no financer i actius en estat de venda</t>
  </si>
  <si>
    <t>a) Deteriorament de valor</t>
  </si>
  <si>
    <t>b) Baixes i alienacions</t>
  </si>
  <si>
    <t>14. Altres partides no ordinàries</t>
  </si>
  <si>
    <t>a) Ingressos</t>
  </si>
  <si>
    <t>b) Despeses</t>
  </si>
  <si>
    <t>II Resultat de les operacions no financeres (I+13+14)</t>
  </si>
  <si>
    <t>15. Ingressos financers</t>
  </si>
  <si>
    <t>b) De valors negociables i de crèdits de l' actiu immobilitzat</t>
  </si>
  <si>
    <t>b.2) Altres</t>
  </si>
  <si>
    <t>16. Despeses financeres</t>
  </si>
  <si>
    <t>b) Altres</t>
  </si>
  <si>
    <t>III Resultat de les operacions financeres (15+16+17+18+19+20)</t>
  </si>
  <si>
    <t>IV Resultat (estalvi o desestalvi) net de l' exercici (II+III)</t>
  </si>
  <si>
    <t>II</t>
  </si>
  <si>
    <t>PATRIMONI GENERAT</t>
  </si>
  <si>
    <t>IV</t>
  </si>
  <si>
    <t>ALTRES INCREMENTS PATRIMONIALS</t>
  </si>
  <si>
    <t>TOTAL</t>
  </si>
  <si>
    <t>A) PATRIMONI NET AL FINAL DE L' EXERCICI N‐1</t>
  </si>
  <si>
    <t>B) AJUSTAMENTS PER CANVIS DE CRITERIS COMPTABLES I CORRECCIÓ D'ERRORS</t>
  </si>
  <si>
    <t>C) PATRIMONI NET INICIAL AJUSTAT DE L' EXERCICI N (A+B)</t>
  </si>
  <si>
    <t>D) VARIACIONS DEL PATRIMONI NET DE L' EXERCICI N</t>
  </si>
  <si>
    <t>1. Ingressos i despeses reconeguts a l'exercici</t>
  </si>
  <si>
    <t>E) PATRIMONI NET AL FINAL DE L'EXERCICI N (C+D)</t>
  </si>
  <si>
    <t>NÚM. COMPTES</t>
  </si>
  <si>
    <t>NOTES A LA MEMÒRIA</t>
  </si>
  <si>
    <t>I. RESULTAT ECONÒMIC PATRIMONIAL</t>
  </si>
  <si>
    <t>II. INGRESSOS I DESPESES RECONEGUTS DIRECTAMENT EN EL PATRIMONI NET</t>
  </si>
  <si>
    <t>4. Altres increments patrimonials</t>
  </si>
  <si>
    <t>TOTAL  (1+2+3+4)</t>
  </si>
  <si>
    <t>III. TRANSFERÈNCIES AL COMPTE DEL RESULTAT ECONÓMIC PATRIMONIAL O AL VALOR INICIAL DE LA PARTIDA COBERTA</t>
  </si>
  <si>
    <t>IV. TOTAL INGRESSOS I DESPESES RECONEGUTS (I+II+III)</t>
  </si>
  <si>
    <t>1. FLUXOS D'EFECTIU DE LES ACTIVITATS DE GESTIÓ</t>
  </si>
  <si>
    <t>A) Cobraments</t>
  </si>
  <si>
    <t>3. Vendes netes i prestacions de serveis</t>
  </si>
  <si>
    <t>6. Altres cobraments</t>
  </si>
  <si>
    <t>B) Pagaments</t>
  </si>
  <si>
    <t>7. Despeses de personal</t>
  </si>
  <si>
    <t>8. Transferències i subvencions concedides</t>
  </si>
  <si>
    <t>10. Altres despeses de gestió</t>
  </si>
  <si>
    <t>12. Interessos pagats</t>
  </si>
  <si>
    <t>13. Altres pagaments</t>
  </si>
  <si>
    <t>Fluxos nets d' efectiu per activitats de gestió (+A‐B)</t>
  </si>
  <si>
    <t>II. FLUXOS D' EFECTIU DE LES ACTIVITATS D' INVERSIÓ</t>
  </si>
  <si>
    <t>C) Cobraments</t>
  </si>
  <si>
    <t>2. Venda d' actius financers</t>
  </si>
  <si>
    <t>D) Pagaments</t>
  </si>
  <si>
    <t>4. Compra d' inversions reals</t>
  </si>
  <si>
    <t>5. Compra d' actius financers</t>
  </si>
  <si>
    <t>Fluxos nets d' efectiu per activitats d' inversió (+C‐D)</t>
  </si>
  <si>
    <t>III. FLUXOS D' EFECTIU DE LES ACTIVITATS DE FINANÇAMENT</t>
  </si>
  <si>
    <t>G) Cobrament de passius financers</t>
  </si>
  <si>
    <t>7. Préstecs rebuts</t>
  </si>
  <si>
    <t>H) Pagaments per reemborsament de passius financers</t>
  </si>
  <si>
    <t>Fluxos nets d' efectiu per activitats de finançament (+E‐F+G‐H)</t>
  </si>
  <si>
    <t>VI. INCREMENT/DISMINUCIÓ NETA DE L' EFECTIU I ACTIUS LÍQUIDS EQUIVALENTS A L' EFECTIU (I+II+III+IV+V)</t>
  </si>
  <si>
    <t>Efectiu i actius líquids equivalents a l'efectiu a l'inici de l'exercici</t>
  </si>
  <si>
    <t>Efectiu i actius líquids equivalents a l'efectiu al final de l'exercici</t>
  </si>
  <si>
    <t>DESPESES</t>
  </si>
  <si>
    <t>Partida pressupostària/Descripció</t>
  </si>
  <si>
    <t>CRÈDITS PRESSUPOSTARIS</t>
  </si>
  <si>
    <t>DESPESES COMPROMESES</t>
  </si>
  <si>
    <t>OBLIGACIONS RECON. NETES</t>
  </si>
  <si>
    <t>PAGAMENTS</t>
  </si>
  <si>
    <t>OBLIGAC.</t>
  </si>
  <si>
    <t>PENDTS. PAGAM.</t>
  </si>
  <si>
    <t>A 31 DE DESEMBRE</t>
  </si>
  <si>
    <t>ROMANENTS DE CRÈDIT</t>
  </si>
  <si>
    <t>INICIALS</t>
  </si>
  <si>
    <t>MODIFICAC.</t>
  </si>
  <si>
    <t>DEFINITIUS</t>
  </si>
  <si>
    <t>10110 Càrrecs acadèmics</t>
  </si>
  <si>
    <t>12010 Retribucions bàsiques del PDI-F</t>
  </si>
  <si>
    <t>12020 Retribucions complementàries del PDI-F</t>
  </si>
  <si>
    <t>12024 Quinquennis docència PDI-F</t>
  </si>
  <si>
    <t>12025 Sexennis recerca PDI-F</t>
  </si>
  <si>
    <t>12110 Retribucions bàsiques del PTGAS-F</t>
  </si>
  <si>
    <t>12120 Retribucions complementàries del PTGAS-F</t>
  </si>
  <si>
    <t>13010 Retribucions bàsiques per. d'investigació propi</t>
  </si>
  <si>
    <t>13020 Retribucions compl. per. d'investigació propi</t>
  </si>
  <si>
    <t>13025 Sexennis PDI investigador propi</t>
  </si>
  <si>
    <t>13110 Retribucions bàsiques del PTGAS laboral</t>
  </si>
  <si>
    <t>13120 Retribucions complementàries del PTGAS laboral</t>
  </si>
  <si>
    <t>13210 Retribucions bàsiques del PDI laboral</t>
  </si>
  <si>
    <t>13211 Retribucions bàsiques del PDI a TP</t>
  </si>
  <si>
    <t>13220 Retribucions complementàries del PDI laboral</t>
  </si>
  <si>
    <t>13221 Retribucions complementàries del PDI a TP</t>
  </si>
  <si>
    <t>13224 Quinquennis PDI-L</t>
  </si>
  <si>
    <t>13225 Sexennis PDI-L</t>
  </si>
  <si>
    <t>14100 Projectes d'innovació docent PDI</t>
  </si>
  <si>
    <t>15100 Retribucions no consol.art.60 LOSU recerca</t>
  </si>
  <si>
    <t>15200 Retribucions no cosol.altre fin extern</t>
  </si>
  <si>
    <t>15300 Complement de docència del personal</t>
  </si>
  <si>
    <t>16002 Quota patronal PDI laboral</t>
  </si>
  <si>
    <t>16003 Quota patronal PDI investigador</t>
  </si>
  <si>
    <t>16004 Quota patronal PTGAS Funcionari</t>
  </si>
  <si>
    <t>16005 Quota Patronal PDI laboral TP</t>
  </si>
  <si>
    <t>16008 Quota patronal PTGAS Laboral</t>
  </si>
  <si>
    <t>16011 Quota patronal PDI funcionari</t>
  </si>
  <si>
    <t>16100 Quota patronal personal art. 60 LOSU</t>
  </si>
  <si>
    <t>16101 Quota patronal personal alt. pro. fin. ext.</t>
  </si>
  <si>
    <t>16102  Quotes patronals personal Investigo</t>
  </si>
  <si>
    <t>16141 Quota Patronal personal Innov. Docent PDI</t>
  </si>
  <si>
    <t>16152 Quota Patronal personal No consol.Altre fin ext.</t>
  </si>
  <si>
    <t>16153 QP.Complement de docència del personal</t>
  </si>
  <si>
    <t>16170 Quota Patronal reperc. Costos pers. FUPC</t>
  </si>
  <si>
    <t>16173 Gratificacions FCIM</t>
  </si>
  <si>
    <t>16174 Quota Patronal reperc. Costos pers UPC-CMS</t>
  </si>
  <si>
    <t>16480 Quota Patronal Beques Aprenentatge UPC</t>
  </si>
  <si>
    <t>16481 Quota Patronal Beques iniciació a la recerca</t>
  </si>
  <si>
    <t>16484 Quota Patronal Ajuts est. Conv. Coop. Educativa</t>
  </si>
  <si>
    <t>16500 Quota Patronal Ramón y Cajal</t>
  </si>
  <si>
    <t>16520 Quota Patronal Juan de la Cierva</t>
  </si>
  <si>
    <t>16540 Beatriz de Galindo. Quota Patronal.</t>
  </si>
  <si>
    <t>16570 Quota Patronal Personal Inv. En formació (FPU)</t>
  </si>
  <si>
    <t>16571 Quota Patronal Personal Inv. En formació (FPI)</t>
  </si>
  <si>
    <t xml:space="preserve">16572 QP Personal inv. En formació 4rt any </t>
  </si>
  <si>
    <t>16575 Quota Patronal FI AGAUR</t>
  </si>
  <si>
    <t>16580 Quota Patronal Beatriu de Pinós</t>
  </si>
  <si>
    <t>16590 Quota Patronal Investigadors P</t>
  </si>
  <si>
    <t>17000 Retribucions personal projectes LOSU</t>
  </si>
  <si>
    <t>17001 Retribucions personal altres proj. F.E.</t>
  </si>
  <si>
    <t>17010 Repercussió costos personal Fund. UPC</t>
  </si>
  <si>
    <t>17030 Retribucions professorat emèrit</t>
  </si>
  <si>
    <t>17300 Repercussió de costos personal Centre CIM</t>
  </si>
  <si>
    <t>17500 Convocatòria de Beques Ramón y Cajal</t>
  </si>
  <si>
    <t>17515 Incentiu de jubilació PDI</t>
  </si>
  <si>
    <t>17516 Premis de jubilació PTGASL</t>
  </si>
  <si>
    <t>17520 Programa Juan de la Cierva</t>
  </si>
  <si>
    <t>17540 Beatriz de Galindo. Retribucions.</t>
  </si>
  <si>
    <t>17570 Pers. invest.en formació (FPU)</t>
  </si>
  <si>
    <t>17571 Pers. Invest.en formació (FPI)</t>
  </si>
  <si>
    <t>17572 Pers. Invest.en formació 4rt any</t>
  </si>
  <si>
    <t>17575 Beques predoctorals (FI)</t>
  </si>
  <si>
    <t>17580 Convocatòria Beatriu de Pinós</t>
  </si>
  <si>
    <t>17590 Investigadors postdoctorals</t>
  </si>
  <si>
    <t>T O T A L   C A P Í T O L   1</t>
  </si>
  <si>
    <t>20210 Lloguer d'edificis i altres construccions</t>
  </si>
  <si>
    <t>20300 Lloguer maquinària,instal·lacions i utillatge</t>
  </si>
  <si>
    <t>20900 Altres arrendaments i cànons</t>
  </si>
  <si>
    <t>21200 Reparació,mant.i conserv. edificis i altres constr</t>
  </si>
  <si>
    <t>21300 Repar.,mant. i cons. maq.,inst. i utillatge</t>
  </si>
  <si>
    <t>21710 Manteniments central. HW i SW</t>
  </si>
  <si>
    <t>21720 Manteniment d'equips informàtics</t>
  </si>
  <si>
    <t>21900 Repar. manten. i conserv. d'altre immobilitzat</t>
  </si>
  <si>
    <t>22000 Material d'oficina i informàtic no inventariable</t>
  </si>
  <si>
    <t>22030 Mater.bibliogr. i digit. que no són fons de bibl.</t>
  </si>
  <si>
    <t>22040 Fotocòpies i enquadernacions</t>
  </si>
  <si>
    <t>22061 Edició de títols</t>
  </si>
  <si>
    <t>22100 Subministraments energètics i aigua</t>
  </si>
  <si>
    <t>22110 Material laboratori fungible</t>
  </si>
  <si>
    <t>22120 Equips de Protecció Individual</t>
  </si>
  <si>
    <t>22140 Altres subministraments</t>
  </si>
  <si>
    <t>22150 Altres compres</t>
  </si>
  <si>
    <t>22200 Línies de dades, troncal de la xarxa, i telefonia</t>
  </si>
  <si>
    <t>22210 Correu i missatgeria</t>
  </si>
  <si>
    <t>22300 Transports de persones i mercaderies</t>
  </si>
  <si>
    <t>22400 Primes d'assegurances</t>
  </si>
  <si>
    <t>22500 Tributs i impostos</t>
  </si>
  <si>
    <t>22600 Organització actes acadèmics i de representació</t>
  </si>
  <si>
    <t>22601 Organització de consells i òrgans col·legiats</t>
  </si>
  <si>
    <t>22602 Altres despeses protocol·làries</t>
  </si>
  <si>
    <t>22620 Formació del personal propi PTGAS</t>
  </si>
  <si>
    <t>22630 Formació del personal propi PDI</t>
  </si>
  <si>
    <t>22635 Inscripcions i despeses de congressos i confer.</t>
  </si>
  <si>
    <t>22640 Comunicació institucional i promoció</t>
  </si>
  <si>
    <t>22642 Accions espec.del doctor.: difusió i altres desp.</t>
  </si>
  <si>
    <t>22650 Actuacions Comitè d'Ètica</t>
  </si>
  <si>
    <t>22660 Publicacions institucionals</t>
  </si>
  <si>
    <t>22665 Despeses d'edició de publicacions</t>
  </si>
  <si>
    <t>22670 Pla de promoció dels estudis</t>
  </si>
  <si>
    <t>22671 Activitats de promoció amb Xina</t>
  </si>
  <si>
    <t>22673 Promoció recerca (activitat i espais)</t>
  </si>
  <si>
    <t>22680 Altres despeses de publicitat i promoció</t>
  </si>
  <si>
    <t>22690 Premis atorgats</t>
  </si>
  <si>
    <t>22691 Interessos judicials</t>
  </si>
  <si>
    <t>22692 Indemnitzacions sinistres</t>
  </si>
  <si>
    <t>22700 Neteja</t>
  </si>
  <si>
    <t>22701 Seguretat</t>
  </si>
  <si>
    <t>22702 Jardineria</t>
  </si>
  <si>
    <t>22710 Gestió sostenible i tractament de residus</t>
  </si>
  <si>
    <t>22760 Encàrrecs d'estudis i treballs tècnics</t>
  </si>
  <si>
    <t>22761 Prevenció de riscos laborals</t>
  </si>
  <si>
    <t>22763 Altres serveis externs</t>
  </si>
  <si>
    <t>22765 Proves PAU</t>
  </si>
  <si>
    <t>22775 Gestió infrastructura TIC sistemes i serveis corpo</t>
  </si>
  <si>
    <t>22790 Altres despeses extraordinàries</t>
  </si>
  <si>
    <t>22795 Despeses extraordinàries per insolvències</t>
  </si>
  <si>
    <t>22820 Pla Política Lingüística tercera llengüa</t>
  </si>
  <si>
    <t>22835 Despeses d'organit.de congressos i conferències</t>
  </si>
  <si>
    <t>22900 Coordinació de projectes d'intercanvi</t>
  </si>
  <si>
    <t>22910 Accions d'impuls i valorització a la recerca</t>
  </si>
  <si>
    <t>22911 Despeses d'innovació</t>
  </si>
  <si>
    <t>22912 Promoció STEM i Pla de captació</t>
  </si>
  <si>
    <t>22916 Transferència de Coneixement i Innovació</t>
  </si>
  <si>
    <t>22917 Func. i coordinació dels serveis informàtics</t>
  </si>
  <si>
    <t>22919 Suport al Plà d'Internacionalització</t>
  </si>
  <si>
    <t>22920 Equipaments docents espais Campus Nord</t>
  </si>
  <si>
    <t>22922  Projecció territorial i social</t>
  </si>
  <si>
    <t>22923  Pla d'impulsor del compromís social</t>
  </si>
  <si>
    <t>22925 Reposicions per sinistres</t>
  </si>
  <si>
    <t>22926 Actes Gabinet del Rector</t>
  </si>
  <si>
    <t>22927  Funcionament Centre de Recerca</t>
  </si>
  <si>
    <t>22930 Innovació docent</t>
  </si>
  <si>
    <t>22931 Convocatòria millora docent</t>
  </si>
  <si>
    <t>22933 Despeses de les delegacions de l'estudiantat</t>
  </si>
  <si>
    <t>22934 Act. d'extensió universitària, olimpíades i altres</t>
  </si>
  <si>
    <t>22935 Impuls de la vida universitària</t>
  </si>
  <si>
    <t>22936 Convocatòria premi associacions d’estudiants</t>
  </si>
  <si>
    <t>22937 Política "Sostre de vidre"</t>
  </si>
  <si>
    <t>22938 Programa d'Orientació Personalitzada</t>
  </si>
  <si>
    <t>22939 UPCArts</t>
  </si>
  <si>
    <t>22945 Suport processos d’avaluació, acreditació i estudi</t>
  </si>
  <si>
    <t>22950 Despeses projectes art. 60 LOSU</t>
  </si>
  <si>
    <t>22960 Convocatòria projectes d'innovació docent</t>
  </si>
  <si>
    <t>22968 Pla d'Igualtat</t>
  </si>
  <si>
    <t>22969 Política de seguiment de qualitat</t>
  </si>
  <si>
    <t>22971 Pla UPC Sostenible</t>
  </si>
  <si>
    <t>22975 Programes del CCD</t>
  </si>
  <si>
    <t>22976 CFIS</t>
  </si>
  <si>
    <t>22978 Imprevistos</t>
  </si>
  <si>
    <t>22979 Sup.activitat extraordinària de recerca</t>
  </si>
  <si>
    <t>22980 Projectes específics</t>
  </si>
  <si>
    <t>22990 Programes específics de la UPC</t>
  </si>
  <si>
    <t>22999 Cap. 2 despeses descentralitzades</t>
  </si>
  <si>
    <t>23010 Comissió serveis i assis.concurs i oposicions</t>
  </si>
  <si>
    <t>23020 Tribunals de tesis doctorals</t>
  </si>
  <si>
    <t>23030 Tribunal professorat</t>
  </si>
  <si>
    <t>23050 Despeses d'altres desplaçaments</t>
  </si>
  <si>
    <t>T O T A L   C A P Í T O L   2</t>
  </si>
  <si>
    <t>31000 Interessos dels préstecs en euros</t>
  </si>
  <si>
    <t>31010 Despeses financeres dels comptes corrents</t>
  </si>
  <si>
    <t>34000 Despeses financeres dels avals bancaris</t>
  </si>
  <si>
    <t>35200 Despeses financeres per interessos de demora</t>
  </si>
  <si>
    <t>35900 Altres despeses financeres</t>
  </si>
  <si>
    <t>T O T A L   C A P Í T O L   3</t>
  </si>
  <si>
    <t>44001 Retorn d'import de beques matríc.a c.adscrits</t>
  </si>
  <si>
    <t>45201 Transf. cts.Consorcis i Fundacions inclosos SEC CA</t>
  </si>
  <si>
    <t>45202 Transf. cts. Societats i Ens</t>
  </si>
  <si>
    <t>45300 Trf.cts.a ent.classif. sector adm.públ. C.A.</t>
  </si>
  <si>
    <t>46000  Transf. corrents Ajuntaments,Diputacions i CC</t>
  </si>
  <si>
    <t>46100 Transf. corrents Altres consorcis</t>
  </si>
  <si>
    <t>46200 Transf. corrents altres universitats catalanes</t>
  </si>
  <si>
    <t>46900 Transf. corrents altres entitats</t>
  </si>
  <si>
    <t>47000 Transf. corrents a empreses privades</t>
  </si>
  <si>
    <t>48000 Beques d'Aprenentatge UPC</t>
  </si>
  <si>
    <t>48010 Beques d'iniciació recerca</t>
  </si>
  <si>
    <t>48020 Beques Salari</t>
  </si>
  <si>
    <t>48023 Ajuts Compromís</t>
  </si>
  <si>
    <t>48300 Exempcions matrícula norma legal</t>
  </si>
  <si>
    <t>48305 Beques AGAUR - UPC</t>
  </si>
  <si>
    <t>48312 Beques empreniment</t>
  </si>
  <si>
    <t>48315 Ajuts matrícula estudiants internacional.estudis</t>
  </si>
  <si>
    <t>48316 Ajuts matrícula a personal de recerca en formació</t>
  </si>
  <si>
    <t>48317 Ajuts matrícula finançats conv. col·laboració</t>
  </si>
  <si>
    <t>48318 Ajuts matrícula Programa Acollida Refugiats</t>
  </si>
  <si>
    <t>48400 Beques mobilitat estudiants</t>
  </si>
  <si>
    <t>48420 Ajuts mobilitat de PDI i PTGAS</t>
  </si>
  <si>
    <t>48450 Ajuts compl. mobilitat d'estudiants</t>
  </si>
  <si>
    <t>48462 Ajuts estudiants de CCE</t>
  </si>
  <si>
    <t>48900 Altres ajuts persones</t>
  </si>
  <si>
    <t>48901 Programa ajuts UPC/ALUMNI</t>
  </si>
  <si>
    <t>48902 Ajuts FI AGAUR activitats formatives</t>
  </si>
  <si>
    <t>48904 Beques llegat Josep Tapias Tudó</t>
  </si>
  <si>
    <t>48920 Aportacions i quotes a ESFL</t>
  </si>
  <si>
    <t>T O T A L   C A P Í T O L   4</t>
  </si>
  <si>
    <t>61100 Inversions en edificis i altres construccions</t>
  </si>
  <si>
    <t>61101 Rehabil., adeq. de la normat. i act. estàndards</t>
  </si>
  <si>
    <t>61106 Edifici DSL</t>
  </si>
  <si>
    <t>61110 Campus Besòs. Infraestructures generals.</t>
  </si>
  <si>
    <t>61113 Campus Besòs. Edifici C</t>
  </si>
  <si>
    <t>61199 Actuacions Pla d’Inversions Universitàries</t>
  </si>
  <si>
    <t>62000 Inversions maqunària, instal·lacions i utilllatge</t>
  </si>
  <si>
    <t>62120 Inversions FEDER</t>
  </si>
  <si>
    <t>62200 Pla d'infraestructura TIC. Hardware</t>
  </si>
  <si>
    <t>62201 Equips PD, telec.i audio. inventariable</t>
  </si>
  <si>
    <t>62202 Pla infraest TIC. Convocatòria renovació equips</t>
  </si>
  <si>
    <t>62204 Convocatòria TIC equips PDI</t>
  </si>
  <si>
    <t>62220 Projectes institucionals de software</t>
  </si>
  <si>
    <t>62221 Software inventariable</t>
  </si>
  <si>
    <t>62300 Inversions en mobiliari i estris</t>
  </si>
  <si>
    <t>62410 Equipament científic inventariable</t>
  </si>
  <si>
    <t>62500 Adquisició fons bibliogràfic i digital catalogat</t>
  </si>
  <si>
    <t>62501 Adquisició de fons bibliog. i digital catal.(CBUC)</t>
  </si>
  <si>
    <t>62600 Parcs científics i tecnològics de la UPC</t>
  </si>
  <si>
    <t>62900 Altre material inventariable</t>
  </si>
  <si>
    <t>62910 Equipament docent inventariable</t>
  </si>
  <si>
    <t>64000 Projectes recerca. Convocatòria Ministeri</t>
  </si>
  <si>
    <t>64001 Recerca Ministeri. Personal contractat</t>
  </si>
  <si>
    <t>64002 Recerca Ministeri. Becaris</t>
  </si>
  <si>
    <t>64003 Recerca Ministeri. Altres desp. funcionament</t>
  </si>
  <si>
    <t>64004 Recerca Ministeri. Immobilitzat</t>
  </si>
  <si>
    <t>64050 Projectes recerca. Convocatòria Generalitat</t>
  </si>
  <si>
    <t>64051 Recerca Generalitat. Personal contractat</t>
  </si>
  <si>
    <t>64052 Recerca Generalitat. Becaris</t>
  </si>
  <si>
    <t>64053 Recerca Generalitat. Altres. desp. funcionament</t>
  </si>
  <si>
    <t>64054 Recerca Generalitat. Immobilitzat</t>
  </si>
  <si>
    <t>64070 Projectes recerca. Empreses Privades i altres</t>
  </si>
  <si>
    <t>64071 Recerca Empreses. Personal contractat</t>
  </si>
  <si>
    <t>64072 Recerca Empreses. Becaris</t>
  </si>
  <si>
    <t>64073 Recerca Empreses. Altres desp. funcionament</t>
  </si>
  <si>
    <t>64074 Recerca Empreses. Immobilitzat</t>
  </si>
  <si>
    <t>64090 Projectes recerca. Unió Europea</t>
  </si>
  <si>
    <t>64091 Recerca UE. Personal contractat</t>
  </si>
  <si>
    <t>64092 Recerca UE. Becaris</t>
  </si>
  <si>
    <t>64093 Recerca UE. Altres desp. funcionament</t>
  </si>
  <si>
    <t>64094 Recerca UE. Immobilitzat</t>
  </si>
  <si>
    <t>64150 Despeses per revocacions de projectes de recerca</t>
  </si>
  <si>
    <t>64160 Projectes recerca. Altres conv. Ministeri</t>
  </si>
  <si>
    <t>64510 Convocatòria PTA</t>
  </si>
  <si>
    <t>64540 Estades becaris recerca a l'estranger</t>
  </si>
  <si>
    <t>64541 Estades de mobilitat de professors i investigadors</t>
  </si>
  <si>
    <t>T O T A L   C A P Í T O L   6</t>
  </si>
  <si>
    <t>79901 Proj. COORD. recerca Generalitat</t>
  </si>
  <si>
    <t>79902 Proj. COORD. recerca Altres</t>
  </si>
  <si>
    <t>79903 Proj. COORD. recerca UE</t>
  </si>
  <si>
    <t>T O T A L   C A P Í T O L   7</t>
  </si>
  <si>
    <t>89000 Altres variacions d'actius financers</t>
  </si>
  <si>
    <t>T O T A L   C A P Í T O L   8</t>
  </si>
  <si>
    <t>91100 Devolució préstecs parcs tecnològics</t>
  </si>
  <si>
    <t>T O T A L   C A P Í T O L   9</t>
  </si>
  <si>
    <t>INGRESSOS</t>
  </si>
  <si>
    <t>Aplicació pressupostària/Descripció</t>
  </si>
  <si>
    <t>PREVISIONS INICIALS</t>
  </si>
  <si>
    <t>PREVISIONS DEFINITIVES</t>
  </si>
  <si>
    <t>DRETS RECONEGUTS</t>
  </si>
  <si>
    <t>DRETS ANUL·LATS</t>
  </si>
  <si>
    <t>DRETS RECONEGUTS NETS</t>
  </si>
  <si>
    <t>RECAPTACIÓ NETA</t>
  </si>
  <si>
    <t>PENDTS.</t>
  </si>
  <si>
    <t>COBRAM.</t>
  </si>
  <si>
    <t>EXCÈS/DEFECTE PREVISIÓ</t>
  </si>
  <si>
    <t>31000  Preus públics de secretaria</t>
  </si>
  <si>
    <t>31100  Graus oficials</t>
  </si>
  <si>
    <t>31101  Màsters oficials</t>
  </si>
  <si>
    <t>31102  Estudis de 1r i 2n cicle oficials</t>
  </si>
  <si>
    <t>31103  Doctorats</t>
  </si>
  <si>
    <t>31110  Compensacions per beques de matrícula</t>
  </si>
  <si>
    <t>31111  Compensacions per altres exemp</t>
  </si>
  <si>
    <t>31112  Beques i altres exempcions de matrícula</t>
  </si>
  <si>
    <t>31120  Centres adscrits</t>
  </si>
  <si>
    <t>31500  Altres preus públics</t>
  </si>
  <si>
    <t>31900  Altres ingressos per activitat</t>
  </si>
  <si>
    <t>32000  Prestació de serveis universitaris</t>
  </si>
  <si>
    <t>32001  Convenis de cooperació educativa</t>
  </si>
  <si>
    <t>32101  Conveni Càtedres</t>
  </si>
  <si>
    <t>32901  Cursos i serveis prestats per unitats</t>
  </si>
  <si>
    <t>32902  Altres serveis</t>
  </si>
  <si>
    <t>32910  Patrocinis, premis i serveis de publiciat</t>
  </si>
  <si>
    <t>33000  Venda de publicacions i impresos</t>
  </si>
  <si>
    <t>38000  Reintegraments d'operacions corrents</t>
  </si>
  <si>
    <t>39000  Repercussió de costos de personal</t>
  </si>
  <si>
    <t>39010  Repercussió de costos diversos</t>
  </si>
  <si>
    <t>39030  Altres ingressos</t>
  </si>
  <si>
    <t>39040  Ingressos extraordinaris</t>
  </si>
  <si>
    <t>CAPÍTOL 3 TAXES I ALTRES INGRESSOS</t>
  </si>
  <si>
    <t>40000  Transferències diverses de l'Estat</t>
  </si>
  <si>
    <t>40100  Transferències cts. Organismes Estat</t>
  </si>
  <si>
    <t>45000  Transferències per al finançament ordinari</t>
  </si>
  <si>
    <t>45001  Transf.increment % press. Estat</t>
  </si>
  <si>
    <t>45005  Finançament addicional model</t>
  </si>
  <si>
    <t>45100  Altres transf. corrents GenCat</t>
  </si>
  <si>
    <t>45200  Transf. corrents OA Adm.G.C.</t>
  </si>
  <si>
    <t>45201  Transf. corrents consorcis i fund.G.C.</t>
  </si>
  <si>
    <t>45202  Transf. corrents ens S.Públic G.C.</t>
  </si>
  <si>
    <t>45300  Transf. corrents entitats classif.G.C.</t>
  </si>
  <si>
    <t>46000  Transf. corrents Ajunt.,Diputacions</t>
  </si>
  <si>
    <t>46200  Transf. corrents altres univ.</t>
  </si>
  <si>
    <t>46900  Transf. corrents altres ens públics</t>
  </si>
  <si>
    <t>47000  Transf. corrents empreses privades</t>
  </si>
  <si>
    <t>47001  Transf. cts. empreses, càtedres i convenis</t>
  </si>
  <si>
    <t>48000  Transf. cts. estudiants i personal</t>
  </si>
  <si>
    <t>48001  Transf. cts. ESFL</t>
  </si>
  <si>
    <t>48002  Transferències corrents de famílies</t>
  </si>
  <si>
    <t>49001  Transf. corrents UE</t>
  </si>
  <si>
    <t>49002  Transf. corrents UE mobilitat</t>
  </si>
  <si>
    <t>49900  Altres transf. corr. exterior</t>
  </si>
  <si>
    <t>CAPÍTOL 4 TRANSFERÈNCIES I SUBVENCIONS CORRENTS</t>
  </si>
  <si>
    <t>52000  Interessos de dipòsits</t>
  </si>
  <si>
    <t>53000  Altres ingressos financers</t>
  </si>
  <si>
    <t>54000  Lloguers</t>
  </si>
  <si>
    <t>55000  Concessions administratives</t>
  </si>
  <si>
    <t>CAPÍTOL 5 INGRESSOS PATRIMONIALS</t>
  </si>
  <si>
    <t>70000 Transf. de capital dels Ministeris</t>
  </si>
  <si>
    <t>70001 Ministeris per a recerca. Convocatòries de personal</t>
  </si>
  <si>
    <t>70100 Transf. capital d'ens Adm.Estat</t>
  </si>
  <si>
    <t>75000 Generalitat. Pla d'Inversions Universitàries</t>
  </si>
  <si>
    <t>75100 Transf. de capital de Gen.Cat. per a recerca</t>
  </si>
  <si>
    <t>75200 Transf. capital Org.Autònoms C.A.inclosos SEC</t>
  </si>
  <si>
    <t>75201 Transf. capital consorcis i fund.C.A. inclosos SEC</t>
  </si>
  <si>
    <t>75202 Transf. capital entitats C.A. incloses SEC</t>
  </si>
  <si>
    <t>76000 Transf. de capital Ajuntaments, Dip. i altres admin.local</t>
  </si>
  <si>
    <t>76900 Transf. de capital d'altres entitats</t>
  </si>
  <si>
    <t xml:space="preserve">   77001 Transf. cap. empr. privades</t>
  </si>
  <si>
    <t>78000 Transf. de capital de famílies i ESFL</t>
  </si>
  <si>
    <t>79001 Transf. de capital U.E. per a recerca</t>
  </si>
  <si>
    <t>79004 Transf. de capital U.E. per a recerca FEDER</t>
  </si>
  <si>
    <t>79901 Altres transf. de capital de l'exterior</t>
  </si>
  <si>
    <t>CAPÍTOL 7 TRANSFERÈNCIES I SUBVENCIONS DE CAPITAL</t>
  </si>
  <si>
    <t>85000 Venda d'accions</t>
  </si>
  <si>
    <t>87100 Romanent específic</t>
  </si>
  <si>
    <t>89000 Altres ingressos per actius financers</t>
  </si>
  <si>
    <t>CAPÍTOL 8 ACTIUS FINANCERS</t>
  </si>
  <si>
    <t>CAPÍTOL 9 PASSIUS FINANCERS</t>
  </si>
  <si>
    <t>Conceptes</t>
  </si>
  <si>
    <t xml:space="preserve">DRETS </t>
  </si>
  <si>
    <t>OBLIGACIONS</t>
  </si>
  <si>
    <t>AJUSTAMENTS</t>
  </si>
  <si>
    <t>RESULTAT</t>
  </si>
  <si>
    <t>RECONEGUTS NETS</t>
  </si>
  <si>
    <t>RECONEGUDES NETES</t>
  </si>
  <si>
    <t>PRESSUPOSTARI</t>
  </si>
  <si>
    <t>a) Operacions corrents</t>
  </si>
  <si>
    <t>b) Operacions de capital</t>
  </si>
  <si>
    <t>c) Operacions comercials</t>
  </si>
  <si>
    <t>1. Operacions no financeres (a + b + c)</t>
  </si>
  <si>
    <t>d) Actius financers</t>
  </si>
  <si>
    <t>e) Passius financers</t>
  </si>
  <si>
    <t xml:space="preserve"> 2. Total operacions financeres (d + e)</t>
  </si>
  <si>
    <t>I. Resultat pressupostari de l'exercici (1 + 2)</t>
  </si>
  <si>
    <t>AJUSTAMENTS:</t>
  </si>
  <si>
    <t xml:space="preserve"> 3. Crèdits gastats finançats amb romanent de tresoreria no afectat</t>
  </si>
  <si>
    <t xml:space="preserve"> 4. Desviaments de finançament negatius de l'exercici </t>
  </si>
  <si>
    <t xml:space="preserve"> 5. Desviaments de finançament positius de l'exercici</t>
  </si>
  <si>
    <r>
      <t xml:space="preserve"> II. TOTAL AJUSTAMENTS </t>
    </r>
    <r>
      <rPr>
        <sz val="9"/>
        <color theme="1"/>
        <rFont val="Calibri"/>
        <family val="2"/>
        <scheme val="minor"/>
      </rPr>
      <t>( 3 + 4 - 5)</t>
    </r>
  </si>
  <si>
    <t xml:space="preserve"> RESULTAT PRESSUPOSTARI AJUSTAT (I + II)</t>
  </si>
  <si>
    <t>17002 Retribucions personal Investigo</t>
  </si>
  <si>
    <t>17374 Repercussió de costos personal UPC-CMS</t>
  </si>
  <si>
    <t>22921 Centres d'innovació</t>
  </si>
  <si>
    <t>85000 Aportacions UPC a empreses</t>
  </si>
  <si>
    <t>5. Interessos i dividends cobrats</t>
  </si>
  <si>
    <t xml:space="preserve">1. Venda d'inversions reals </t>
  </si>
  <si>
    <t>17110 Increment retributiu Pressupost % Estat</t>
  </si>
  <si>
    <t>22762  Elaboració d'enquestes i seg.activitats</t>
  </si>
  <si>
    <t>22766 Revisió tesis doctotals</t>
  </si>
  <si>
    <t>48034  Beques INECO-UPC</t>
  </si>
  <si>
    <t>48320  Beques Santander conecta</t>
  </si>
  <si>
    <t>48321  Beques Santander ajudes a l'estudi</t>
  </si>
  <si>
    <t>48322  Beques Santander ajudes predoctorals</t>
  </si>
  <si>
    <t>48323  Beques Santander empleabilidad</t>
  </si>
  <si>
    <t>48330  Actuacions Pla Compromís UPC</t>
  </si>
  <si>
    <t>48421  Ajuts llicències i sabàtics del PDI</t>
  </si>
  <si>
    <t>48430  Ajuts mobilitat Xarxa Vives d'universitats</t>
  </si>
  <si>
    <t>48500  Projectes per a la solidaritat i el desenvol.(CCD)</t>
  </si>
  <si>
    <t xml:space="preserve">   48910  Ajuts per a activitats culturals i esportives</t>
  </si>
  <si>
    <t>62100 Inversions en mitjans de transport</t>
  </si>
  <si>
    <t>62205  Equipament aules informàtiques</t>
  </si>
  <si>
    <t>91101 Cancel·lació bestretes reemb. FEDER Recerca MINECO</t>
  </si>
  <si>
    <t>91102 Cancel·lació altres bestretes reintegrables</t>
  </si>
  <si>
    <t>T O T A L   D E S P E S E S   2 0 2 5</t>
  </si>
  <si>
    <t>TOTAL INGRESSOS 2025</t>
  </si>
  <si>
    <t>32100  Convenis, cursos i serveis. Recerca</t>
  </si>
  <si>
    <t>32110  Overhead Recerca convenis</t>
  </si>
  <si>
    <t>59000  Patents i marques propietat de la Universitat. Recerca</t>
  </si>
  <si>
    <t>70002 De Ministeris i ens públics estatals. Altres trans</t>
  </si>
  <si>
    <t>70009 MINECO per a Recerca</t>
  </si>
  <si>
    <t>70010 MINECO per a Recerca. Overhead projectes</t>
  </si>
  <si>
    <t>75002 De la Generalitat per a altres inversions</t>
  </si>
  <si>
    <t>76200 Transf. altres universitats púb. cat.</t>
  </si>
  <si>
    <t>79002 Transf. de capital U.E. per a recerca.Overhead Recerca</t>
  </si>
  <si>
    <t>91101 Bestretes reemborsables FEDER Recerca MINECO</t>
  </si>
  <si>
    <t>COMPTES ANUALS</t>
  </si>
  <si>
    <t>1. El Balanç</t>
  </si>
  <si>
    <t>2. Compte del resultat econòmic patrimonial</t>
  </si>
  <si>
    <t>3. L'estat de canvis en el patrimoni net</t>
  </si>
  <si>
    <t>3.1 L'estat de canvis en el patrimoni net</t>
  </si>
  <si>
    <t>3.2 L'estat d'ingressos i despeses reconegudes</t>
  </si>
  <si>
    <t>4. L'estat de fluxos d'efectiu</t>
  </si>
  <si>
    <t>5. L'estat de liquidació del pressupost</t>
  </si>
  <si>
    <t>I. LIQUIDACIÓ DEL PRESSUPOST DE DESPESES</t>
  </si>
  <si>
    <t>II. LIQUIDACIÓ DEL PRESSUPOST D'INGRESSOS</t>
  </si>
  <si>
    <t>III. RESULTAT PRESSUPOSTARI</t>
  </si>
  <si>
    <t>Data de publicació: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</si>
</sst>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);\(#,##0\)"/>
  </numFmts>
  <fonts count="26" x14ac:knownFonts="1">
    <font>
      <sz val="11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3F3F3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</font>
    <font>
      <b/>
      <sz val="13"/>
      <color rgb="FF0070C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30" applyNumberFormat="0" applyFill="0" applyAlignment="0" applyProtection="0"/>
  </cellStyleXfs>
  <cellXfs count="19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 indent="1"/>
    </xf>
    <xf numFmtId="4" fontId="9" fillId="0" borderId="9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vertical="center" wrapText="1"/>
    </xf>
    <xf numFmtId="4" fontId="9" fillId="0" borderId="9" xfId="0" applyNumberFormat="1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 indent="5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4" fontId="9" fillId="0" borderId="6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 indent="5"/>
    </xf>
    <xf numFmtId="0" fontId="2" fillId="2" borderId="5" xfId="0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4" fontId="7" fillId="0" borderId="6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4" fontId="13" fillId="3" borderId="14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11" fillId="0" borderId="17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4" fontId="9" fillId="0" borderId="6" xfId="0" applyNumberFormat="1" applyFont="1" applyBorder="1" applyAlignment="1">
      <alignment horizontal="right" vertical="center"/>
    </xf>
    <xf numFmtId="0" fontId="8" fillId="4" borderId="16" xfId="0" applyFont="1" applyFill="1" applyBorder="1" applyAlignment="1">
      <alignment vertical="center"/>
    </xf>
    <xf numFmtId="4" fontId="8" fillId="4" borderId="6" xfId="0" applyNumberFormat="1" applyFont="1" applyFill="1" applyBorder="1" applyAlignment="1">
      <alignment horizontal="right" vertical="center"/>
    </xf>
    <xf numFmtId="0" fontId="8" fillId="4" borderId="10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4" fontId="8" fillId="5" borderId="6" xfId="0" applyNumberFormat="1" applyFont="1" applyFill="1" applyBorder="1" applyAlignment="1">
      <alignment horizontal="right" vertical="center"/>
    </xf>
    <xf numFmtId="4" fontId="7" fillId="2" borderId="13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12" fillId="2" borderId="8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vertical="center" wrapText="1"/>
    </xf>
    <xf numFmtId="4" fontId="7" fillId="0" borderId="0" xfId="0" applyNumberFormat="1" applyFont="1"/>
    <xf numFmtId="0" fontId="17" fillId="5" borderId="11" xfId="0" applyFont="1" applyFill="1" applyBorder="1" applyAlignment="1">
      <alignment horizontal="center" vertical="center" wrapText="1"/>
    </xf>
    <xf numFmtId="4" fontId="17" fillId="5" borderId="1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7" fillId="5" borderId="7" xfId="0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center" vertical="center" wrapText="1"/>
    </xf>
    <xf numFmtId="0" fontId="0" fillId="5" borderId="4" xfId="0" applyFont="1" applyFill="1" applyBorder="1" applyAlignment="1">
      <alignment vertical="center" wrapText="1"/>
    </xf>
    <xf numFmtId="4" fontId="17" fillId="5" borderId="5" xfId="0" applyNumberFormat="1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/>
    </xf>
    <xf numFmtId="0" fontId="17" fillId="4" borderId="19" xfId="0" applyFont="1" applyFill="1" applyBorder="1" applyAlignment="1">
      <alignment vertical="center"/>
    </xf>
    <xf numFmtId="4" fontId="17" fillId="4" borderId="6" xfId="0" applyNumberFormat="1" applyFont="1" applyFill="1" applyBorder="1" applyAlignment="1">
      <alignment horizontal="right" vertical="center"/>
    </xf>
    <xf numFmtId="0" fontId="18" fillId="0" borderId="20" xfId="0" applyFont="1" applyBorder="1" applyAlignment="1">
      <alignment vertical="center"/>
    </xf>
    <xf numFmtId="0" fontId="17" fillId="4" borderId="21" xfId="0" applyFont="1" applyFill="1" applyBorder="1" applyAlignment="1">
      <alignment vertical="center"/>
    </xf>
    <xf numFmtId="4" fontId="17" fillId="4" borderId="22" xfId="0" applyNumberFormat="1" applyFont="1" applyFill="1" applyBorder="1" applyAlignment="1">
      <alignment horizontal="right" vertical="center"/>
    </xf>
    <xf numFmtId="0" fontId="17" fillId="5" borderId="16" xfId="0" applyFont="1" applyFill="1" applyBorder="1" applyAlignment="1">
      <alignment vertical="center"/>
    </xf>
    <xf numFmtId="4" fontId="17" fillId="5" borderId="5" xfId="0" applyNumberFormat="1" applyFont="1" applyFill="1" applyBorder="1" applyAlignment="1">
      <alignment horizontal="right" vertical="center"/>
    </xf>
    <xf numFmtId="4" fontId="0" fillId="0" borderId="0" xfId="0" applyNumberFormat="1" applyFont="1"/>
    <xf numFmtId="0" fontId="15" fillId="2" borderId="18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" fontId="14" fillId="0" borderId="17" xfId="0" applyNumberFormat="1" applyFont="1" applyBorder="1" applyAlignment="1">
      <alignment horizontal="right" vertical="center"/>
    </xf>
    <xf numFmtId="4" fontId="14" fillId="0" borderId="8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5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1" fillId="0" borderId="17" xfId="0" applyFont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4" fontId="15" fillId="2" borderId="17" xfId="0" applyNumberFormat="1" applyFont="1" applyFill="1" applyBorder="1" applyAlignment="1">
      <alignment horizontal="right" vertical="center"/>
    </xf>
    <xf numFmtId="0" fontId="14" fillId="0" borderId="1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4" fontId="14" fillId="0" borderId="7" xfId="0" applyNumberFormat="1" applyFont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4" fontId="15" fillId="2" borderId="4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4" fontId="7" fillId="0" borderId="6" xfId="0" applyNumberFormat="1" applyFont="1" applyBorder="1" applyAlignment="1">
      <alignment horizontal="right" vertical="center"/>
    </xf>
    <xf numFmtId="4" fontId="5" fillId="0" borderId="0" xfId="0" applyNumberFormat="1" applyFont="1" applyBorder="1"/>
    <xf numFmtId="4" fontId="4" fillId="0" borderId="14" xfId="0" applyNumberFormat="1" applyFont="1" applyBorder="1" applyAlignment="1">
      <alignment horizontal="right" vertical="center" wrapText="1"/>
    </xf>
    <xf numFmtId="4" fontId="6" fillId="0" borderId="25" xfId="0" applyNumberFormat="1" applyFont="1" applyBorder="1"/>
    <xf numFmtId="0" fontId="10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vertical="center" wrapText="1"/>
    </xf>
    <xf numFmtId="4" fontId="6" fillId="0" borderId="15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 indent="1"/>
    </xf>
    <xf numFmtId="4" fontId="16" fillId="0" borderId="28" xfId="0" applyNumberFormat="1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0" fontId="3" fillId="3" borderId="23" xfId="0" applyFont="1" applyFill="1" applyBorder="1" applyAlignment="1">
      <alignment vertical="center" wrapText="1"/>
    </xf>
    <xf numFmtId="4" fontId="13" fillId="3" borderId="15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4" fontId="6" fillId="2" borderId="5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9" fontId="0" fillId="0" borderId="9" xfId="0" applyNumberFormat="1" applyBorder="1" applyAlignment="1">
      <alignment horizontal="left" indent="1"/>
    </xf>
    <xf numFmtId="4" fontId="0" fillId="0" borderId="9" xfId="0" applyNumberFormat="1" applyBorder="1"/>
    <xf numFmtId="4" fontId="20" fillId="0" borderId="9" xfId="0" applyNumberFormat="1" applyFont="1" applyBorder="1"/>
    <xf numFmtId="0" fontId="0" fillId="0" borderId="9" xfId="0" applyBorder="1"/>
    <xf numFmtId="4" fontId="0" fillId="0" borderId="9" xfId="0" applyNumberFormat="1" applyBorder="1" applyAlignment="1">
      <alignment horizontal="left" indent="1"/>
    </xf>
    <xf numFmtId="4" fontId="0" fillId="0" borderId="29" xfId="0" applyNumberFormat="1" applyBorder="1"/>
    <xf numFmtId="164" fontId="22" fillId="0" borderId="0" xfId="5" applyNumberFormat="1" applyFont="1" applyBorder="1"/>
    <xf numFmtId="0" fontId="23" fillId="0" borderId="0" xfId="0" applyFont="1"/>
    <xf numFmtId="0" fontId="24" fillId="0" borderId="0" xfId="0" applyFont="1"/>
    <xf numFmtId="164" fontId="25" fillId="0" borderId="0" xfId="5" applyNumberFormat="1" applyFont="1" applyBorder="1"/>
    <xf numFmtId="0" fontId="8" fillId="6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4" fontId="8" fillId="6" borderId="9" xfId="0" applyNumberFormat="1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horizontal="center" vertical="center" wrapText="1"/>
    </xf>
    <xf numFmtId="4" fontId="8" fillId="6" borderId="6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4" fontId="8" fillId="3" borderId="5" xfId="0" applyNumberFormat="1" applyFont="1" applyFill="1" applyBorder="1" applyAlignment="1">
      <alignment horizontal="right" vertical="center" wrapText="1"/>
    </xf>
    <xf numFmtId="4" fontId="12" fillId="3" borderId="6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4" fontId="12" fillId="3" borderId="5" xfId="0" applyNumberFormat="1" applyFont="1" applyFill="1" applyBorder="1" applyAlignment="1">
      <alignment horizontal="right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4" fontId="12" fillId="3" borderId="5" xfId="0" applyNumberFormat="1" applyFont="1" applyFill="1" applyBorder="1" applyAlignment="1">
      <alignment horizontal="right" vertical="center"/>
    </xf>
    <xf numFmtId="4" fontId="12" fillId="3" borderId="6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4" fontId="7" fillId="0" borderId="2" xfId="0" applyNumberFormat="1" applyFont="1" applyBorder="1"/>
    <xf numFmtId="0" fontId="12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 wrapText="1"/>
    </xf>
    <xf numFmtId="4" fontId="12" fillId="2" borderId="12" xfId="0" applyNumberFormat="1" applyFont="1" applyFill="1" applyBorder="1" applyAlignment="1">
      <alignment horizontal="center" vertical="center" wrapText="1"/>
    </xf>
    <xf numFmtId="4" fontId="12" fillId="2" borderId="13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17" fillId="5" borderId="7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4" fontId="17" fillId="5" borderId="13" xfId="0" applyNumberFormat="1" applyFont="1" applyFill="1" applyBorder="1" applyAlignment="1">
      <alignment horizontal="center" vertical="center" wrapText="1"/>
    </xf>
    <xf numFmtId="4" fontId="17" fillId="5" borderId="8" xfId="0" applyNumberFormat="1" applyFont="1" applyFill="1" applyBorder="1" applyAlignment="1">
      <alignment horizontal="center" vertical="center" wrapText="1"/>
    </xf>
    <xf numFmtId="4" fontId="17" fillId="5" borderId="6" xfId="0" applyNumberFormat="1" applyFont="1" applyFill="1" applyBorder="1" applyAlignment="1">
      <alignment horizontal="center" vertical="center" wrapText="1"/>
    </xf>
    <xf numFmtId="4" fontId="17" fillId="5" borderId="1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center" vertical="center" wrapText="1"/>
    </xf>
    <xf numFmtId="4" fontId="17" fillId="5" borderId="18" xfId="0" applyNumberFormat="1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4" fontId="17" fillId="5" borderId="16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indent="2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</cellXfs>
  <cellStyles count="6">
    <cellStyle name="Coma 2" xfId="3" xr:uid="{0180739C-0FD1-43D7-8980-B675077B2B88}"/>
    <cellStyle name="Normal" xfId="0" builtinId="0"/>
    <cellStyle name="Normal 3" xfId="2" xr:uid="{AED664C1-E6E4-4F37-84EF-25B0933B79CA}"/>
    <cellStyle name="Normal 4" xfId="1" xr:uid="{00000000-0005-0000-0000-000001000000}"/>
    <cellStyle name="Percentatge 2" xfId="4" xr:uid="{B858E466-7C87-44FC-9B11-B975A413028D}"/>
    <cellStyle name="Títol 2" xfId="5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8702-01FB-4E70-A139-C0D84D49EA4F}">
  <sheetPr codeName="Hoja1">
    <tabColor rgb="FF92D050"/>
  </sheetPr>
  <dimension ref="B1:E61"/>
  <sheetViews>
    <sheetView tabSelected="1" zoomScaleNormal="100" workbookViewId="0">
      <selection activeCell="B1" sqref="B1"/>
    </sheetView>
  </sheetViews>
  <sheetFormatPr defaultColWidth="11.42578125" defaultRowHeight="12.75" x14ac:dyDescent="0.2"/>
  <cols>
    <col min="1" max="1" width="7.7109375" style="6" customWidth="1"/>
    <col min="2" max="2" width="49.5703125" style="6" customWidth="1"/>
    <col min="3" max="3" width="10.28515625" style="6" bestFit="1" customWidth="1"/>
    <col min="4" max="4" width="13.5703125" style="6" bestFit="1" customWidth="1"/>
    <col min="5" max="5" width="16.28515625" style="6" customWidth="1"/>
    <col min="6" max="16384" width="11.42578125" style="6"/>
  </cols>
  <sheetData>
    <row r="1" spans="2:5" ht="15" x14ac:dyDescent="0.25">
      <c r="B1" s="130" t="s">
        <v>562</v>
      </c>
    </row>
    <row r="2" spans="2:5" ht="15" x14ac:dyDescent="0.25">
      <c r="B2" s="131"/>
    </row>
    <row r="3" spans="2:5" ht="18.75" x14ac:dyDescent="0.3">
      <c r="B3" s="132" t="s">
        <v>551</v>
      </c>
    </row>
    <row r="4" spans="2:5" ht="15" x14ac:dyDescent="0.25">
      <c r="B4" s="131"/>
    </row>
    <row r="5" spans="2:5" ht="17.25" x14ac:dyDescent="0.3">
      <c r="B5" s="133" t="s">
        <v>552</v>
      </c>
    </row>
    <row r="7" spans="2:5" ht="38.25" x14ac:dyDescent="0.2">
      <c r="B7" s="4" t="s">
        <v>0</v>
      </c>
      <c r="C7" s="5" t="s">
        <v>1</v>
      </c>
      <c r="D7" s="5">
        <v>2025</v>
      </c>
      <c r="E7" s="5">
        <v>2024</v>
      </c>
    </row>
    <row r="8" spans="2:5" x14ac:dyDescent="0.2">
      <c r="B8" s="134" t="s">
        <v>2</v>
      </c>
      <c r="C8" s="135"/>
      <c r="D8" s="136">
        <f>+D9+D12+D18+D22</f>
        <v>363495440.67000008</v>
      </c>
      <c r="E8" s="136">
        <f>+E9+E12+E18+E22</f>
        <v>361588316.02999997</v>
      </c>
    </row>
    <row r="9" spans="2:5" x14ac:dyDescent="0.2">
      <c r="B9" s="7" t="s">
        <v>3</v>
      </c>
      <c r="C9" s="8" t="s">
        <v>4</v>
      </c>
      <c r="D9" s="13">
        <f>+D10+D11</f>
        <v>42443446.790000007</v>
      </c>
      <c r="E9" s="13">
        <f>+E10+E11</f>
        <v>43153705.140000001</v>
      </c>
    </row>
    <row r="10" spans="2:5" x14ac:dyDescent="0.2">
      <c r="B10" s="9" t="s">
        <v>5</v>
      </c>
      <c r="C10" s="8"/>
      <c r="D10" s="10">
        <v>313826.09000000003</v>
      </c>
      <c r="E10" s="10">
        <v>368259.08</v>
      </c>
    </row>
    <row r="11" spans="2:5" ht="25.5" x14ac:dyDescent="0.2">
      <c r="B11" s="9" t="s">
        <v>6</v>
      </c>
      <c r="C11" s="8"/>
      <c r="D11" s="10">
        <v>42129620.700000003</v>
      </c>
      <c r="E11" s="10">
        <v>42785446.060000002</v>
      </c>
    </row>
    <row r="12" spans="2:5" x14ac:dyDescent="0.2">
      <c r="B12" s="11" t="s">
        <v>7</v>
      </c>
      <c r="C12" s="12" t="s">
        <v>8</v>
      </c>
      <c r="D12" s="17">
        <f>SUM(D13:D17)</f>
        <v>317023811.35000002</v>
      </c>
      <c r="E12" s="17">
        <f>SUM(E13:E17)</f>
        <v>314374458.32999998</v>
      </c>
    </row>
    <row r="13" spans="2:5" x14ac:dyDescent="0.2">
      <c r="B13" s="9" t="s">
        <v>9</v>
      </c>
      <c r="C13" s="8"/>
      <c r="D13" s="14">
        <v>36926299.729999997</v>
      </c>
      <c r="E13" s="14">
        <v>36926299.729999997</v>
      </c>
    </row>
    <row r="14" spans="2:5" x14ac:dyDescent="0.2">
      <c r="B14" s="9" t="s">
        <v>10</v>
      </c>
      <c r="C14" s="8"/>
      <c r="D14" s="14">
        <v>239566763.41</v>
      </c>
      <c r="E14" s="14">
        <f>233217013.01+11330733.33</f>
        <v>244547746.34</v>
      </c>
    </row>
    <row r="15" spans="2:5" x14ac:dyDescent="0.2">
      <c r="B15" s="9" t="s">
        <v>11</v>
      </c>
      <c r="C15" s="12"/>
      <c r="D15" s="14">
        <v>12447227.75</v>
      </c>
      <c r="E15" s="14">
        <v>11995019.460000001</v>
      </c>
    </row>
    <row r="16" spans="2:5" x14ac:dyDescent="0.2">
      <c r="B16" s="9" t="s">
        <v>12</v>
      </c>
      <c r="C16" s="8"/>
      <c r="D16" s="14">
        <v>23392826.859999999</v>
      </c>
      <c r="E16" s="14">
        <v>18117068.890000001</v>
      </c>
    </row>
    <row r="17" spans="2:5" x14ac:dyDescent="0.2">
      <c r="B17" s="9" t="s">
        <v>13</v>
      </c>
      <c r="C17" s="12"/>
      <c r="D17" s="14">
        <v>4690693.5999999996</v>
      </c>
      <c r="E17" s="14">
        <v>2788323.91</v>
      </c>
    </row>
    <row r="18" spans="2:5" ht="25.5" x14ac:dyDescent="0.2">
      <c r="B18" s="7" t="s">
        <v>14</v>
      </c>
      <c r="C18" s="8"/>
      <c r="D18" s="13">
        <f>SUM(D19:D21)</f>
        <v>3154755.23</v>
      </c>
      <c r="E18" s="13">
        <f>SUM(E19:E21)</f>
        <v>3194755.23</v>
      </c>
    </row>
    <row r="19" spans="2:5" ht="25.5" x14ac:dyDescent="0.2">
      <c r="B19" s="9" t="s">
        <v>15</v>
      </c>
      <c r="C19" s="8" t="s">
        <v>16</v>
      </c>
      <c r="D19" s="14">
        <v>562407.74</v>
      </c>
      <c r="E19" s="14">
        <v>562407.74</v>
      </c>
    </row>
    <row r="20" spans="2:5" x14ac:dyDescent="0.2">
      <c r="B20" s="9" t="s">
        <v>17</v>
      </c>
      <c r="C20" s="8" t="s">
        <v>18</v>
      </c>
      <c r="D20" s="14">
        <v>2168237.4300000002</v>
      </c>
      <c r="E20" s="14">
        <v>2168237.4300000002</v>
      </c>
    </row>
    <row r="21" spans="2:5" x14ac:dyDescent="0.2">
      <c r="B21" s="9" t="s">
        <v>19</v>
      </c>
      <c r="C21" s="8" t="s">
        <v>18</v>
      </c>
      <c r="D21" s="14">
        <v>424110.06</v>
      </c>
      <c r="E21" s="14">
        <v>464110.06</v>
      </c>
    </row>
    <row r="22" spans="2:5" x14ac:dyDescent="0.2">
      <c r="B22" s="7" t="s">
        <v>20</v>
      </c>
      <c r="C22" s="8"/>
      <c r="D22" s="13">
        <f>SUM(D23:D24)</f>
        <v>873427.3</v>
      </c>
      <c r="E22" s="13">
        <f>SUM(E23:E24)</f>
        <v>865397.33</v>
      </c>
    </row>
    <row r="23" spans="2:5" x14ac:dyDescent="0.2">
      <c r="B23" s="9" t="s">
        <v>21</v>
      </c>
      <c r="C23" s="12" t="s">
        <v>16</v>
      </c>
      <c r="D23" s="14">
        <v>117702.12</v>
      </c>
      <c r="E23" s="14">
        <v>73382.12</v>
      </c>
    </row>
    <row r="24" spans="2:5" x14ac:dyDescent="0.2">
      <c r="B24" s="9" t="s">
        <v>22</v>
      </c>
      <c r="C24" s="8" t="s">
        <v>18</v>
      </c>
      <c r="D24" s="14">
        <v>755725.18</v>
      </c>
      <c r="E24" s="14">
        <v>792015.21</v>
      </c>
    </row>
    <row r="25" spans="2:5" x14ac:dyDescent="0.2">
      <c r="B25" s="134" t="s">
        <v>23</v>
      </c>
      <c r="C25" s="135"/>
      <c r="D25" s="136">
        <f>+D26+D29+D31+D34</f>
        <v>181184221.13</v>
      </c>
      <c r="E25" s="136">
        <f>+E26+E29+E31+E34</f>
        <v>171086065.64000002</v>
      </c>
    </row>
    <row r="26" spans="2:5" x14ac:dyDescent="0.2">
      <c r="B26" s="7" t="s">
        <v>24</v>
      </c>
      <c r="C26" s="8" t="s">
        <v>25</v>
      </c>
      <c r="D26" s="13">
        <f>SUM(D27:D28)</f>
        <v>79813963.390000001</v>
      </c>
      <c r="E26" s="13">
        <f>SUM(E27:E28)</f>
        <v>63189773.300000004</v>
      </c>
    </row>
    <row r="27" spans="2:5" x14ac:dyDescent="0.2">
      <c r="B27" s="9" t="s">
        <v>26</v>
      </c>
      <c r="C27" s="12"/>
      <c r="D27" s="14">
        <v>79201103.530000001</v>
      </c>
      <c r="E27" s="14">
        <v>62379865.520000003</v>
      </c>
    </row>
    <row r="28" spans="2:5" x14ac:dyDescent="0.2">
      <c r="B28" s="9" t="s">
        <v>27</v>
      </c>
      <c r="C28" s="12"/>
      <c r="D28" s="14">
        <v>612859.86</v>
      </c>
      <c r="E28" s="14">
        <v>809907.78</v>
      </c>
    </row>
    <row r="29" spans="2:5" ht="25.5" x14ac:dyDescent="0.2">
      <c r="B29" s="7" t="s">
        <v>28</v>
      </c>
      <c r="C29" s="8"/>
      <c r="D29" s="13">
        <f>SUM(D30)</f>
        <v>41500</v>
      </c>
      <c r="E29" s="13">
        <f>SUM(E30)</f>
        <v>40000</v>
      </c>
    </row>
    <row r="30" spans="2:5" x14ac:dyDescent="0.2">
      <c r="B30" s="9" t="s">
        <v>21</v>
      </c>
      <c r="C30" s="12" t="s">
        <v>29</v>
      </c>
      <c r="D30" s="14">
        <v>41500</v>
      </c>
      <c r="E30" s="14">
        <v>40000</v>
      </c>
    </row>
    <row r="31" spans="2:5" x14ac:dyDescent="0.2">
      <c r="B31" s="7" t="s">
        <v>30</v>
      </c>
      <c r="C31" s="8" t="s">
        <v>31</v>
      </c>
      <c r="D31" s="13">
        <f>SUM(D32:D33)</f>
        <v>20222232.629999999</v>
      </c>
      <c r="E31" s="13">
        <f>SUM(E32:E33)</f>
        <v>20240646.879999999</v>
      </c>
    </row>
    <row r="32" spans="2:5" x14ac:dyDescent="0.2">
      <c r="B32" s="9" t="s">
        <v>21</v>
      </c>
      <c r="C32" s="12" t="s">
        <v>32</v>
      </c>
      <c r="D32" s="14">
        <v>222232.63</v>
      </c>
      <c r="E32" s="14">
        <v>240646.88</v>
      </c>
    </row>
    <row r="33" spans="2:5" x14ac:dyDescent="0.2">
      <c r="B33" s="9" t="s">
        <v>33</v>
      </c>
      <c r="C33" s="12" t="s">
        <v>34</v>
      </c>
      <c r="D33" s="14">
        <v>20000000</v>
      </c>
      <c r="E33" s="14">
        <v>20000000</v>
      </c>
    </row>
    <row r="34" spans="2:5" x14ac:dyDescent="0.2">
      <c r="B34" s="7" t="s">
        <v>35</v>
      </c>
      <c r="C34" s="8"/>
      <c r="D34" s="13">
        <f>SUM(D35:D36)</f>
        <v>81106525.109999999</v>
      </c>
      <c r="E34" s="13">
        <f>SUM(E35:E36)</f>
        <v>87615645.460000008</v>
      </c>
    </row>
    <row r="35" spans="2:5" x14ac:dyDescent="0.2">
      <c r="B35" s="9" t="s">
        <v>36</v>
      </c>
      <c r="C35" s="8"/>
      <c r="D35" s="14">
        <v>59000000</v>
      </c>
      <c r="E35" s="14">
        <v>62000000</v>
      </c>
    </row>
    <row r="36" spans="2:5" x14ac:dyDescent="0.2">
      <c r="B36" s="9" t="s">
        <v>37</v>
      </c>
      <c r="C36" s="8"/>
      <c r="D36" s="14">
        <v>22106525.109999999</v>
      </c>
      <c r="E36" s="14">
        <v>25615645.460000001</v>
      </c>
    </row>
    <row r="37" spans="2:5" x14ac:dyDescent="0.2">
      <c r="B37" s="15" t="s">
        <v>38</v>
      </c>
      <c r="C37" s="5"/>
      <c r="D37" s="16">
        <f>+D8+D25</f>
        <v>544679661.80000007</v>
      </c>
      <c r="E37" s="16">
        <f>+E8+E25</f>
        <v>532674381.66999996</v>
      </c>
    </row>
    <row r="38" spans="2:5" ht="13.5" thickBot="1" x14ac:dyDescent="0.25"/>
    <row r="39" spans="2:5" ht="39" thickBot="1" x14ac:dyDescent="0.25">
      <c r="B39" s="1" t="s">
        <v>39</v>
      </c>
      <c r="C39" s="2" t="s">
        <v>1</v>
      </c>
      <c r="D39" s="2">
        <v>2025</v>
      </c>
      <c r="E39" s="3">
        <v>2024</v>
      </c>
    </row>
    <row r="40" spans="2:5" ht="13.5" thickBot="1" x14ac:dyDescent="0.25">
      <c r="B40" s="137" t="s">
        <v>40</v>
      </c>
      <c r="C40" s="138"/>
      <c r="D40" s="139">
        <f>+D41+D44</f>
        <v>280572735.49000001</v>
      </c>
      <c r="E40" s="139">
        <f>+E41+E44</f>
        <v>280844743.48000002</v>
      </c>
    </row>
    <row r="41" spans="2:5" ht="13.5" thickBot="1" x14ac:dyDescent="0.25">
      <c r="B41" s="18" t="s">
        <v>41</v>
      </c>
      <c r="C41" s="19"/>
      <c r="D41" s="20">
        <f>+D42+D43</f>
        <v>-17790320.079999998</v>
      </c>
      <c r="E41" s="20">
        <f>+E42+E43</f>
        <v>-14762301.849999998</v>
      </c>
    </row>
    <row r="42" spans="2:5" ht="13.5" thickBot="1" x14ac:dyDescent="0.25">
      <c r="B42" s="21" t="s">
        <v>42</v>
      </c>
      <c r="C42" s="22"/>
      <c r="D42" s="48">
        <v>-14762301.91</v>
      </c>
      <c r="E42" s="48">
        <f>-35977685.18+8607266.67-332300</f>
        <v>-27702718.509999998</v>
      </c>
    </row>
    <row r="43" spans="2:5" ht="13.5" thickBot="1" x14ac:dyDescent="0.25">
      <c r="B43" s="21" t="s">
        <v>43</v>
      </c>
      <c r="C43" s="22"/>
      <c r="D43" s="48">
        <v>-3028018.17</v>
      </c>
      <c r="E43" s="48">
        <f>12608116.66+332300</f>
        <v>12940416.66</v>
      </c>
    </row>
    <row r="44" spans="2:5" ht="26.25" thickBot="1" x14ac:dyDescent="0.25">
      <c r="B44" s="24" t="s">
        <v>44</v>
      </c>
      <c r="C44" s="25"/>
      <c r="D44" s="20">
        <v>298363055.56999999</v>
      </c>
      <c r="E44" s="20">
        <f>292883578.66+2723466.67</f>
        <v>295607045.33000004</v>
      </c>
    </row>
    <row r="45" spans="2:5" ht="13.5" thickBot="1" x14ac:dyDescent="0.25">
      <c r="B45" s="137" t="s">
        <v>45</v>
      </c>
      <c r="C45" s="138"/>
      <c r="D45" s="139">
        <f>+D46+D47+D49</f>
        <v>29488769.030000001</v>
      </c>
      <c r="E45" s="139">
        <f>+E46+E47+E49</f>
        <v>23961987.16</v>
      </c>
    </row>
    <row r="46" spans="2:5" ht="13.5" thickBot="1" x14ac:dyDescent="0.25">
      <c r="B46" s="24" t="s">
        <v>46</v>
      </c>
      <c r="C46" s="27" t="s">
        <v>47</v>
      </c>
      <c r="D46" s="20">
        <v>14286815.32</v>
      </c>
      <c r="E46" s="20">
        <v>13645801.439999999</v>
      </c>
    </row>
    <row r="47" spans="2:5" ht="13.5" thickBot="1" x14ac:dyDescent="0.25">
      <c r="B47" s="24" t="s">
        <v>48</v>
      </c>
      <c r="C47" s="27" t="s">
        <v>49</v>
      </c>
      <c r="D47" s="20">
        <f>+D48</f>
        <v>15129885.66</v>
      </c>
      <c r="E47" s="20">
        <f>+E48</f>
        <v>10276043.470000001</v>
      </c>
    </row>
    <row r="48" spans="2:5" ht="13.5" thickBot="1" x14ac:dyDescent="0.25">
      <c r="B48" s="21" t="s">
        <v>50</v>
      </c>
      <c r="C48" s="22"/>
      <c r="D48" s="23">
        <v>15129885.66</v>
      </c>
      <c r="E48" s="23">
        <v>10276043.470000001</v>
      </c>
    </row>
    <row r="49" spans="2:5" ht="13.5" thickBot="1" x14ac:dyDescent="0.25">
      <c r="B49" s="24" t="s">
        <v>51</v>
      </c>
      <c r="C49" s="27" t="s">
        <v>52</v>
      </c>
      <c r="D49" s="20">
        <v>72068.05</v>
      </c>
      <c r="E49" s="20">
        <v>40142.25</v>
      </c>
    </row>
    <row r="50" spans="2:5" ht="13.5" thickBot="1" x14ac:dyDescent="0.25">
      <c r="B50" s="137" t="s">
        <v>53</v>
      </c>
      <c r="C50" s="138"/>
      <c r="D50" s="139">
        <f>+D51+D52+D55+D56+D60</f>
        <v>234618157.28000003</v>
      </c>
      <c r="E50" s="139">
        <f>+E51+E52+E55+E56+E60</f>
        <v>227867651.03999999</v>
      </c>
    </row>
    <row r="51" spans="2:5" ht="13.5" thickBot="1" x14ac:dyDescent="0.25">
      <c r="B51" s="18" t="s">
        <v>54</v>
      </c>
      <c r="C51" s="28" t="s">
        <v>47</v>
      </c>
      <c r="D51" s="20">
        <v>21744273.43</v>
      </c>
      <c r="E51" s="20">
        <v>16992703.550000001</v>
      </c>
    </row>
    <row r="52" spans="2:5" ht="13.5" thickBot="1" x14ac:dyDescent="0.25">
      <c r="B52" s="18" t="s">
        <v>55</v>
      </c>
      <c r="C52" s="19"/>
      <c r="D52" s="20">
        <f>+D53+D54</f>
        <v>120434460.56999999</v>
      </c>
      <c r="E52" s="20">
        <f>+E53+E54</f>
        <v>126119293.26000001</v>
      </c>
    </row>
    <row r="53" spans="2:5" ht="13.5" thickBot="1" x14ac:dyDescent="0.25">
      <c r="B53" s="21" t="s">
        <v>56</v>
      </c>
      <c r="C53" s="27" t="s">
        <v>57</v>
      </c>
      <c r="D53" s="23">
        <v>0</v>
      </c>
      <c r="E53" s="23">
        <v>0</v>
      </c>
    </row>
    <row r="54" spans="2:5" ht="13.5" thickBot="1" x14ac:dyDescent="0.25">
      <c r="B54" s="21" t="s">
        <v>50</v>
      </c>
      <c r="C54" s="27" t="s">
        <v>58</v>
      </c>
      <c r="D54" s="48">
        <v>120434460.56999999</v>
      </c>
      <c r="E54" s="48">
        <v>126119293.26000001</v>
      </c>
    </row>
    <row r="55" spans="2:5" ht="26.25" thickBot="1" x14ac:dyDescent="0.25">
      <c r="B55" s="24" t="s">
        <v>59</v>
      </c>
      <c r="C55" s="27" t="s">
        <v>52</v>
      </c>
      <c r="D55" s="20">
        <v>1858693.33</v>
      </c>
      <c r="E55" s="20">
        <v>2486229.5</v>
      </c>
    </row>
    <row r="56" spans="2:5" ht="13.5" thickBot="1" x14ac:dyDescent="0.25">
      <c r="B56" s="24" t="s">
        <v>60</v>
      </c>
      <c r="C56" s="25"/>
      <c r="D56" s="26">
        <f>+D57+D58+D59</f>
        <v>30354480.399999999</v>
      </c>
      <c r="E56" s="26">
        <f>+E57+E58+E59</f>
        <v>29306596.32</v>
      </c>
    </row>
    <row r="57" spans="2:5" ht="13.5" thickBot="1" x14ac:dyDescent="0.25">
      <c r="B57" s="21" t="s">
        <v>61</v>
      </c>
      <c r="C57" s="22"/>
      <c r="D57" s="23">
        <v>8458481.0899999999</v>
      </c>
      <c r="E57" s="23">
        <v>9314908.75</v>
      </c>
    </row>
    <row r="58" spans="2:5" ht="13.5" thickBot="1" x14ac:dyDescent="0.25">
      <c r="B58" s="21" t="s">
        <v>62</v>
      </c>
      <c r="C58" s="22"/>
      <c r="D58" s="48">
        <v>1181091.77</v>
      </c>
      <c r="E58" s="48">
        <v>980016.1</v>
      </c>
    </row>
    <row r="59" spans="2:5" ht="13.5" thickBot="1" x14ac:dyDescent="0.25">
      <c r="B59" s="21" t="s">
        <v>63</v>
      </c>
      <c r="C59" s="22"/>
      <c r="D59" s="23">
        <v>20714907.539999999</v>
      </c>
      <c r="E59" s="23">
        <v>19011671.469999999</v>
      </c>
    </row>
    <row r="60" spans="2:5" ht="13.5" thickBot="1" x14ac:dyDescent="0.25">
      <c r="B60" s="24" t="s">
        <v>64</v>
      </c>
      <c r="C60" s="25"/>
      <c r="D60" s="26">
        <v>60226249.549999997</v>
      </c>
      <c r="E60" s="26">
        <v>52962828.409999996</v>
      </c>
    </row>
    <row r="61" spans="2:5" ht="13.5" thickBot="1" x14ac:dyDescent="0.25">
      <c r="B61" s="29" t="s">
        <v>65</v>
      </c>
      <c r="C61" s="30"/>
      <c r="D61" s="31">
        <f>+D40+D45+D50</f>
        <v>544679661.79999995</v>
      </c>
      <c r="E61" s="31">
        <f>+E40+E45+E50</f>
        <v>532674381.68000007</v>
      </c>
    </row>
  </sheetData>
  <pageMargins left="0.7" right="0.7" top="0.75" bottom="0.75" header="0.3" footer="0.3"/>
  <pageSetup paperSize="9" orientation="portrait" r:id="rId1"/>
  <ignoredErrors>
    <ignoredError sqref="D12 D18 D22 D3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F8E2-1677-41C6-B2C7-AB1E67A6C8EC}">
  <sheetPr codeName="Hoja3">
    <tabColor rgb="FF92D050"/>
  </sheetPr>
  <dimension ref="B3:E41"/>
  <sheetViews>
    <sheetView workbookViewId="0">
      <selection activeCell="B3" sqref="B3"/>
    </sheetView>
  </sheetViews>
  <sheetFormatPr defaultColWidth="11.42578125" defaultRowHeight="12.75" x14ac:dyDescent="0.2"/>
  <cols>
    <col min="1" max="1" width="7.7109375" style="6" customWidth="1"/>
    <col min="2" max="2" width="62.85546875" style="6" customWidth="1"/>
    <col min="3" max="3" width="10.28515625" style="6" bestFit="1" customWidth="1"/>
    <col min="4" max="5" width="13.85546875" style="6" bestFit="1" customWidth="1"/>
    <col min="6" max="16384" width="11.42578125" style="6"/>
  </cols>
  <sheetData>
    <row r="3" spans="2:5" ht="17.25" x14ac:dyDescent="0.3">
      <c r="B3" s="133" t="s">
        <v>553</v>
      </c>
    </row>
    <row r="4" spans="2:5" ht="13.5" thickBot="1" x14ac:dyDescent="0.25"/>
    <row r="5" spans="2:5" ht="39" thickBot="1" x14ac:dyDescent="0.25">
      <c r="B5" s="1"/>
      <c r="C5" s="2" t="s">
        <v>66</v>
      </c>
      <c r="D5" s="3">
        <v>2025</v>
      </c>
      <c r="E5" s="3">
        <v>2024</v>
      </c>
    </row>
    <row r="6" spans="2:5" ht="13.5" thickBot="1" x14ac:dyDescent="0.25">
      <c r="B6" s="24" t="s">
        <v>67</v>
      </c>
      <c r="C6" s="32"/>
      <c r="D6" s="26">
        <v>0</v>
      </c>
      <c r="E6" s="26">
        <v>0</v>
      </c>
    </row>
    <row r="7" spans="2:5" ht="13.5" thickBot="1" x14ac:dyDescent="0.25">
      <c r="B7" s="33" t="s">
        <v>68</v>
      </c>
      <c r="C7" s="34"/>
      <c r="D7" s="26">
        <f>+D8+D11+D12</f>
        <v>357016038.69</v>
      </c>
      <c r="E7" s="26">
        <f>+E8+E11+E12</f>
        <v>340741270.38999999</v>
      </c>
    </row>
    <row r="8" spans="2:5" ht="13.5" thickBot="1" x14ac:dyDescent="0.25">
      <c r="B8" s="35" t="s">
        <v>69</v>
      </c>
      <c r="C8" s="34"/>
      <c r="D8" s="37">
        <f>+D9+D10</f>
        <v>293836748.94</v>
      </c>
      <c r="E8" s="37">
        <f>+E9+E10</f>
        <v>283732326.84999996</v>
      </c>
    </row>
    <row r="9" spans="2:5" ht="26.25" thickBot="1" x14ac:dyDescent="0.25">
      <c r="B9" s="35" t="s">
        <v>70</v>
      </c>
      <c r="C9" s="34"/>
      <c r="D9" s="23">
        <v>24715987.420000002</v>
      </c>
      <c r="E9" s="23">
        <f>38623206.81-13140000.16</f>
        <v>25483206.650000002</v>
      </c>
    </row>
    <row r="10" spans="2:5" ht="13.5" thickBot="1" x14ac:dyDescent="0.25">
      <c r="B10" s="35" t="s">
        <v>71</v>
      </c>
      <c r="C10" s="34"/>
      <c r="D10" s="23">
        <v>269120761.51999998</v>
      </c>
      <c r="E10" s="23">
        <f>245109120.04+13140000.16</f>
        <v>258249120.19999999</v>
      </c>
    </row>
    <row r="11" spans="2:5" ht="26.25" thickBot="1" x14ac:dyDescent="0.25">
      <c r="B11" s="35" t="s">
        <v>72</v>
      </c>
      <c r="C11" s="34"/>
      <c r="D11" s="23">
        <v>4660875.79</v>
      </c>
      <c r="E11" s="23">
        <v>4148935.25</v>
      </c>
    </row>
    <row r="12" spans="2:5" ht="26.25" thickBot="1" x14ac:dyDescent="0.25">
      <c r="B12" s="35" t="s">
        <v>73</v>
      </c>
      <c r="C12" s="34"/>
      <c r="D12" s="23">
        <v>58518413.960000001</v>
      </c>
      <c r="E12" s="23">
        <f>52195408.29+664600</f>
        <v>52860008.289999999</v>
      </c>
    </row>
    <row r="13" spans="2:5" ht="13.5" thickBot="1" x14ac:dyDescent="0.25">
      <c r="B13" s="33" t="s">
        <v>74</v>
      </c>
      <c r="C13" s="34"/>
      <c r="D13" s="26">
        <f>+D14</f>
        <v>61311020.229999997</v>
      </c>
      <c r="E13" s="26">
        <f>+E14</f>
        <v>62896543.75</v>
      </c>
    </row>
    <row r="14" spans="2:5" ht="13.5" thickBot="1" x14ac:dyDescent="0.25">
      <c r="B14" s="35" t="s">
        <v>75</v>
      </c>
      <c r="C14" s="34"/>
      <c r="D14" s="23">
        <v>61311020.229999997</v>
      </c>
      <c r="E14" s="23">
        <v>62896543.75</v>
      </c>
    </row>
    <row r="15" spans="2:5" ht="13.5" thickBot="1" x14ac:dyDescent="0.25">
      <c r="B15" s="33" t="s">
        <v>76</v>
      </c>
      <c r="C15" s="34"/>
      <c r="D15" s="26">
        <v>6295678.4800000004</v>
      </c>
      <c r="E15" s="26">
        <v>4807819.96</v>
      </c>
    </row>
    <row r="16" spans="2:5" ht="13.5" thickBot="1" x14ac:dyDescent="0.25">
      <c r="B16" s="33" t="s">
        <v>77</v>
      </c>
      <c r="C16" s="34"/>
      <c r="D16" s="26">
        <v>1039178.17</v>
      </c>
      <c r="E16" s="26">
        <v>1588551.9</v>
      </c>
    </row>
    <row r="17" spans="2:5" ht="13.5" thickBot="1" x14ac:dyDescent="0.25">
      <c r="B17" s="137" t="s">
        <v>78</v>
      </c>
      <c r="C17" s="138"/>
      <c r="D17" s="139">
        <f>+D6+D7+D13+D15+D16</f>
        <v>425661915.57000005</v>
      </c>
      <c r="E17" s="139">
        <f>+E6+E7+E13+E15+E16</f>
        <v>410034185.99999994</v>
      </c>
    </row>
    <row r="18" spans="2:5" ht="13.5" thickBot="1" x14ac:dyDescent="0.25">
      <c r="B18" s="33" t="s">
        <v>79</v>
      </c>
      <c r="C18" s="34"/>
      <c r="D18" s="26">
        <f>SUM(D19:D20)</f>
        <v>-304894439.43000001</v>
      </c>
      <c r="E18" s="26">
        <f>SUM(E19:E20)</f>
        <v>-283485952.80000001</v>
      </c>
    </row>
    <row r="19" spans="2:5" ht="13.5" thickBot="1" x14ac:dyDescent="0.25">
      <c r="B19" s="35" t="s">
        <v>80</v>
      </c>
      <c r="C19" s="34"/>
      <c r="D19" s="23">
        <v>-250296740.41</v>
      </c>
      <c r="E19" s="23">
        <v>-236015333.37</v>
      </c>
    </row>
    <row r="20" spans="2:5" ht="13.5" thickBot="1" x14ac:dyDescent="0.25">
      <c r="B20" s="35" t="s">
        <v>81</v>
      </c>
      <c r="C20" s="34"/>
      <c r="D20" s="23">
        <v>-54597699.020000003</v>
      </c>
      <c r="E20" s="23">
        <v>-47470619.43</v>
      </c>
    </row>
    <row r="21" spans="2:5" ht="13.5" thickBot="1" x14ac:dyDescent="0.25">
      <c r="B21" s="33" t="s">
        <v>82</v>
      </c>
      <c r="C21" s="34"/>
      <c r="D21" s="26">
        <v>-38076057.710000001</v>
      </c>
      <c r="E21" s="26">
        <v>-32577620.280000001</v>
      </c>
    </row>
    <row r="22" spans="2:5" ht="13.5" thickBot="1" x14ac:dyDescent="0.25">
      <c r="B22" s="33" t="s">
        <v>83</v>
      </c>
      <c r="C22" s="34"/>
      <c r="D22" s="26">
        <f>SUM(D23:D24)</f>
        <v>-70017378</v>
      </c>
      <c r="E22" s="26">
        <f>SUM(E23:E24)</f>
        <v>-68749344.219999999</v>
      </c>
    </row>
    <row r="23" spans="2:5" ht="13.5" thickBot="1" x14ac:dyDescent="0.25">
      <c r="B23" s="35" t="s">
        <v>84</v>
      </c>
      <c r="C23" s="34"/>
      <c r="D23" s="23">
        <v>-69782504.209999993</v>
      </c>
      <c r="E23" s="23">
        <v>-68462382.739999995</v>
      </c>
    </row>
    <row r="24" spans="2:5" ht="13.5" thickBot="1" x14ac:dyDescent="0.25">
      <c r="B24" s="35" t="s">
        <v>85</v>
      </c>
      <c r="C24" s="34"/>
      <c r="D24" s="23">
        <v>-234873.79</v>
      </c>
      <c r="E24" s="23">
        <v>-286961.48</v>
      </c>
    </row>
    <row r="25" spans="2:5" ht="13.5" thickBot="1" x14ac:dyDescent="0.25">
      <c r="B25" s="33" t="s">
        <v>86</v>
      </c>
      <c r="C25" s="34"/>
      <c r="D25" s="26">
        <v>-18183411.16</v>
      </c>
      <c r="E25" s="26">
        <f>-16737766.72-332300</f>
        <v>-17070066.719999999</v>
      </c>
    </row>
    <row r="26" spans="2:5" ht="13.5" thickBot="1" x14ac:dyDescent="0.25">
      <c r="B26" s="137" t="s">
        <v>87</v>
      </c>
      <c r="C26" s="138"/>
      <c r="D26" s="139">
        <f>+D18+D21+D22+D25</f>
        <v>-431171286.30000001</v>
      </c>
      <c r="E26" s="139">
        <f>+E18+E21+E22+E25</f>
        <v>-401882984.0200001</v>
      </c>
    </row>
    <row r="27" spans="2:5" ht="13.5" thickBot="1" x14ac:dyDescent="0.25">
      <c r="B27" s="33" t="s">
        <v>88</v>
      </c>
      <c r="C27" s="34"/>
      <c r="D27" s="20">
        <f>+D17+D26</f>
        <v>-5509370.7299999595</v>
      </c>
      <c r="E27" s="20">
        <f>+E17+E26</f>
        <v>8151201.9799998403</v>
      </c>
    </row>
    <row r="28" spans="2:5" ht="26.25" thickBot="1" x14ac:dyDescent="0.25">
      <c r="B28" s="33" t="s">
        <v>89</v>
      </c>
      <c r="C28" s="34"/>
      <c r="D28" s="20">
        <f>SUM(D29:D30)</f>
        <v>0</v>
      </c>
      <c r="E28" s="20">
        <f>SUM(E29:E30)</f>
        <v>884095.9</v>
      </c>
    </row>
    <row r="29" spans="2:5" ht="13.5" thickBot="1" x14ac:dyDescent="0.25">
      <c r="B29" s="35" t="s">
        <v>90</v>
      </c>
      <c r="C29" s="36"/>
      <c r="D29" s="103">
        <v>0</v>
      </c>
      <c r="E29" s="103">
        <v>884095.9</v>
      </c>
    </row>
    <row r="30" spans="2:5" ht="13.5" thickBot="1" x14ac:dyDescent="0.25">
      <c r="B30" s="35" t="s">
        <v>91</v>
      </c>
      <c r="C30" s="36"/>
      <c r="D30" s="103">
        <v>0</v>
      </c>
      <c r="E30" s="103">
        <v>0</v>
      </c>
    </row>
    <row r="31" spans="2:5" ht="13.5" thickBot="1" x14ac:dyDescent="0.25">
      <c r="B31" s="33" t="s">
        <v>92</v>
      </c>
      <c r="C31" s="34"/>
      <c r="D31" s="20">
        <f>SUM(D32:D33)</f>
        <v>321005.6100000001</v>
      </c>
      <c r="E31" s="20">
        <f>SUM(E32:E33)</f>
        <v>1445854.9</v>
      </c>
    </row>
    <row r="32" spans="2:5" ht="13.5" thickBot="1" x14ac:dyDescent="0.25">
      <c r="B32" s="35" t="s">
        <v>93</v>
      </c>
      <c r="C32" s="34"/>
      <c r="D32" s="23">
        <v>1734767.83</v>
      </c>
      <c r="E32" s="23">
        <v>1862983.8</v>
      </c>
    </row>
    <row r="33" spans="2:5" ht="13.5" thickBot="1" x14ac:dyDescent="0.25">
      <c r="B33" s="35" t="s">
        <v>94</v>
      </c>
      <c r="C33" s="34"/>
      <c r="D33" s="23">
        <v>-1413762.22</v>
      </c>
      <c r="E33" s="23">
        <v>-417128.9</v>
      </c>
    </row>
    <row r="34" spans="2:5" ht="13.5" thickBot="1" x14ac:dyDescent="0.25">
      <c r="B34" s="33" t="s">
        <v>95</v>
      </c>
      <c r="C34" s="34"/>
      <c r="D34" s="20">
        <f>+D27+D28+D31</f>
        <v>-5188365.1199999591</v>
      </c>
      <c r="E34" s="20">
        <f>+E27+E28+E31</f>
        <v>10481152.779999841</v>
      </c>
    </row>
    <row r="35" spans="2:5" ht="13.5" thickBot="1" x14ac:dyDescent="0.25">
      <c r="B35" s="33" t="s">
        <v>96</v>
      </c>
      <c r="C35" s="34"/>
      <c r="D35" s="26">
        <f>+D36</f>
        <v>2292368.35</v>
      </c>
      <c r="E35" s="26">
        <f>+E36</f>
        <v>2615818.19</v>
      </c>
    </row>
    <row r="36" spans="2:5" ht="13.5" thickBot="1" x14ac:dyDescent="0.25">
      <c r="B36" s="35" t="s">
        <v>97</v>
      </c>
      <c r="C36" s="34"/>
      <c r="D36" s="23">
        <f>+D37</f>
        <v>2292368.35</v>
      </c>
      <c r="E36" s="23">
        <f>+E37</f>
        <v>2615818.19</v>
      </c>
    </row>
    <row r="37" spans="2:5" ht="13.5" thickBot="1" x14ac:dyDescent="0.25">
      <c r="B37" s="35" t="s">
        <v>98</v>
      </c>
      <c r="C37" s="34"/>
      <c r="D37" s="23">
        <v>2292368.35</v>
      </c>
      <c r="E37" s="23">
        <v>2615818.19</v>
      </c>
    </row>
    <row r="38" spans="2:5" ht="13.5" thickBot="1" x14ac:dyDescent="0.25">
      <c r="B38" s="33" t="s">
        <v>99</v>
      </c>
      <c r="C38" s="34"/>
      <c r="D38" s="26">
        <f>+D39</f>
        <v>-132021.4</v>
      </c>
      <c r="E38" s="26">
        <f>+E39</f>
        <v>-156554.31</v>
      </c>
    </row>
    <row r="39" spans="2:5" ht="13.5" thickBot="1" x14ac:dyDescent="0.25">
      <c r="B39" s="35" t="s">
        <v>100</v>
      </c>
      <c r="C39" s="34"/>
      <c r="D39" s="23">
        <v>-132021.4</v>
      </c>
      <c r="E39" s="23">
        <v>-156554.31</v>
      </c>
    </row>
    <row r="40" spans="2:5" ht="13.5" thickBot="1" x14ac:dyDescent="0.25">
      <c r="B40" s="33" t="s">
        <v>101</v>
      </c>
      <c r="C40" s="34"/>
      <c r="D40" s="20">
        <f>+D35+D38</f>
        <v>2160346.9500000002</v>
      </c>
      <c r="E40" s="20">
        <f>+E35+E38</f>
        <v>2459263.88</v>
      </c>
    </row>
    <row r="41" spans="2:5" ht="13.5" thickBot="1" x14ac:dyDescent="0.25">
      <c r="B41" s="29" t="s">
        <v>102</v>
      </c>
      <c r="C41" s="30"/>
      <c r="D41" s="31">
        <f>+D34+D40</f>
        <v>-3028018.1699999589</v>
      </c>
      <c r="E41" s="31">
        <f>+E34+E40</f>
        <v>12940416.65999984</v>
      </c>
    </row>
  </sheetData>
  <pageMargins left="0.7" right="0.7" top="0.75" bottom="0.75" header="0.3" footer="0.3"/>
  <pageSetup paperSize="9" orientation="portrait" r:id="rId1"/>
  <ignoredErrors>
    <ignoredError sqref="D18:E18 D28 D31 D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8786-3E29-445F-967B-04C0AB0DAD59}">
  <sheetPr codeName="Hoja4">
    <tabColor rgb="FF92D050"/>
  </sheetPr>
  <dimension ref="A1:E25"/>
  <sheetViews>
    <sheetView workbookViewId="0">
      <selection activeCell="G12" sqref="G12"/>
    </sheetView>
  </sheetViews>
  <sheetFormatPr defaultColWidth="11.42578125" defaultRowHeight="15" x14ac:dyDescent="0.25"/>
  <cols>
    <col min="1" max="1" width="7.7109375" customWidth="1"/>
    <col min="2" max="2" width="44.5703125" customWidth="1"/>
    <col min="3" max="3" width="15" bestFit="1" customWidth="1"/>
    <col min="4" max="5" width="15.42578125" bestFit="1" customWidth="1"/>
  </cols>
  <sheetData>
    <row r="1" spans="1:5" ht="17.25" x14ac:dyDescent="0.3">
      <c r="A1" s="133" t="s">
        <v>554</v>
      </c>
    </row>
    <row r="2" spans="1:5" x14ac:dyDescent="0.25">
      <c r="A2" s="131"/>
    </row>
    <row r="3" spans="1:5" ht="17.25" x14ac:dyDescent="0.3">
      <c r="A3" s="133" t="s">
        <v>555</v>
      </c>
    </row>
    <row r="4" spans="1:5" ht="15.75" thickBot="1" x14ac:dyDescent="0.3"/>
    <row r="5" spans="1:5" x14ac:dyDescent="0.25">
      <c r="B5" s="167"/>
      <c r="C5" s="140" t="s">
        <v>103</v>
      </c>
      <c r="D5" s="140" t="s">
        <v>105</v>
      </c>
      <c r="E5" s="141"/>
    </row>
    <row r="6" spans="1:5" ht="39" thickBot="1" x14ac:dyDescent="0.3">
      <c r="B6" s="168"/>
      <c r="C6" s="30" t="s">
        <v>104</v>
      </c>
      <c r="D6" s="30" t="s">
        <v>106</v>
      </c>
      <c r="E6" s="142" t="s">
        <v>107</v>
      </c>
    </row>
    <row r="7" spans="1:5" ht="15.75" thickBot="1" x14ac:dyDescent="0.3">
      <c r="B7" s="143" t="s">
        <v>108</v>
      </c>
      <c r="C7" s="144">
        <v>-23369568.52</v>
      </c>
      <c r="D7" s="144">
        <v>292883578.66000003</v>
      </c>
      <c r="E7" s="145">
        <f>+C7+D7</f>
        <v>269514010.14000005</v>
      </c>
    </row>
    <row r="8" spans="1:5" ht="26.25" thickBot="1" x14ac:dyDescent="0.3">
      <c r="B8" s="33" t="s">
        <v>109</v>
      </c>
      <c r="C8" s="146">
        <v>8607266.6699999999</v>
      </c>
      <c r="D8" s="146">
        <v>2723466.67</v>
      </c>
      <c r="E8" s="145">
        <f>+C8+D8</f>
        <v>11330733.34</v>
      </c>
    </row>
    <row r="9" spans="1:5" ht="26.25" thickBot="1" x14ac:dyDescent="0.3">
      <c r="B9" s="147" t="s">
        <v>110</v>
      </c>
      <c r="C9" s="148">
        <f>+C8+C7</f>
        <v>-14762301.85</v>
      </c>
      <c r="D9" s="148">
        <f>+D8+D7</f>
        <v>295607045.33000004</v>
      </c>
      <c r="E9" s="145">
        <f>+C9+D9</f>
        <v>280844743.48000002</v>
      </c>
    </row>
    <row r="10" spans="1:5" ht="15.75" thickBot="1" x14ac:dyDescent="0.3">
      <c r="B10" s="33" t="s">
        <v>111</v>
      </c>
      <c r="C10" s="149">
        <f>+C11</f>
        <v>-3028018.17</v>
      </c>
      <c r="D10" s="149">
        <f t="shared" ref="D10" si="0">+D11</f>
        <v>2756010.25</v>
      </c>
      <c r="E10" s="150">
        <f>+C10+D10</f>
        <v>-272007.91999999993</v>
      </c>
    </row>
    <row r="11" spans="1:5" ht="15.75" thickBot="1" x14ac:dyDescent="0.3">
      <c r="B11" s="151" t="s">
        <v>112</v>
      </c>
      <c r="C11" s="146">
        <v>-3028018.17</v>
      </c>
      <c r="D11" s="146">
        <v>2756010.25</v>
      </c>
      <c r="E11" s="150">
        <f>+C11+D11</f>
        <v>-272007.91999999993</v>
      </c>
    </row>
    <row r="12" spans="1:5" ht="15.75" thickBot="1" x14ac:dyDescent="0.3">
      <c r="B12" s="147" t="s">
        <v>113</v>
      </c>
      <c r="C12" s="152">
        <f>+C9+C10</f>
        <v>-17790320.02</v>
      </c>
      <c r="D12" s="152">
        <f t="shared" ref="D12:E12" si="1">+D9+D10</f>
        <v>298363055.58000004</v>
      </c>
      <c r="E12" s="153">
        <f t="shared" si="1"/>
        <v>280572735.56</v>
      </c>
    </row>
    <row r="15" spans="1:5" ht="17.25" x14ac:dyDescent="0.3">
      <c r="A15" s="133" t="s">
        <v>556</v>
      </c>
    </row>
    <row r="16" spans="1:5" ht="15.75" thickBot="1" x14ac:dyDescent="0.3"/>
    <row r="17" spans="1:5" ht="39" thickBot="1" x14ac:dyDescent="0.3">
      <c r="A17" s="154" t="s">
        <v>114</v>
      </c>
      <c r="B17" s="2"/>
      <c r="C17" s="2" t="s">
        <v>115</v>
      </c>
      <c r="D17" s="2">
        <v>2025</v>
      </c>
      <c r="E17" s="3">
        <v>2024</v>
      </c>
    </row>
    <row r="18" spans="1:5" ht="15.75" thickBot="1" x14ac:dyDescent="0.3">
      <c r="A18" s="155">
        <v>129</v>
      </c>
      <c r="B18" s="156" t="s">
        <v>116</v>
      </c>
      <c r="C18" s="157"/>
      <c r="D18" s="144">
        <v>-3028018.17</v>
      </c>
      <c r="E18" s="145">
        <f>12608116.66+332300</f>
        <v>12940416.66</v>
      </c>
    </row>
    <row r="19" spans="1:5" ht="26.25" thickBot="1" x14ac:dyDescent="0.3">
      <c r="A19" s="158"/>
      <c r="B19" s="159" t="s">
        <v>117</v>
      </c>
      <c r="C19" s="27"/>
      <c r="D19" s="160"/>
      <c r="E19" s="161"/>
    </row>
    <row r="20" spans="1:5" ht="15.75" thickBot="1" x14ac:dyDescent="0.3">
      <c r="A20" s="158">
        <v>94</v>
      </c>
      <c r="B20" s="34" t="s">
        <v>118</v>
      </c>
      <c r="C20" s="162"/>
      <c r="D20" s="146">
        <v>16615723.15</v>
      </c>
      <c r="E20" s="37">
        <f>13719025.28+2723466.67</f>
        <v>16442491.949999999</v>
      </c>
    </row>
    <row r="21" spans="1:5" ht="15.75" thickBot="1" x14ac:dyDescent="0.3">
      <c r="A21" s="155"/>
      <c r="B21" s="156" t="s">
        <v>119</v>
      </c>
      <c r="C21" s="163"/>
      <c r="D21" s="148">
        <f>+D20</f>
        <v>16615723.15</v>
      </c>
      <c r="E21" s="145">
        <f>+E20</f>
        <v>16442491.949999999</v>
      </c>
    </row>
    <row r="22" spans="1:5" ht="39" thickBot="1" x14ac:dyDescent="0.3">
      <c r="A22" s="158"/>
      <c r="B22" s="159" t="s">
        <v>120</v>
      </c>
      <c r="C22" s="27"/>
      <c r="D22" s="160"/>
      <c r="E22" s="161"/>
    </row>
    <row r="23" spans="1:5" ht="15.75" thickBot="1" x14ac:dyDescent="0.3">
      <c r="A23" s="158">
        <v>-84</v>
      </c>
      <c r="B23" s="34" t="s">
        <v>118</v>
      </c>
      <c r="C23" s="162"/>
      <c r="D23" s="164">
        <v>-13859712.9</v>
      </c>
      <c r="E23" s="37">
        <f>-10966675.44-664600</f>
        <v>-11631275.439999999</v>
      </c>
    </row>
    <row r="24" spans="1:5" ht="15.75" thickBot="1" x14ac:dyDescent="0.3">
      <c r="A24" s="155"/>
      <c r="B24" s="156" t="s">
        <v>119</v>
      </c>
      <c r="C24" s="163"/>
      <c r="D24" s="148">
        <f>+D23</f>
        <v>-13859712.9</v>
      </c>
      <c r="E24" s="145">
        <f>+E23</f>
        <v>-11631275.439999999</v>
      </c>
    </row>
    <row r="25" spans="1:5" ht="15.75" thickBot="1" x14ac:dyDescent="0.3">
      <c r="A25" s="155"/>
      <c r="B25" s="165" t="s">
        <v>121</v>
      </c>
      <c r="C25" s="166"/>
      <c r="D25" s="152">
        <f>+D18+D21+D24</f>
        <v>-272007.91999999993</v>
      </c>
      <c r="E25" s="153">
        <f>+E18+E21+E24</f>
        <v>17751633.170000002</v>
      </c>
    </row>
  </sheetData>
  <mergeCells count="1">
    <mergeCell ref="B5: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13D6-A379-4AC5-9EC3-D7558BA68F8C}">
  <sheetPr codeName="Hoja6">
    <tabColor rgb="FF92D050"/>
  </sheetPr>
  <dimension ref="B2:D34"/>
  <sheetViews>
    <sheetView workbookViewId="0">
      <selection activeCell="F23" sqref="F23"/>
    </sheetView>
  </sheetViews>
  <sheetFormatPr defaultColWidth="11.42578125" defaultRowHeight="15" x14ac:dyDescent="0.25"/>
  <cols>
    <col min="1" max="1" width="7.7109375" customWidth="1"/>
    <col min="2" max="2" width="60" customWidth="1"/>
    <col min="3" max="3" width="11.85546875" bestFit="1" customWidth="1"/>
    <col min="4" max="4" width="11.7109375" bestFit="1" customWidth="1"/>
  </cols>
  <sheetData>
    <row r="2" spans="2:4" ht="17.25" x14ac:dyDescent="0.3">
      <c r="B2" s="133" t="s">
        <v>557</v>
      </c>
    </row>
    <row r="3" spans="2:4" ht="15.75" thickBot="1" x14ac:dyDescent="0.3"/>
    <row r="4" spans="2:4" ht="15.75" thickBot="1" x14ac:dyDescent="0.3">
      <c r="B4" s="107"/>
      <c r="C4" s="108">
        <v>2025</v>
      </c>
      <c r="D4" s="109">
        <v>2024</v>
      </c>
    </row>
    <row r="5" spans="2:4" ht="15.75" thickBot="1" x14ac:dyDescent="0.3">
      <c r="B5" s="110" t="s">
        <v>122</v>
      </c>
      <c r="C5" s="38"/>
      <c r="D5" s="111"/>
    </row>
    <row r="6" spans="2:4" ht="15.75" thickBot="1" x14ac:dyDescent="0.3">
      <c r="B6" s="110" t="s">
        <v>123</v>
      </c>
      <c r="C6" s="39">
        <f>+C7+C8+C9+C10</f>
        <v>502821848.06</v>
      </c>
      <c r="D6" s="112">
        <f>+D7+D8+D10+D9</f>
        <v>516324029.57999998</v>
      </c>
    </row>
    <row r="7" spans="2:4" ht="15.75" thickBot="1" x14ac:dyDescent="0.3">
      <c r="B7" s="113" t="s">
        <v>68</v>
      </c>
      <c r="C7" s="40">
        <v>339731754.11000001</v>
      </c>
      <c r="D7" s="114">
        <v>362025770.32999998</v>
      </c>
    </row>
    <row r="8" spans="2:4" ht="15.75" thickBot="1" x14ac:dyDescent="0.3">
      <c r="B8" s="113" t="s">
        <v>124</v>
      </c>
      <c r="C8" s="40">
        <v>75316823.359999999</v>
      </c>
      <c r="D8" s="115">
        <v>73641844.370000005</v>
      </c>
    </row>
    <row r="9" spans="2:4" ht="15.75" thickBot="1" x14ac:dyDescent="0.3">
      <c r="B9" s="113" t="s">
        <v>520</v>
      </c>
      <c r="C9" s="40">
        <v>2310539.2599999998</v>
      </c>
      <c r="D9" s="115">
        <v>2605984.84</v>
      </c>
    </row>
    <row r="10" spans="2:4" ht="15.75" thickBot="1" x14ac:dyDescent="0.3">
      <c r="B10" s="113" t="s">
        <v>125</v>
      </c>
      <c r="C10" s="40">
        <v>85462731.329999998</v>
      </c>
      <c r="D10" s="115">
        <v>78050430.040000007</v>
      </c>
    </row>
    <row r="11" spans="2:4" ht="15.75" thickBot="1" x14ac:dyDescent="0.3">
      <c r="B11" s="110" t="s">
        <v>126</v>
      </c>
      <c r="C11" s="39">
        <f>+C12+C13+C14+C15+C16</f>
        <v>492034162.92000002</v>
      </c>
      <c r="D11" s="112">
        <f>+D12+D13+D14+D15+D16</f>
        <v>457439454.97000003</v>
      </c>
    </row>
    <row r="12" spans="2:4" ht="15.75" thickBot="1" x14ac:dyDescent="0.3">
      <c r="B12" s="113" t="s">
        <v>127</v>
      </c>
      <c r="C12" s="40">
        <v>267985477.38</v>
      </c>
      <c r="D12" s="115">
        <v>260816580.55000001</v>
      </c>
    </row>
    <row r="13" spans="2:4" ht="15.75" thickBot="1" x14ac:dyDescent="0.3">
      <c r="B13" s="113" t="s">
        <v>128</v>
      </c>
      <c r="C13" s="40">
        <v>43744764.100000001</v>
      </c>
      <c r="D13" s="115">
        <v>34095036.359999999</v>
      </c>
    </row>
    <row r="14" spans="2:4" ht="15.75" thickBot="1" x14ac:dyDescent="0.3">
      <c r="B14" s="113" t="s">
        <v>129</v>
      </c>
      <c r="C14" s="40">
        <v>94669344.049999997</v>
      </c>
      <c r="D14" s="115">
        <v>86668669.579999998</v>
      </c>
    </row>
    <row r="15" spans="2:4" ht="15.75" thickBot="1" x14ac:dyDescent="0.3">
      <c r="B15" s="113" t="s">
        <v>130</v>
      </c>
      <c r="C15" s="40">
        <v>111325.88</v>
      </c>
      <c r="D15" s="115">
        <v>174068.42</v>
      </c>
    </row>
    <row r="16" spans="2:4" ht="15.75" thickBot="1" x14ac:dyDescent="0.3">
      <c r="B16" s="113" t="s">
        <v>131</v>
      </c>
      <c r="C16" s="40">
        <v>85523251.510000005</v>
      </c>
      <c r="D16" s="115">
        <v>75685100.060000002</v>
      </c>
    </row>
    <row r="17" spans="2:4" ht="15.75" thickBot="1" x14ac:dyDescent="0.3">
      <c r="B17" s="116" t="s">
        <v>132</v>
      </c>
      <c r="C17" s="41">
        <f>+C6-C11</f>
        <v>10787685.139999986</v>
      </c>
      <c r="D17" s="117">
        <f>+D6-D11</f>
        <v>58884574.609999955</v>
      </c>
    </row>
    <row r="18" spans="2:4" ht="15.75" thickBot="1" x14ac:dyDescent="0.3">
      <c r="B18" s="110" t="s">
        <v>133</v>
      </c>
      <c r="C18" s="42"/>
      <c r="D18" s="118"/>
    </row>
    <row r="19" spans="2:4" ht="15.75" thickBot="1" x14ac:dyDescent="0.3">
      <c r="B19" s="110" t="s">
        <v>134</v>
      </c>
      <c r="C19" s="42">
        <f>+C20+C21</f>
        <v>20000210.350000001</v>
      </c>
      <c r="D19" s="118">
        <f>+D20+D21</f>
        <v>4021088.9</v>
      </c>
    </row>
    <row r="20" spans="2:4" ht="15.75" thickBot="1" x14ac:dyDescent="0.3">
      <c r="B20" s="113" t="s">
        <v>521</v>
      </c>
      <c r="C20" s="105">
        <v>0</v>
      </c>
      <c r="D20" s="119">
        <v>0</v>
      </c>
    </row>
    <row r="21" spans="2:4" ht="15.75" thickBot="1" x14ac:dyDescent="0.3">
      <c r="B21" s="113" t="s">
        <v>135</v>
      </c>
      <c r="C21" s="43">
        <v>20000210.350000001</v>
      </c>
      <c r="D21" s="120">
        <v>4021088.9</v>
      </c>
    </row>
    <row r="22" spans="2:4" ht="15.75" thickBot="1" x14ac:dyDescent="0.3">
      <c r="B22" s="110" t="s">
        <v>136</v>
      </c>
      <c r="C22" s="42">
        <f>+C23+C24</f>
        <v>41522597.620000005</v>
      </c>
      <c r="D22" s="118">
        <f>+D23+D24</f>
        <v>31276105.689999998</v>
      </c>
    </row>
    <row r="23" spans="2:4" ht="15.75" thickBot="1" x14ac:dyDescent="0.3">
      <c r="B23" s="113" t="s">
        <v>137</v>
      </c>
      <c r="C23" s="43">
        <v>21518267.620000001</v>
      </c>
      <c r="D23" s="120">
        <v>15826105.689999999</v>
      </c>
    </row>
    <row r="24" spans="2:4" ht="15.75" thickBot="1" x14ac:dyDescent="0.3">
      <c r="B24" s="113" t="s">
        <v>138</v>
      </c>
      <c r="C24" s="43">
        <v>20004330</v>
      </c>
      <c r="D24" s="120">
        <v>15450000</v>
      </c>
    </row>
    <row r="25" spans="2:4" ht="15.75" thickBot="1" x14ac:dyDescent="0.3">
      <c r="B25" s="116" t="s">
        <v>139</v>
      </c>
      <c r="C25" s="41">
        <f>+C19-C22</f>
        <v>-21522387.270000003</v>
      </c>
      <c r="D25" s="117">
        <f>+D19-D22</f>
        <v>-27255016.789999999</v>
      </c>
    </row>
    <row r="26" spans="2:4" ht="15.75" thickBot="1" x14ac:dyDescent="0.3">
      <c r="B26" s="110" t="s">
        <v>140</v>
      </c>
      <c r="C26" s="43"/>
      <c r="D26" s="120"/>
    </row>
    <row r="27" spans="2:4" ht="15.75" thickBot="1" x14ac:dyDescent="0.3">
      <c r="B27" s="110" t="s">
        <v>141</v>
      </c>
      <c r="C27" s="42">
        <f>+C28</f>
        <v>4530730.37</v>
      </c>
      <c r="D27" s="118">
        <f>+D28</f>
        <v>2595200</v>
      </c>
    </row>
    <row r="28" spans="2:4" ht="15.75" thickBot="1" x14ac:dyDescent="0.3">
      <c r="B28" s="113" t="s">
        <v>142</v>
      </c>
      <c r="C28" s="104">
        <v>4530730.37</v>
      </c>
      <c r="D28" s="120">
        <v>2595200</v>
      </c>
    </row>
    <row r="29" spans="2:4" ht="15.75" thickBot="1" x14ac:dyDescent="0.3">
      <c r="B29" s="110" t="s">
        <v>143</v>
      </c>
      <c r="C29" s="42">
        <f>+C30</f>
        <v>305148.59000000003</v>
      </c>
      <c r="D29" s="118">
        <f>+D30</f>
        <v>9604371.7699999996</v>
      </c>
    </row>
    <row r="30" spans="2:4" ht="15.75" thickBot="1" x14ac:dyDescent="0.3">
      <c r="B30" s="113" t="s">
        <v>142</v>
      </c>
      <c r="C30" s="104">
        <v>305148.59000000003</v>
      </c>
      <c r="D30" s="120">
        <v>9604371.7699999996</v>
      </c>
    </row>
    <row r="31" spans="2:4" ht="15.75" thickBot="1" x14ac:dyDescent="0.3">
      <c r="B31" s="116" t="s">
        <v>144</v>
      </c>
      <c r="C31" s="41">
        <f>+C27-C29</f>
        <v>4225581.78</v>
      </c>
      <c r="D31" s="117">
        <f>+D27-D29</f>
        <v>-7009171.7699999996</v>
      </c>
    </row>
    <row r="32" spans="2:4" ht="23.25" thickBot="1" x14ac:dyDescent="0.3">
      <c r="B32" s="110" t="s">
        <v>145</v>
      </c>
      <c r="C32" s="39">
        <f>+C17+C25+C31</f>
        <v>-6509120.3500000173</v>
      </c>
      <c r="D32" s="112">
        <f>+D17+D25+D31</f>
        <v>24620386.049999956</v>
      </c>
    </row>
    <row r="33" spans="2:4" ht="15.75" thickBot="1" x14ac:dyDescent="0.3">
      <c r="B33" s="110" t="s">
        <v>146</v>
      </c>
      <c r="C33" s="106">
        <v>87615645.459999993</v>
      </c>
      <c r="D33" s="112">
        <v>62995259.409999996</v>
      </c>
    </row>
    <row r="34" spans="2:4" ht="15.75" thickBot="1" x14ac:dyDescent="0.3">
      <c r="B34" s="121" t="s">
        <v>147</v>
      </c>
      <c r="C34" s="122">
        <f>+C32+C33</f>
        <v>81106525.10999997</v>
      </c>
      <c r="D34" s="123">
        <f>+D32+D33</f>
        <v>87615645.459999949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2168-CAA9-458B-BA7F-D7DF17DAC39F}">
  <sheetPr codeName="Hoja7">
    <tabColor rgb="FF92D050"/>
  </sheetPr>
  <dimension ref="B2:K280"/>
  <sheetViews>
    <sheetView workbookViewId="0">
      <selection activeCell="C2" sqref="C2"/>
    </sheetView>
  </sheetViews>
  <sheetFormatPr defaultColWidth="11.42578125" defaultRowHeight="12.75" x14ac:dyDescent="0.2"/>
  <cols>
    <col min="1" max="1" width="7.7109375" style="6" customWidth="1"/>
    <col min="2" max="2" width="47.140625" style="6" bestFit="1" customWidth="1"/>
    <col min="3" max="8" width="13.28515625" style="60" bestFit="1" customWidth="1"/>
    <col min="9" max="9" width="12.28515625" style="60" bestFit="1" customWidth="1"/>
    <col min="10" max="10" width="13.28515625" style="60" bestFit="1" customWidth="1"/>
    <col min="11" max="16384" width="11.42578125" style="6"/>
  </cols>
  <sheetData>
    <row r="2" spans="2:11" ht="17.25" x14ac:dyDescent="0.3">
      <c r="B2" s="133" t="s">
        <v>558</v>
      </c>
    </row>
    <row r="3" spans="2:11" ht="15" x14ac:dyDescent="0.25">
      <c r="B3" s="131"/>
    </row>
    <row r="4" spans="2:11" ht="17.25" x14ac:dyDescent="0.3">
      <c r="B4" s="133" t="s">
        <v>559</v>
      </c>
    </row>
    <row r="5" spans="2:11" ht="13.5" thickBot="1" x14ac:dyDescent="0.25"/>
    <row r="6" spans="2:11" x14ac:dyDescent="0.2">
      <c r="B6" s="45" t="s">
        <v>148</v>
      </c>
      <c r="C6" s="169" t="s">
        <v>150</v>
      </c>
      <c r="D6" s="170"/>
      <c r="E6" s="171"/>
      <c r="F6" s="54"/>
      <c r="G6" s="54"/>
      <c r="H6" s="54"/>
      <c r="I6" s="54" t="s">
        <v>154</v>
      </c>
      <c r="J6" s="54"/>
    </row>
    <row r="7" spans="2:11" ht="26.25" thickBot="1" x14ac:dyDescent="0.25">
      <c r="B7" s="46" t="s">
        <v>149</v>
      </c>
      <c r="C7" s="172"/>
      <c r="D7" s="173"/>
      <c r="E7" s="174"/>
      <c r="F7" s="55" t="s">
        <v>151</v>
      </c>
      <c r="G7" s="56" t="s">
        <v>152</v>
      </c>
      <c r="H7" s="55" t="s">
        <v>153</v>
      </c>
      <c r="I7" s="55" t="s">
        <v>155</v>
      </c>
      <c r="J7" s="55" t="s">
        <v>157</v>
      </c>
    </row>
    <row r="8" spans="2:11" ht="26.25" thickBot="1" x14ac:dyDescent="0.25">
      <c r="B8" s="47"/>
      <c r="C8" s="57" t="s">
        <v>158</v>
      </c>
      <c r="D8" s="57" t="s">
        <v>159</v>
      </c>
      <c r="E8" s="58" t="s">
        <v>160</v>
      </c>
      <c r="F8" s="59"/>
      <c r="G8" s="59"/>
      <c r="H8" s="59"/>
      <c r="I8" s="57" t="s">
        <v>156</v>
      </c>
      <c r="J8" s="59"/>
    </row>
    <row r="9" spans="2:11" ht="15.75" thickBot="1" x14ac:dyDescent="0.3">
      <c r="B9" s="124" t="s">
        <v>161</v>
      </c>
      <c r="C9" s="125">
        <v>1337310</v>
      </c>
      <c r="D9" s="125">
        <v>-46983.97</v>
      </c>
      <c r="E9" s="48">
        <f>+C9+D9</f>
        <v>1290326.03</v>
      </c>
      <c r="F9" s="125">
        <v>1290326.03</v>
      </c>
      <c r="G9" s="125">
        <v>1290326.03</v>
      </c>
      <c r="H9" s="125">
        <v>1290326.03</v>
      </c>
      <c r="I9" s="48">
        <f>+G9-H9</f>
        <v>0</v>
      </c>
      <c r="J9" s="48">
        <f>+E9-G9</f>
        <v>0</v>
      </c>
    </row>
    <row r="10" spans="2:11" ht="15.75" thickBot="1" x14ac:dyDescent="0.3">
      <c r="B10" s="124" t="s">
        <v>162</v>
      </c>
      <c r="C10" s="125">
        <v>18996922</v>
      </c>
      <c r="D10" s="125">
        <v>-352907.52000000002</v>
      </c>
      <c r="E10" s="48">
        <f t="shared" ref="E10:E73" si="0">+C10+D10</f>
        <v>18644014.48</v>
      </c>
      <c r="F10" s="125">
        <v>18644014.48</v>
      </c>
      <c r="G10" s="125">
        <v>18644014.48</v>
      </c>
      <c r="H10" s="125">
        <v>18644014.48</v>
      </c>
      <c r="I10" s="48">
        <f t="shared" ref="I10:I73" si="1">+G10-H10</f>
        <v>0</v>
      </c>
      <c r="J10" s="48">
        <f t="shared" ref="J10:J73" si="2">+E10-G10</f>
        <v>0</v>
      </c>
      <c r="K10" s="60"/>
    </row>
    <row r="11" spans="2:11" ht="15.75" thickBot="1" x14ac:dyDescent="0.3">
      <c r="B11" s="124" t="s">
        <v>163</v>
      </c>
      <c r="C11" s="125">
        <v>16694153</v>
      </c>
      <c r="D11" s="125">
        <v>92842.289999999979</v>
      </c>
      <c r="E11" s="48">
        <f t="shared" si="0"/>
        <v>16786995.289999999</v>
      </c>
      <c r="F11" s="125">
        <v>16786995.289999999</v>
      </c>
      <c r="G11" s="125">
        <v>16786995.289999999</v>
      </c>
      <c r="H11" s="125">
        <v>16786995.289999999</v>
      </c>
      <c r="I11" s="48">
        <f t="shared" si="1"/>
        <v>0</v>
      </c>
      <c r="J11" s="48">
        <f t="shared" si="2"/>
        <v>0</v>
      </c>
    </row>
    <row r="12" spans="2:11" ht="15.75" thickBot="1" x14ac:dyDescent="0.3">
      <c r="B12" s="124" t="s">
        <v>164</v>
      </c>
      <c r="C12" s="125">
        <v>11979592</v>
      </c>
      <c r="D12" s="125">
        <v>162771.03000000003</v>
      </c>
      <c r="E12" s="48">
        <f t="shared" si="0"/>
        <v>12142363.029999999</v>
      </c>
      <c r="F12" s="125">
        <v>12142363.029999999</v>
      </c>
      <c r="G12" s="125">
        <v>12142363.029999999</v>
      </c>
      <c r="H12" s="125">
        <v>12142363.029999999</v>
      </c>
      <c r="I12" s="48">
        <f t="shared" si="1"/>
        <v>0</v>
      </c>
      <c r="J12" s="48">
        <f t="shared" si="2"/>
        <v>0</v>
      </c>
    </row>
    <row r="13" spans="2:11" ht="15.75" thickBot="1" x14ac:dyDescent="0.3">
      <c r="B13" s="124" t="s">
        <v>165</v>
      </c>
      <c r="C13" s="125">
        <v>7877592</v>
      </c>
      <c r="D13" s="125">
        <v>-611058.66</v>
      </c>
      <c r="E13" s="48">
        <f t="shared" si="0"/>
        <v>7266533.3399999999</v>
      </c>
      <c r="F13" s="125">
        <v>7266533.3399999999</v>
      </c>
      <c r="G13" s="125">
        <v>7266533.3399999999</v>
      </c>
      <c r="H13" s="125">
        <v>7266533.3399999999</v>
      </c>
      <c r="I13" s="48">
        <f t="shared" si="1"/>
        <v>0</v>
      </c>
      <c r="J13" s="48">
        <f t="shared" si="2"/>
        <v>0</v>
      </c>
    </row>
    <row r="14" spans="2:11" ht="15.75" thickBot="1" x14ac:dyDescent="0.3">
      <c r="B14" s="124" t="s">
        <v>166</v>
      </c>
      <c r="C14" s="125">
        <v>20209613</v>
      </c>
      <c r="D14" s="125">
        <v>-2157974.86</v>
      </c>
      <c r="E14" s="48">
        <f t="shared" si="0"/>
        <v>18051638.140000001</v>
      </c>
      <c r="F14" s="125">
        <v>18051638.140000001</v>
      </c>
      <c r="G14" s="125">
        <v>18051638.140000001</v>
      </c>
      <c r="H14" s="125">
        <v>18051638.140000001</v>
      </c>
      <c r="I14" s="48">
        <f t="shared" si="1"/>
        <v>0</v>
      </c>
      <c r="J14" s="48">
        <f t="shared" si="2"/>
        <v>0</v>
      </c>
    </row>
    <row r="15" spans="2:11" ht="15.75" thickBot="1" x14ac:dyDescent="0.3">
      <c r="B15" s="124" t="s">
        <v>167</v>
      </c>
      <c r="C15" s="125">
        <v>20885864</v>
      </c>
      <c r="D15" s="125">
        <v>15331.190000000002</v>
      </c>
      <c r="E15" s="48">
        <f t="shared" si="0"/>
        <v>20901195.190000001</v>
      </c>
      <c r="F15" s="125">
        <v>20901195.190000001</v>
      </c>
      <c r="G15" s="125">
        <v>20901195.190000001</v>
      </c>
      <c r="H15" s="125">
        <v>20901195.190000001</v>
      </c>
      <c r="I15" s="48">
        <f t="shared" si="1"/>
        <v>0</v>
      </c>
      <c r="J15" s="48">
        <f t="shared" si="2"/>
        <v>0</v>
      </c>
    </row>
    <row r="16" spans="2:11" ht="15.75" thickBot="1" x14ac:dyDescent="0.3">
      <c r="B16" s="124" t="s">
        <v>168</v>
      </c>
      <c r="C16" s="125">
        <v>498821</v>
      </c>
      <c r="D16" s="125">
        <v>-18196.150000000001</v>
      </c>
      <c r="E16" s="48">
        <f t="shared" si="0"/>
        <v>480624.85</v>
      </c>
      <c r="F16" s="125">
        <v>480624.85</v>
      </c>
      <c r="G16" s="125">
        <v>480624.85</v>
      </c>
      <c r="H16" s="125">
        <v>480624.85</v>
      </c>
      <c r="I16" s="48">
        <f t="shared" si="1"/>
        <v>0</v>
      </c>
      <c r="J16" s="48">
        <f t="shared" si="2"/>
        <v>0</v>
      </c>
    </row>
    <row r="17" spans="2:10" ht="15.75" thickBot="1" x14ac:dyDescent="0.3">
      <c r="B17" s="124" t="s">
        <v>169</v>
      </c>
      <c r="C17" s="125">
        <v>267549</v>
      </c>
      <c r="D17" s="125">
        <v>20163.98</v>
      </c>
      <c r="E17" s="48">
        <f t="shared" si="0"/>
        <v>287712.98</v>
      </c>
      <c r="F17" s="125">
        <v>287712.98</v>
      </c>
      <c r="G17" s="125">
        <v>287712.98</v>
      </c>
      <c r="H17" s="125">
        <v>287712.98</v>
      </c>
      <c r="I17" s="48">
        <f t="shared" si="1"/>
        <v>0</v>
      </c>
      <c r="J17" s="48">
        <f t="shared" si="2"/>
        <v>0</v>
      </c>
    </row>
    <row r="18" spans="2:10" ht="15.75" thickBot="1" x14ac:dyDescent="0.3">
      <c r="B18" s="124" t="s">
        <v>170</v>
      </c>
      <c r="C18" s="125">
        <v>82205</v>
      </c>
      <c r="D18" s="125">
        <v>-3987.99</v>
      </c>
      <c r="E18" s="48">
        <f t="shared" si="0"/>
        <v>78217.009999999995</v>
      </c>
      <c r="F18" s="125">
        <v>78217.009999999995</v>
      </c>
      <c r="G18" s="125">
        <v>78217.009999999995</v>
      </c>
      <c r="H18" s="125">
        <v>78217.009999999995</v>
      </c>
      <c r="I18" s="48">
        <f t="shared" si="1"/>
        <v>0</v>
      </c>
      <c r="J18" s="48">
        <f t="shared" si="2"/>
        <v>0</v>
      </c>
    </row>
    <row r="19" spans="2:10" ht="15.75" thickBot="1" x14ac:dyDescent="0.3">
      <c r="B19" s="124" t="s">
        <v>171</v>
      </c>
      <c r="C19" s="125">
        <v>22774440</v>
      </c>
      <c r="D19" s="125">
        <v>-938436.48</v>
      </c>
      <c r="E19" s="48">
        <f t="shared" si="0"/>
        <v>21836003.52</v>
      </c>
      <c r="F19" s="125">
        <v>20764959.170000002</v>
      </c>
      <c r="G19" s="125">
        <v>20725421.91</v>
      </c>
      <c r="H19" s="125">
        <v>20725421.91</v>
      </c>
      <c r="I19" s="48">
        <f t="shared" si="1"/>
        <v>0</v>
      </c>
      <c r="J19" s="48">
        <f t="shared" si="2"/>
        <v>1110581.6099999994</v>
      </c>
    </row>
    <row r="20" spans="2:10" ht="15.75" thickBot="1" x14ac:dyDescent="0.3">
      <c r="B20" s="124" t="s">
        <v>172</v>
      </c>
      <c r="C20" s="125">
        <v>4341032</v>
      </c>
      <c r="D20" s="125">
        <v>1160421.8400000001</v>
      </c>
      <c r="E20" s="48">
        <f t="shared" si="0"/>
        <v>5501453.8399999999</v>
      </c>
      <c r="F20" s="125">
        <v>5501453.8399999999</v>
      </c>
      <c r="G20" s="125">
        <v>5501453.8399999999</v>
      </c>
      <c r="H20" s="125">
        <v>5501453.8399999999</v>
      </c>
      <c r="I20" s="48">
        <f t="shared" si="1"/>
        <v>0</v>
      </c>
      <c r="J20" s="48">
        <f t="shared" si="2"/>
        <v>0</v>
      </c>
    </row>
    <row r="21" spans="2:10" ht="15.75" thickBot="1" x14ac:dyDescent="0.3">
      <c r="B21" s="124" t="s">
        <v>173</v>
      </c>
      <c r="C21" s="125">
        <v>36672622</v>
      </c>
      <c r="D21" s="125">
        <v>-9517152.1700000018</v>
      </c>
      <c r="E21" s="48">
        <f t="shared" si="0"/>
        <v>27155469.829999998</v>
      </c>
      <c r="F21" s="125">
        <v>27155469.829999998</v>
      </c>
      <c r="G21" s="125">
        <v>27155469.829999998</v>
      </c>
      <c r="H21" s="125">
        <v>27155469.829999998</v>
      </c>
      <c r="I21" s="48">
        <f t="shared" si="1"/>
        <v>0</v>
      </c>
      <c r="J21" s="48">
        <f t="shared" si="2"/>
        <v>0</v>
      </c>
    </row>
    <row r="22" spans="2:10" ht="15.75" thickBot="1" x14ac:dyDescent="0.3">
      <c r="B22" s="124" t="s">
        <v>174</v>
      </c>
      <c r="C22" s="125">
        <v>0</v>
      </c>
      <c r="D22" s="125">
        <v>8411781.0099999998</v>
      </c>
      <c r="E22" s="48">
        <f t="shared" si="0"/>
        <v>8411781.0099999998</v>
      </c>
      <c r="F22" s="125">
        <v>8411781.0099999998</v>
      </c>
      <c r="G22" s="125">
        <v>8411781.0099999998</v>
      </c>
      <c r="H22" s="125">
        <v>8411781.0099999998</v>
      </c>
      <c r="I22" s="48">
        <f t="shared" si="1"/>
        <v>0</v>
      </c>
      <c r="J22" s="48">
        <f t="shared" si="2"/>
        <v>0</v>
      </c>
    </row>
    <row r="23" spans="2:10" ht="15.75" thickBot="1" x14ac:dyDescent="0.3">
      <c r="B23" s="124" t="s">
        <v>175</v>
      </c>
      <c r="C23" s="125">
        <v>20995081</v>
      </c>
      <c r="D23" s="125">
        <v>-1599410.43</v>
      </c>
      <c r="E23" s="48">
        <f t="shared" si="0"/>
        <v>19395670.57</v>
      </c>
      <c r="F23" s="125">
        <v>19284112.670000002</v>
      </c>
      <c r="G23" s="125">
        <v>19284112.670000002</v>
      </c>
      <c r="H23" s="125">
        <v>19284112.670000002</v>
      </c>
      <c r="I23" s="48">
        <f t="shared" si="1"/>
        <v>0</v>
      </c>
      <c r="J23" s="48">
        <f t="shared" si="2"/>
        <v>111557.89999999851</v>
      </c>
    </row>
    <row r="24" spans="2:10" ht="15.75" thickBot="1" x14ac:dyDescent="0.3">
      <c r="B24" s="124" t="s">
        <v>176</v>
      </c>
      <c r="C24" s="125">
        <v>0</v>
      </c>
      <c r="D24" s="125">
        <v>1526500.22</v>
      </c>
      <c r="E24" s="48">
        <f t="shared" si="0"/>
        <v>1526500.22</v>
      </c>
      <c r="F24" s="125">
        <v>1526500.22</v>
      </c>
      <c r="G24" s="125">
        <v>1526500.22</v>
      </c>
      <c r="H24" s="125">
        <v>1526500.22</v>
      </c>
      <c r="I24" s="48">
        <f t="shared" si="1"/>
        <v>0</v>
      </c>
      <c r="J24" s="48">
        <f t="shared" si="2"/>
        <v>0</v>
      </c>
    </row>
    <row r="25" spans="2:10" ht="15.75" thickBot="1" x14ac:dyDescent="0.3">
      <c r="B25" s="124" t="s">
        <v>177</v>
      </c>
      <c r="C25" s="125">
        <v>7603035</v>
      </c>
      <c r="D25" s="125">
        <v>271996.26999999996</v>
      </c>
      <c r="E25" s="48">
        <f t="shared" si="0"/>
        <v>7875031.2699999996</v>
      </c>
      <c r="F25" s="125">
        <v>7875031.2699999996</v>
      </c>
      <c r="G25" s="125">
        <v>7875031.2699999996</v>
      </c>
      <c r="H25" s="125">
        <v>7875031.2699999996</v>
      </c>
      <c r="I25" s="48">
        <f t="shared" si="1"/>
        <v>0</v>
      </c>
      <c r="J25" s="48">
        <f t="shared" si="2"/>
        <v>0</v>
      </c>
    </row>
    <row r="26" spans="2:10" ht="15.75" thickBot="1" x14ac:dyDescent="0.3">
      <c r="B26" s="124" t="s">
        <v>178</v>
      </c>
      <c r="C26" s="125">
        <v>5539211</v>
      </c>
      <c r="D26" s="125">
        <v>172143.05</v>
      </c>
      <c r="E26" s="48">
        <f t="shared" si="0"/>
        <v>5711354.0499999998</v>
      </c>
      <c r="F26" s="125">
        <v>5711354.0499999998</v>
      </c>
      <c r="G26" s="125">
        <v>5711354.0499999998</v>
      </c>
      <c r="H26" s="125">
        <v>5711354.0499999998</v>
      </c>
      <c r="I26" s="48">
        <f t="shared" si="1"/>
        <v>0</v>
      </c>
      <c r="J26" s="48">
        <f t="shared" si="2"/>
        <v>0</v>
      </c>
    </row>
    <row r="27" spans="2:10" ht="15.75" thickBot="1" x14ac:dyDescent="0.3">
      <c r="B27" s="124" t="s">
        <v>179</v>
      </c>
      <c r="C27" s="125">
        <v>0</v>
      </c>
      <c r="D27" s="125">
        <v>71917.430000000008</v>
      </c>
      <c r="E27" s="48">
        <f t="shared" si="0"/>
        <v>71917.430000000008</v>
      </c>
      <c r="F27" s="125">
        <v>71917.429999999993</v>
      </c>
      <c r="G27" s="125">
        <v>71917.429999999993</v>
      </c>
      <c r="H27" s="125">
        <v>71917.429999999993</v>
      </c>
      <c r="I27" s="48">
        <f t="shared" si="1"/>
        <v>0</v>
      </c>
      <c r="J27" s="48">
        <f t="shared" si="2"/>
        <v>0</v>
      </c>
    </row>
    <row r="28" spans="2:10" ht="15.75" thickBot="1" x14ac:dyDescent="0.3">
      <c r="B28" s="124" t="s">
        <v>180</v>
      </c>
      <c r="C28" s="125">
        <v>0</v>
      </c>
      <c r="D28" s="125">
        <v>10195322.539999999</v>
      </c>
      <c r="E28" s="48">
        <f t="shared" si="0"/>
        <v>10195322.539999999</v>
      </c>
      <c r="F28" s="125">
        <v>10342217.119999999</v>
      </c>
      <c r="G28" s="125">
        <v>10195322.539999999</v>
      </c>
      <c r="H28" s="125">
        <v>10195322.539999999</v>
      </c>
      <c r="I28" s="48">
        <f t="shared" si="1"/>
        <v>0</v>
      </c>
      <c r="J28" s="48">
        <f t="shared" si="2"/>
        <v>0</v>
      </c>
    </row>
    <row r="29" spans="2:10" ht="15.75" thickBot="1" x14ac:dyDescent="0.3">
      <c r="B29" s="124" t="s">
        <v>181</v>
      </c>
      <c r="C29" s="125">
        <v>0</v>
      </c>
      <c r="D29" s="125">
        <v>319456.08</v>
      </c>
      <c r="E29" s="48">
        <f t="shared" si="0"/>
        <v>319456.08</v>
      </c>
      <c r="F29" s="125">
        <v>320766.08000000002</v>
      </c>
      <c r="G29" s="125">
        <v>319456.08</v>
      </c>
      <c r="H29" s="125">
        <v>319456.08</v>
      </c>
      <c r="I29" s="48">
        <f t="shared" si="1"/>
        <v>0</v>
      </c>
      <c r="J29" s="48">
        <f t="shared" si="2"/>
        <v>0</v>
      </c>
    </row>
    <row r="30" spans="2:10" ht="15.75" thickBot="1" x14ac:dyDescent="0.3">
      <c r="B30" s="124" t="s">
        <v>182</v>
      </c>
      <c r="C30" s="125">
        <v>0</v>
      </c>
      <c r="D30" s="125">
        <v>283419.51</v>
      </c>
      <c r="E30" s="48">
        <f t="shared" si="0"/>
        <v>283419.51</v>
      </c>
      <c r="F30" s="125">
        <v>285330.31</v>
      </c>
      <c r="G30" s="125">
        <v>283419.51</v>
      </c>
      <c r="H30" s="125">
        <v>283419.51</v>
      </c>
      <c r="I30" s="48">
        <f t="shared" si="1"/>
        <v>0</v>
      </c>
      <c r="J30" s="48">
        <f t="shared" si="2"/>
        <v>0</v>
      </c>
    </row>
    <row r="31" spans="2:10" ht="15.75" thickBot="1" x14ac:dyDescent="0.3">
      <c r="B31" s="124" t="s">
        <v>183</v>
      </c>
      <c r="C31" s="125">
        <v>17630166</v>
      </c>
      <c r="D31" s="125">
        <v>-53174.799999999814</v>
      </c>
      <c r="E31" s="48">
        <f t="shared" si="0"/>
        <v>17576991.199999999</v>
      </c>
      <c r="F31" s="125">
        <v>17576824.5</v>
      </c>
      <c r="G31" s="125">
        <v>17576824.5</v>
      </c>
      <c r="H31" s="125">
        <v>12709733.119999999</v>
      </c>
      <c r="I31" s="48">
        <f t="shared" si="1"/>
        <v>4867091.3800000008</v>
      </c>
      <c r="J31" s="48">
        <f t="shared" si="2"/>
        <v>166.69999999925494</v>
      </c>
    </row>
    <row r="32" spans="2:10" ht="15.75" thickBot="1" x14ac:dyDescent="0.3">
      <c r="B32" s="124" t="s">
        <v>184</v>
      </c>
      <c r="C32" s="125">
        <v>243070</v>
      </c>
      <c r="D32" s="125">
        <v>21027.95</v>
      </c>
      <c r="E32" s="48">
        <f t="shared" si="0"/>
        <v>264097.95</v>
      </c>
      <c r="F32" s="125">
        <v>264097.95</v>
      </c>
      <c r="G32" s="125">
        <v>264097.95</v>
      </c>
      <c r="H32" s="125">
        <v>205769.25</v>
      </c>
      <c r="I32" s="48">
        <f t="shared" si="1"/>
        <v>58328.700000000012</v>
      </c>
      <c r="J32" s="48">
        <f t="shared" si="2"/>
        <v>0</v>
      </c>
    </row>
    <row r="33" spans="2:10" ht="15.75" thickBot="1" x14ac:dyDescent="0.3">
      <c r="B33" s="124" t="s">
        <v>185</v>
      </c>
      <c r="C33" s="125">
        <v>9384310</v>
      </c>
      <c r="D33" s="125">
        <v>-1543334.81</v>
      </c>
      <c r="E33" s="48">
        <f t="shared" si="0"/>
        <v>7840975.1899999995</v>
      </c>
      <c r="F33" s="125">
        <v>7841184.1900000004</v>
      </c>
      <c r="G33" s="125">
        <v>7840975.1900000004</v>
      </c>
      <c r="H33" s="125">
        <v>5098007.38</v>
      </c>
      <c r="I33" s="48">
        <f t="shared" si="1"/>
        <v>2742967.8100000005</v>
      </c>
      <c r="J33" s="48">
        <f t="shared" si="2"/>
        <v>0</v>
      </c>
    </row>
    <row r="34" spans="2:10" ht="15.75" thickBot="1" x14ac:dyDescent="0.3">
      <c r="B34" s="124" t="s">
        <v>186</v>
      </c>
      <c r="C34" s="125">
        <v>0</v>
      </c>
      <c r="D34" s="125">
        <v>3208449.7199999997</v>
      </c>
      <c r="E34" s="48">
        <f t="shared" si="0"/>
        <v>3208449.7199999997</v>
      </c>
      <c r="F34" s="125">
        <v>3189860.29</v>
      </c>
      <c r="G34" s="125">
        <v>3189860.29</v>
      </c>
      <c r="H34" s="125">
        <v>2296948.48</v>
      </c>
      <c r="I34" s="48">
        <f t="shared" si="1"/>
        <v>892911.81</v>
      </c>
      <c r="J34" s="48">
        <f t="shared" si="2"/>
        <v>18589.429999999702</v>
      </c>
    </row>
    <row r="35" spans="2:10" ht="15.75" thickBot="1" x14ac:dyDescent="0.3">
      <c r="B35" s="124" t="s">
        <v>187</v>
      </c>
      <c r="C35" s="125">
        <v>7580992</v>
      </c>
      <c r="D35" s="125">
        <v>1142126.99</v>
      </c>
      <c r="E35" s="48">
        <f t="shared" si="0"/>
        <v>8723118.9900000002</v>
      </c>
      <c r="F35" s="125">
        <v>8443550.6099999994</v>
      </c>
      <c r="G35" s="125">
        <v>8430946.2899999991</v>
      </c>
      <c r="H35" s="125">
        <v>6251388.0800000001</v>
      </c>
      <c r="I35" s="48">
        <f t="shared" si="1"/>
        <v>2179558.209999999</v>
      </c>
      <c r="J35" s="48">
        <f t="shared" si="2"/>
        <v>292172.70000000112</v>
      </c>
    </row>
    <row r="36" spans="2:10" ht="15.75" thickBot="1" x14ac:dyDescent="0.3">
      <c r="B36" s="124" t="s">
        <v>188</v>
      </c>
      <c r="C36" s="125">
        <v>362699</v>
      </c>
      <c r="D36" s="125">
        <v>107632.68</v>
      </c>
      <c r="E36" s="48">
        <f t="shared" si="0"/>
        <v>470331.68</v>
      </c>
      <c r="F36" s="125">
        <v>470331.68</v>
      </c>
      <c r="G36" s="125">
        <v>470331.68</v>
      </c>
      <c r="H36" s="125">
        <v>341388.07</v>
      </c>
      <c r="I36" s="48">
        <f t="shared" si="1"/>
        <v>128943.60999999999</v>
      </c>
      <c r="J36" s="48">
        <f t="shared" si="2"/>
        <v>0</v>
      </c>
    </row>
    <row r="37" spans="2:10" ht="15.75" thickBot="1" x14ac:dyDescent="0.3">
      <c r="B37" s="124" t="s">
        <v>189</v>
      </c>
      <c r="C37" s="125">
        <v>0</v>
      </c>
      <c r="D37" s="125">
        <v>2718274.69</v>
      </c>
      <c r="E37" s="48">
        <f t="shared" si="0"/>
        <v>2718274.69</v>
      </c>
      <c r="F37" s="125">
        <v>3927346.28</v>
      </c>
      <c r="G37" s="125">
        <v>2718274.69</v>
      </c>
      <c r="H37" s="125">
        <v>2062131.22</v>
      </c>
      <c r="I37" s="48">
        <f t="shared" si="1"/>
        <v>656143.47</v>
      </c>
      <c r="J37" s="48">
        <f t="shared" si="2"/>
        <v>0</v>
      </c>
    </row>
    <row r="38" spans="2:10" ht="15.75" thickBot="1" x14ac:dyDescent="0.3">
      <c r="B38" s="124" t="s">
        <v>190</v>
      </c>
      <c r="C38" s="125">
        <v>0</v>
      </c>
      <c r="D38" s="125">
        <v>857938.38</v>
      </c>
      <c r="E38" s="48">
        <f t="shared" si="0"/>
        <v>857938.38</v>
      </c>
      <c r="F38" s="125">
        <v>930024.57</v>
      </c>
      <c r="G38" s="125">
        <v>857938.38</v>
      </c>
      <c r="H38" s="125">
        <v>642933.57999999996</v>
      </c>
      <c r="I38" s="48">
        <f t="shared" si="1"/>
        <v>215004.80000000005</v>
      </c>
      <c r="J38" s="48">
        <f t="shared" si="2"/>
        <v>0</v>
      </c>
    </row>
    <row r="39" spans="2:10" ht="15.75" thickBot="1" x14ac:dyDescent="0.3">
      <c r="B39" s="124" t="s">
        <v>191</v>
      </c>
      <c r="C39" s="125">
        <v>38968</v>
      </c>
      <c r="D39" s="125">
        <v>216250.22</v>
      </c>
      <c r="E39" s="48">
        <f t="shared" si="0"/>
        <v>255218.22</v>
      </c>
      <c r="F39" s="125">
        <v>209504.56</v>
      </c>
      <c r="G39" s="125">
        <v>209504.56</v>
      </c>
      <c r="H39" s="125">
        <v>208455.36</v>
      </c>
      <c r="I39" s="48">
        <f t="shared" si="1"/>
        <v>1049.2000000000116</v>
      </c>
      <c r="J39" s="48">
        <f t="shared" si="2"/>
        <v>45713.66</v>
      </c>
    </row>
    <row r="40" spans="2:10" ht="15.75" thickBot="1" x14ac:dyDescent="0.3">
      <c r="B40" s="124" t="s">
        <v>192</v>
      </c>
      <c r="C40" s="125">
        <v>0</v>
      </c>
      <c r="D40" s="125">
        <v>3238.5599999999995</v>
      </c>
      <c r="E40" s="48">
        <f t="shared" si="0"/>
        <v>3238.5599999999995</v>
      </c>
      <c r="F40" s="125">
        <v>3714.47</v>
      </c>
      <c r="G40" s="125">
        <v>3238.56</v>
      </c>
      <c r="H40" s="125">
        <v>3238.56</v>
      </c>
      <c r="I40" s="48">
        <f t="shared" si="1"/>
        <v>0</v>
      </c>
      <c r="J40" s="48">
        <f t="shared" si="2"/>
        <v>0</v>
      </c>
    </row>
    <row r="41" spans="2:10" ht="15.75" thickBot="1" x14ac:dyDescent="0.3">
      <c r="B41" s="124" t="s">
        <v>193</v>
      </c>
      <c r="C41" s="125">
        <v>0</v>
      </c>
      <c r="D41" s="125">
        <v>37144.990000000005</v>
      </c>
      <c r="E41" s="48">
        <f t="shared" si="0"/>
        <v>37144.990000000005</v>
      </c>
      <c r="F41" s="125">
        <v>39617.42</v>
      </c>
      <c r="G41" s="125">
        <v>37144.99</v>
      </c>
      <c r="H41" s="125">
        <v>37144.99</v>
      </c>
      <c r="I41" s="48">
        <f t="shared" si="1"/>
        <v>0</v>
      </c>
      <c r="J41" s="48">
        <f t="shared" si="2"/>
        <v>0</v>
      </c>
    </row>
    <row r="42" spans="2:10" ht="15.75" thickBot="1" x14ac:dyDescent="0.3">
      <c r="B42" s="124" t="s">
        <v>194</v>
      </c>
      <c r="C42" s="125">
        <v>0</v>
      </c>
      <c r="D42" s="125">
        <v>80603.28</v>
      </c>
      <c r="E42" s="48">
        <f t="shared" si="0"/>
        <v>80603.28</v>
      </c>
      <c r="F42" s="125">
        <v>81276.800000000003</v>
      </c>
      <c r="G42" s="125">
        <v>80603.28</v>
      </c>
      <c r="H42" s="125">
        <v>80603.28</v>
      </c>
      <c r="I42" s="48">
        <f t="shared" si="1"/>
        <v>0</v>
      </c>
      <c r="J42" s="48">
        <f t="shared" si="2"/>
        <v>0</v>
      </c>
    </row>
    <row r="43" spans="2:10" ht="15.75" thickBot="1" x14ac:dyDescent="0.3">
      <c r="B43" s="124" t="s">
        <v>195</v>
      </c>
      <c r="C43" s="125">
        <v>36099</v>
      </c>
      <c r="D43" s="125">
        <v>1991.0400000000011</v>
      </c>
      <c r="E43" s="48">
        <f t="shared" si="0"/>
        <v>38090.04</v>
      </c>
      <c r="F43" s="125">
        <v>49280.94</v>
      </c>
      <c r="G43" s="125">
        <v>38090.04</v>
      </c>
      <c r="H43" s="125">
        <v>38090.04</v>
      </c>
      <c r="I43" s="48">
        <f t="shared" si="1"/>
        <v>0</v>
      </c>
      <c r="J43" s="48">
        <f t="shared" si="2"/>
        <v>0</v>
      </c>
    </row>
    <row r="44" spans="2:10" ht="15.75" thickBot="1" x14ac:dyDescent="0.3">
      <c r="B44" s="124" t="s">
        <v>196</v>
      </c>
      <c r="C44" s="125">
        <v>4027</v>
      </c>
      <c r="D44" s="125">
        <v>1290.42</v>
      </c>
      <c r="E44" s="48">
        <f t="shared" si="0"/>
        <v>5317.42</v>
      </c>
      <c r="F44" s="125">
        <v>6489.86</v>
      </c>
      <c r="G44" s="125">
        <v>5317.42</v>
      </c>
      <c r="H44" s="125">
        <v>5317.42</v>
      </c>
      <c r="I44" s="48">
        <f t="shared" si="1"/>
        <v>0</v>
      </c>
      <c r="J44" s="48">
        <f t="shared" si="2"/>
        <v>0</v>
      </c>
    </row>
    <row r="45" spans="2:10" ht="15.75" thickBot="1" x14ac:dyDescent="0.3">
      <c r="B45" s="124" t="s">
        <v>197</v>
      </c>
      <c r="C45" s="125">
        <v>4542</v>
      </c>
      <c r="D45" s="125">
        <v>-4426.5599999999995</v>
      </c>
      <c r="E45" s="48">
        <f t="shared" si="0"/>
        <v>115.44000000000051</v>
      </c>
      <c r="F45" s="125">
        <v>338.4</v>
      </c>
      <c r="G45" s="125">
        <v>115.44</v>
      </c>
      <c r="H45" s="125">
        <v>115.44</v>
      </c>
      <c r="I45" s="48">
        <f t="shared" si="1"/>
        <v>0</v>
      </c>
      <c r="J45" s="48">
        <f t="shared" si="2"/>
        <v>5.1159076974727213E-13</v>
      </c>
    </row>
    <row r="46" spans="2:10" ht="15.75" thickBot="1" x14ac:dyDescent="0.3">
      <c r="B46" s="124" t="s">
        <v>198</v>
      </c>
      <c r="C46" s="125">
        <v>0</v>
      </c>
      <c r="D46" s="125">
        <v>253278.77</v>
      </c>
      <c r="E46" s="48">
        <f t="shared" si="0"/>
        <v>253278.77</v>
      </c>
      <c r="F46" s="125">
        <v>264764.78000000003</v>
      </c>
      <c r="G46" s="125">
        <v>253272.4</v>
      </c>
      <c r="H46" s="125">
        <v>176066.67</v>
      </c>
      <c r="I46" s="48">
        <f t="shared" si="1"/>
        <v>77205.729999999981</v>
      </c>
      <c r="J46" s="48">
        <f t="shared" si="2"/>
        <v>6.3699999999953434</v>
      </c>
    </row>
    <row r="47" spans="2:10" ht="15.75" thickBot="1" x14ac:dyDescent="0.3">
      <c r="B47" s="124" t="s">
        <v>199</v>
      </c>
      <c r="C47" s="125">
        <v>0</v>
      </c>
      <c r="D47" s="125">
        <v>124910.47</v>
      </c>
      <c r="E47" s="48">
        <f t="shared" si="0"/>
        <v>124910.47</v>
      </c>
      <c r="F47" s="125">
        <v>162565.45000000001</v>
      </c>
      <c r="G47" s="125">
        <v>124910.47</v>
      </c>
      <c r="H47" s="125">
        <v>93325.15</v>
      </c>
      <c r="I47" s="48">
        <f t="shared" si="1"/>
        <v>31585.320000000007</v>
      </c>
      <c r="J47" s="48">
        <f t="shared" si="2"/>
        <v>0</v>
      </c>
    </row>
    <row r="48" spans="2:10" ht="15.75" thickBot="1" x14ac:dyDescent="0.3">
      <c r="B48" s="124" t="s">
        <v>200</v>
      </c>
      <c r="C48" s="125">
        <v>0</v>
      </c>
      <c r="D48" s="125">
        <v>795.56</v>
      </c>
      <c r="E48" s="48">
        <f t="shared" si="0"/>
        <v>795.56</v>
      </c>
      <c r="F48" s="125">
        <v>700.48</v>
      </c>
      <c r="G48" s="125">
        <v>700.48</v>
      </c>
      <c r="H48" s="125">
        <v>700.48</v>
      </c>
      <c r="I48" s="48">
        <f t="shared" si="1"/>
        <v>0</v>
      </c>
      <c r="J48" s="48">
        <f t="shared" si="2"/>
        <v>95.079999999999927</v>
      </c>
    </row>
    <row r="49" spans="2:10" ht="15.75" thickBot="1" x14ac:dyDescent="0.3">
      <c r="B49" s="124" t="s">
        <v>201</v>
      </c>
      <c r="C49" s="125">
        <v>334629</v>
      </c>
      <c r="D49" s="125">
        <v>381884.17000000004</v>
      </c>
      <c r="E49" s="48">
        <f t="shared" si="0"/>
        <v>716513.17</v>
      </c>
      <c r="F49" s="125">
        <v>338068.02</v>
      </c>
      <c r="G49" s="125">
        <v>337876.89</v>
      </c>
      <c r="H49" s="125">
        <v>251268.63</v>
      </c>
      <c r="I49" s="48">
        <f t="shared" si="1"/>
        <v>86608.260000000009</v>
      </c>
      <c r="J49" s="48">
        <f t="shared" si="2"/>
        <v>378636.28</v>
      </c>
    </row>
    <row r="50" spans="2:10" ht="15.75" thickBot="1" x14ac:dyDescent="0.3">
      <c r="B50" s="124" t="s">
        <v>202</v>
      </c>
      <c r="C50" s="125">
        <v>54125</v>
      </c>
      <c r="D50" s="125">
        <v>13101.009999999998</v>
      </c>
      <c r="E50" s="48">
        <f t="shared" si="0"/>
        <v>67226.009999999995</v>
      </c>
      <c r="F50" s="125">
        <v>32422.71</v>
      </c>
      <c r="G50" s="125">
        <v>31614.01</v>
      </c>
      <c r="H50" s="125">
        <v>23698.77</v>
      </c>
      <c r="I50" s="48">
        <f t="shared" si="1"/>
        <v>7915.239999999998</v>
      </c>
      <c r="J50" s="48">
        <f t="shared" si="2"/>
        <v>35612</v>
      </c>
    </row>
    <row r="51" spans="2:10" ht="15.75" thickBot="1" x14ac:dyDescent="0.3">
      <c r="B51" s="124" t="s">
        <v>203</v>
      </c>
      <c r="C51" s="125">
        <v>120832</v>
      </c>
      <c r="D51" s="125">
        <v>19220.869999999995</v>
      </c>
      <c r="E51" s="48">
        <f t="shared" si="0"/>
        <v>140052.87</v>
      </c>
      <c r="F51" s="125">
        <v>64738.92</v>
      </c>
      <c r="G51" s="125">
        <v>64466.35</v>
      </c>
      <c r="H51" s="125">
        <v>47606.79</v>
      </c>
      <c r="I51" s="48">
        <f t="shared" si="1"/>
        <v>16859.559999999998</v>
      </c>
      <c r="J51" s="48">
        <f t="shared" si="2"/>
        <v>75586.51999999999</v>
      </c>
    </row>
    <row r="52" spans="2:10" ht="15.75" thickBot="1" x14ac:dyDescent="0.3">
      <c r="B52" s="124" t="s">
        <v>204</v>
      </c>
      <c r="C52" s="125">
        <v>499131</v>
      </c>
      <c r="D52" s="125">
        <v>-61435.08</v>
      </c>
      <c r="E52" s="48">
        <f t="shared" si="0"/>
        <v>437695.92</v>
      </c>
      <c r="F52" s="125">
        <v>343235.59</v>
      </c>
      <c r="G52" s="125">
        <v>342396.35</v>
      </c>
      <c r="H52" s="125">
        <v>236280.34</v>
      </c>
      <c r="I52" s="48">
        <f t="shared" si="1"/>
        <v>106116.00999999998</v>
      </c>
      <c r="J52" s="48">
        <f t="shared" si="2"/>
        <v>95299.57</v>
      </c>
    </row>
    <row r="53" spans="2:10" ht="15.75" thickBot="1" x14ac:dyDescent="0.3">
      <c r="B53" s="124" t="s">
        <v>205</v>
      </c>
      <c r="C53" s="125">
        <v>988303</v>
      </c>
      <c r="D53" s="125">
        <v>447319.32</v>
      </c>
      <c r="E53" s="48">
        <f t="shared" si="0"/>
        <v>1435622.32</v>
      </c>
      <c r="F53" s="125">
        <v>980653.21</v>
      </c>
      <c r="G53" s="125">
        <v>941527.68</v>
      </c>
      <c r="H53" s="125">
        <v>693302</v>
      </c>
      <c r="I53" s="48">
        <f t="shared" si="1"/>
        <v>248225.68000000005</v>
      </c>
      <c r="J53" s="48">
        <f t="shared" si="2"/>
        <v>494094.64</v>
      </c>
    </row>
    <row r="54" spans="2:10" ht="15.75" thickBot="1" x14ac:dyDescent="0.3">
      <c r="B54" s="124" t="s">
        <v>206</v>
      </c>
      <c r="C54" s="125">
        <v>265973</v>
      </c>
      <c r="D54" s="125">
        <v>41748.879999999997</v>
      </c>
      <c r="E54" s="48">
        <f t="shared" si="0"/>
        <v>307721.88</v>
      </c>
      <c r="F54" s="125">
        <v>307721.88</v>
      </c>
      <c r="G54" s="125">
        <v>307721.88</v>
      </c>
      <c r="H54" s="125">
        <v>238256.2</v>
      </c>
      <c r="I54" s="48">
        <f t="shared" si="1"/>
        <v>69465.679999999993</v>
      </c>
      <c r="J54" s="48">
        <f t="shared" si="2"/>
        <v>0</v>
      </c>
    </row>
    <row r="55" spans="2:10" ht="15.75" thickBot="1" x14ac:dyDescent="0.3">
      <c r="B55" s="124" t="s">
        <v>207</v>
      </c>
      <c r="C55" s="125">
        <v>888472</v>
      </c>
      <c r="D55" s="125">
        <v>327575.54999999993</v>
      </c>
      <c r="E55" s="48">
        <f t="shared" si="0"/>
        <v>1216047.5499999998</v>
      </c>
      <c r="F55" s="125">
        <v>952635.88</v>
      </c>
      <c r="G55" s="125">
        <v>949839.76</v>
      </c>
      <c r="H55" s="125">
        <v>670112.52</v>
      </c>
      <c r="I55" s="48">
        <f t="shared" si="1"/>
        <v>279727.24</v>
      </c>
      <c r="J55" s="48">
        <f t="shared" si="2"/>
        <v>266207.7899999998</v>
      </c>
    </row>
    <row r="56" spans="2:10" ht="15.75" thickBot="1" x14ac:dyDescent="0.3">
      <c r="B56" s="124" t="s">
        <v>208</v>
      </c>
      <c r="C56" s="125">
        <v>59296</v>
      </c>
      <c r="D56" s="125">
        <v>42673.03</v>
      </c>
      <c r="E56" s="48">
        <f t="shared" si="0"/>
        <v>101969.03</v>
      </c>
      <c r="F56" s="125">
        <v>54413.02</v>
      </c>
      <c r="G56" s="125">
        <v>54413.02</v>
      </c>
      <c r="H56" s="125">
        <v>44570.48</v>
      </c>
      <c r="I56" s="48">
        <f t="shared" si="1"/>
        <v>9842.5399999999936</v>
      </c>
      <c r="J56" s="48">
        <f t="shared" si="2"/>
        <v>47556.01</v>
      </c>
    </row>
    <row r="57" spans="2:10" ht="15.75" thickBot="1" x14ac:dyDescent="0.3">
      <c r="B57" s="124" t="s">
        <v>209</v>
      </c>
      <c r="C57" s="125">
        <v>9460</v>
      </c>
      <c r="D57" s="125">
        <v>314550.07</v>
      </c>
      <c r="E57" s="48">
        <f t="shared" si="0"/>
        <v>324010.07</v>
      </c>
      <c r="F57" s="125">
        <v>26069.45</v>
      </c>
      <c r="G57" s="125">
        <v>25823.65</v>
      </c>
      <c r="H57" s="125">
        <v>24769.3</v>
      </c>
      <c r="I57" s="48">
        <f t="shared" si="1"/>
        <v>1054.3500000000022</v>
      </c>
      <c r="J57" s="48">
        <f t="shared" si="2"/>
        <v>298186.42</v>
      </c>
    </row>
    <row r="58" spans="2:10" ht="15.75" thickBot="1" x14ac:dyDescent="0.3">
      <c r="B58" s="124" t="s">
        <v>210</v>
      </c>
      <c r="C58" s="125">
        <v>0</v>
      </c>
      <c r="D58" s="125">
        <v>6728934.7199999997</v>
      </c>
      <c r="E58" s="48">
        <f t="shared" si="0"/>
        <v>6728934.7199999997</v>
      </c>
      <c r="F58" s="125">
        <v>10341789.73</v>
      </c>
      <c r="G58" s="125">
        <v>6728934.7199999997</v>
      </c>
      <c r="H58" s="125">
        <v>6720596.2300000004</v>
      </c>
      <c r="I58" s="48">
        <f t="shared" si="1"/>
        <v>8338.4899999992922</v>
      </c>
      <c r="J58" s="48">
        <f t="shared" si="2"/>
        <v>0</v>
      </c>
    </row>
    <row r="59" spans="2:10" ht="15.75" thickBot="1" x14ac:dyDescent="0.3">
      <c r="B59" s="124" t="s">
        <v>211</v>
      </c>
      <c r="C59" s="125">
        <v>0</v>
      </c>
      <c r="D59" s="125">
        <v>2709753.74</v>
      </c>
      <c r="E59" s="48">
        <f t="shared" si="0"/>
        <v>2709753.74</v>
      </c>
      <c r="F59" s="125">
        <v>2938224.45</v>
      </c>
      <c r="G59" s="125">
        <v>2709753.74</v>
      </c>
      <c r="H59" s="125">
        <v>2709753.74</v>
      </c>
      <c r="I59" s="48">
        <f t="shared" si="1"/>
        <v>0</v>
      </c>
      <c r="J59" s="48">
        <f t="shared" si="2"/>
        <v>0</v>
      </c>
    </row>
    <row r="60" spans="2:10" ht="15.75" thickBot="1" x14ac:dyDescent="0.3">
      <c r="B60" s="124" t="s">
        <v>516</v>
      </c>
      <c r="C60" s="125">
        <v>86015</v>
      </c>
      <c r="D60" s="125">
        <v>557687.13000000012</v>
      </c>
      <c r="E60" s="48">
        <f t="shared" si="0"/>
        <v>643702.13000000012</v>
      </c>
      <c r="F60" s="125">
        <v>552013.74</v>
      </c>
      <c r="G60" s="125">
        <v>552013.74</v>
      </c>
      <c r="H60" s="125">
        <v>552013.74</v>
      </c>
      <c r="I60" s="48">
        <f t="shared" si="1"/>
        <v>0</v>
      </c>
      <c r="J60" s="48">
        <f t="shared" si="2"/>
        <v>91688.39000000013</v>
      </c>
    </row>
    <row r="61" spans="2:10" ht="15.75" thickBot="1" x14ac:dyDescent="0.3">
      <c r="B61" s="124" t="s">
        <v>212</v>
      </c>
      <c r="C61" s="125">
        <v>624575</v>
      </c>
      <c r="D61" s="125">
        <v>140821.10999999999</v>
      </c>
      <c r="E61" s="48">
        <f t="shared" si="0"/>
        <v>765396.11</v>
      </c>
      <c r="F61" s="125">
        <v>765396.11</v>
      </c>
      <c r="G61" s="125">
        <v>765396.11</v>
      </c>
      <c r="H61" s="125">
        <v>765396.11</v>
      </c>
      <c r="I61" s="48">
        <f t="shared" si="1"/>
        <v>0</v>
      </c>
      <c r="J61" s="48">
        <f t="shared" si="2"/>
        <v>0</v>
      </c>
    </row>
    <row r="62" spans="2:10" ht="15.75" thickBot="1" x14ac:dyDescent="0.3">
      <c r="B62" s="124" t="s">
        <v>213</v>
      </c>
      <c r="C62" s="125">
        <v>0</v>
      </c>
      <c r="D62" s="125">
        <v>15990.840000000002</v>
      </c>
      <c r="E62" s="48">
        <f t="shared" si="0"/>
        <v>15990.840000000002</v>
      </c>
      <c r="F62" s="125">
        <v>15990.84</v>
      </c>
      <c r="G62" s="125">
        <v>15990.84</v>
      </c>
      <c r="H62" s="125">
        <v>15990.84</v>
      </c>
      <c r="I62" s="48">
        <f t="shared" si="1"/>
        <v>0</v>
      </c>
      <c r="J62" s="48">
        <f t="shared" si="2"/>
        <v>0</v>
      </c>
    </row>
    <row r="63" spans="2:10" ht="15.75" thickBot="1" x14ac:dyDescent="0.3">
      <c r="B63" s="124" t="s">
        <v>522</v>
      </c>
      <c r="C63" s="125">
        <v>0</v>
      </c>
      <c r="D63" s="125">
        <v>0</v>
      </c>
      <c r="E63" s="48">
        <f t="shared" si="0"/>
        <v>0</v>
      </c>
      <c r="F63" s="125">
        <v>0</v>
      </c>
      <c r="G63" s="125">
        <v>0</v>
      </c>
      <c r="H63" s="125">
        <v>0</v>
      </c>
      <c r="I63" s="48">
        <f t="shared" si="1"/>
        <v>0</v>
      </c>
      <c r="J63" s="48">
        <f t="shared" si="2"/>
        <v>0</v>
      </c>
    </row>
    <row r="64" spans="2:10" ht="15.75" thickBot="1" x14ac:dyDescent="0.3">
      <c r="B64" s="124" t="s">
        <v>214</v>
      </c>
      <c r="C64" s="125">
        <v>50207</v>
      </c>
      <c r="D64" s="125">
        <v>10913.88</v>
      </c>
      <c r="E64" s="48">
        <f t="shared" si="0"/>
        <v>61120.88</v>
      </c>
      <c r="F64" s="125">
        <v>61125.32</v>
      </c>
      <c r="G64" s="125">
        <v>61120.88</v>
      </c>
      <c r="H64" s="125">
        <v>61120.88</v>
      </c>
      <c r="I64" s="48">
        <f t="shared" si="1"/>
        <v>0</v>
      </c>
      <c r="J64" s="48">
        <f t="shared" si="2"/>
        <v>0</v>
      </c>
    </row>
    <row r="65" spans="2:10" ht="15.75" thickBot="1" x14ac:dyDescent="0.3">
      <c r="B65" s="124" t="s">
        <v>517</v>
      </c>
      <c r="C65" s="125">
        <v>51225</v>
      </c>
      <c r="D65" s="125">
        <v>-30975</v>
      </c>
      <c r="E65" s="48">
        <f t="shared" si="0"/>
        <v>20250</v>
      </c>
      <c r="F65" s="125">
        <v>21197.74</v>
      </c>
      <c r="G65" s="125">
        <v>20250</v>
      </c>
      <c r="H65" s="125">
        <v>20250</v>
      </c>
      <c r="I65" s="48">
        <f t="shared" si="1"/>
        <v>0</v>
      </c>
      <c r="J65" s="48">
        <f t="shared" si="2"/>
        <v>0</v>
      </c>
    </row>
    <row r="66" spans="2:10" ht="15.75" thickBot="1" x14ac:dyDescent="0.3">
      <c r="B66" s="124" t="s">
        <v>215</v>
      </c>
      <c r="C66" s="125">
        <v>1014679</v>
      </c>
      <c r="D66" s="125">
        <v>1011570.04</v>
      </c>
      <c r="E66" s="48">
        <f t="shared" si="0"/>
        <v>2026249.04</v>
      </c>
      <c r="F66" s="125">
        <v>1038835.32</v>
      </c>
      <c r="G66" s="125">
        <v>1038835.04</v>
      </c>
      <c r="H66" s="125">
        <v>1038835.04</v>
      </c>
      <c r="I66" s="48">
        <f t="shared" si="1"/>
        <v>0</v>
      </c>
      <c r="J66" s="48">
        <f t="shared" si="2"/>
        <v>987414</v>
      </c>
    </row>
    <row r="67" spans="2:10" ht="15.75" thickBot="1" x14ac:dyDescent="0.3">
      <c r="B67" s="124" t="s">
        <v>216</v>
      </c>
      <c r="C67" s="125">
        <v>0</v>
      </c>
      <c r="D67" s="125">
        <v>111194.37</v>
      </c>
      <c r="E67" s="48">
        <f t="shared" si="0"/>
        <v>111194.37</v>
      </c>
      <c r="F67" s="125">
        <v>0</v>
      </c>
      <c r="G67" s="125">
        <v>0</v>
      </c>
      <c r="H67" s="125">
        <v>0</v>
      </c>
      <c r="I67" s="48">
        <f t="shared" si="1"/>
        <v>0</v>
      </c>
      <c r="J67" s="48">
        <f t="shared" si="2"/>
        <v>111194.37</v>
      </c>
    </row>
    <row r="68" spans="2:10" ht="15.75" thickBot="1" x14ac:dyDescent="0.3">
      <c r="B68" s="124" t="s">
        <v>217</v>
      </c>
      <c r="C68" s="125">
        <v>500000</v>
      </c>
      <c r="D68" s="125">
        <v>-173444.86</v>
      </c>
      <c r="E68" s="48">
        <f t="shared" si="0"/>
        <v>326555.14</v>
      </c>
      <c r="F68" s="125">
        <v>326555.14</v>
      </c>
      <c r="G68" s="125">
        <v>326555.14</v>
      </c>
      <c r="H68" s="125">
        <v>326555.14</v>
      </c>
      <c r="I68" s="48">
        <f t="shared" si="1"/>
        <v>0</v>
      </c>
      <c r="J68" s="48">
        <f t="shared" si="2"/>
        <v>0</v>
      </c>
    </row>
    <row r="69" spans="2:10" ht="15.75" thickBot="1" x14ac:dyDescent="0.3">
      <c r="B69" s="124" t="s">
        <v>218</v>
      </c>
      <c r="C69" s="125">
        <v>164057</v>
      </c>
      <c r="D69" s="125">
        <v>41877.919999999998</v>
      </c>
      <c r="E69" s="48">
        <f t="shared" si="0"/>
        <v>205934.91999999998</v>
      </c>
      <c r="F69" s="125">
        <v>97044.1</v>
      </c>
      <c r="G69" s="125">
        <v>97044.1</v>
      </c>
      <c r="H69" s="125">
        <v>97044.1</v>
      </c>
      <c r="I69" s="48">
        <f t="shared" si="1"/>
        <v>0</v>
      </c>
      <c r="J69" s="48">
        <f t="shared" si="2"/>
        <v>108890.81999999998</v>
      </c>
    </row>
    <row r="70" spans="2:10" ht="15.75" thickBot="1" x14ac:dyDescent="0.3">
      <c r="B70" s="124" t="s">
        <v>219</v>
      </c>
      <c r="C70" s="125">
        <v>371844</v>
      </c>
      <c r="D70" s="125">
        <v>31435.800000000017</v>
      </c>
      <c r="E70" s="48">
        <f t="shared" si="0"/>
        <v>403279.80000000005</v>
      </c>
      <c r="F70" s="125">
        <v>218809.09</v>
      </c>
      <c r="G70" s="125">
        <v>218080.57</v>
      </c>
      <c r="H70" s="125">
        <v>218080.57</v>
      </c>
      <c r="I70" s="48">
        <f t="shared" si="1"/>
        <v>0</v>
      </c>
      <c r="J70" s="48">
        <f t="shared" si="2"/>
        <v>185199.23000000004</v>
      </c>
    </row>
    <row r="71" spans="2:10" ht="15.75" thickBot="1" x14ac:dyDescent="0.3">
      <c r="B71" s="124" t="s">
        <v>220</v>
      </c>
      <c r="C71" s="125">
        <v>1481902</v>
      </c>
      <c r="D71" s="125">
        <v>313918.02</v>
      </c>
      <c r="E71" s="48">
        <f t="shared" si="0"/>
        <v>1795820.02</v>
      </c>
      <c r="F71" s="125">
        <v>1209999.97</v>
      </c>
      <c r="G71" s="125">
        <v>1208334.99</v>
      </c>
      <c r="H71" s="125">
        <v>1208334.99</v>
      </c>
      <c r="I71" s="48">
        <f t="shared" si="1"/>
        <v>0</v>
      </c>
      <c r="J71" s="48">
        <f t="shared" si="2"/>
        <v>587485.03</v>
      </c>
    </row>
    <row r="72" spans="2:10" ht="15.75" thickBot="1" x14ac:dyDescent="0.3">
      <c r="B72" s="124" t="s">
        <v>221</v>
      </c>
      <c r="C72" s="125">
        <v>3541773</v>
      </c>
      <c r="D72" s="125">
        <v>2072263.0199999998</v>
      </c>
      <c r="E72" s="48">
        <f t="shared" si="0"/>
        <v>5614036.0199999996</v>
      </c>
      <c r="F72" s="125">
        <v>3259228.26</v>
      </c>
      <c r="G72" s="125">
        <v>3141053.19</v>
      </c>
      <c r="H72" s="125">
        <v>3141046.88</v>
      </c>
      <c r="I72" s="48">
        <f t="shared" si="1"/>
        <v>6.3100000000558794</v>
      </c>
      <c r="J72" s="48">
        <f t="shared" si="2"/>
        <v>2472982.8299999996</v>
      </c>
    </row>
    <row r="73" spans="2:10" ht="15.75" thickBot="1" x14ac:dyDescent="0.3">
      <c r="B73" s="124" t="s">
        <v>222</v>
      </c>
      <c r="C73" s="125">
        <v>921067</v>
      </c>
      <c r="D73" s="125">
        <v>287657.19</v>
      </c>
      <c r="E73" s="48">
        <f t="shared" si="0"/>
        <v>1208724.19</v>
      </c>
      <c r="F73" s="125">
        <v>1208724.19</v>
      </c>
      <c r="G73" s="125">
        <v>1208724.19</v>
      </c>
      <c r="H73" s="125">
        <v>1208724.19</v>
      </c>
      <c r="I73" s="48">
        <f t="shared" si="1"/>
        <v>0</v>
      </c>
      <c r="J73" s="48">
        <f t="shared" si="2"/>
        <v>0</v>
      </c>
    </row>
    <row r="74" spans="2:10" ht="15.75" thickBot="1" x14ac:dyDescent="0.3">
      <c r="B74" s="124" t="s">
        <v>223</v>
      </c>
      <c r="C74" s="125">
        <v>4713937</v>
      </c>
      <c r="D74" s="125">
        <v>-253558.12000000011</v>
      </c>
      <c r="E74" s="48">
        <f t="shared" ref="E74:E136" si="3">+C74+D74</f>
        <v>4460378.88</v>
      </c>
      <c r="F74" s="125">
        <v>3098552.27</v>
      </c>
      <c r="G74" s="125">
        <v>3095560.95</v>
      </c>
      <c r="H74" s="125">
        <v>3095560.95</v>
      </c>
      <c r="I74" s="48">
        <f t="shared" ref="I74:I76" si="4">+G74-H74</f>
        <v>0</v>
      </c>
      <c r="J74" s="48">
        <f t="shared" ref="J74:J76" si="5">+E74-G74</f>
        <v>1364817.9299999997</v>
      </c>
    </row>
    <row r="75" spans="2:10" ht="15.75" thickBot="1" x14ac:dyDescent="0.3">
      <c r="B75" s="124" t="s">
        <v>224</v>
      </c>
      <c r="C75" s="125">
        <v>183018</v>
      </c>
      <c r="D75" s="125">
        <v>162064.50999999998</v>
      </c>
      <c r="E75" s="48">
        <f t="shared" si="3"/>
        <v>345082.51</v>
      </c>
      <c r="F75" s="125">
        <v>167737.31</v>
      </c>
      <c r="G75" s="125">
        <v>167737.31</v>
      </c>
      <c r="H75" s="125">
        <v>167737.31</v>
      </c>
      <c r="I75" s="48">
        <f t="shared" si="4"/>
        <v>0</v>
      </c>
      <c r="J75" s="48">
        <f t="shared" si="5"/>
        <v>177345.2</v>
      </c>
    </row>
    <row r="76" spans="2:10" ht="15.75" thickBot="1" x14ac:dyDescent="0.3">
      <c r="B76" s="124" t="s">
        <v>225</v>
      </c>
      <c r="C76" s="125">
        <v>38093</v>
      </c>
      <c r="D76" s="125">
        <v>2658083.7399999998</v>
      </c>
      <c r="E76" s="48">
        <f t="shared" si="3"/>
        <v>2696176.7399999998</v>
      </c>
      <c r="F76" s="125">
        <v>96020.51</v>
      </c>
      <c r="G76" s="125">
        <v>95218.880000000005</v>
      </c>
      <c r="H76" s="125">
        <v>95218.880000000005</v>
      </c>
      <c r="I76" s="48">
        <f t="shared" si="4"/>
        <v>0</v>
      </c>
      <c r="J76" s="48">
        <f t="shared" si="5"/>
        <v>2600957.86</v>
      </c>
    </row>
    <row r="77" spans="2:10" ht="13.5" thickBot="1" x14ac:dyDescent="0.25">
      <c r="B77" s="49" t="s">
        <v>226</v>
      </c>
      <c r="C77" s="50">
        <f t="shared" ref="C77:J77" si="6">SUM(C9:C76)</f>
        <v>249002528</v>
      </c>
      <c r="D77" s="50">
        <f t="shared" si="6"/>
        <v>32554801.629999999</v>
      </c>
      <c r="E77" s="50">
        <f t="shared" si="6"/>
        <v>281557329.62999994</v>
      </c>
      <c r="F77" s="50">
        <f t="shared" si="6"/>
        <v>275159189.34000003</v>
      </c>
      <c r="G77" s="50">
        <f t="shared" si="6"/>
        <v>269599291.28999996</v>
      </c>
      <c r="H77" s="50">
        <f t="shared" si="6"/>
        <v>256914341.89000002</v>
      </c>
      <c r="I77" s="50">
        <f t="shared" si="6"/>
        <v>12684949.4</v>
      </c>
      <c r="J77" s="50">
        <f t="shared" si="6"/>
        <v>11958038.339999998</v>
      </c>
    </row>
    <row r="78" spans="2:10" ht="15.75" thickBot="1" x14ac:dyDescent="0.3">
      <c r="B78" s="124" t="s">
        <v>227</v>
      </c>
      <c r="C78" s="125">
        <v>600000</v>
      </c>
      <c r="D78" s="125">
        <v>27325.640000000003</v>
      </c>
      <c r="E78" s="48">
        <f t="shared" si="3"/>
        <v>627325.64</v>
      </c>
      <c r="F78" s="125">
        <v>607325.64</v>
      </c>
      <c r="G78" s="125">
        <v>604853.93999999994</v>
      </c>
      <c r="H78" s="125">
        <v>603983.64</v>
      </c>
      <c r="I78" s="48">
        <f t="shared" ref="I78:I141" si="7">+G78-H78</f>
        <v>870.29999999993015</v>
      </c>
      <c r="J78" s="48">
        <f t="shared" ref="J78:J141" si="8">+E78-G78</f>
        <v>22471.70000000007</v>
      </c>
    </row>
    <row r="79" spans="2:10" ht="15.75" thickBot="1" x14ac:dyDescent="0.3">
      <c r="B79" s="124" t="s">
        <v>228</v>
      </c>
      <c r="C79" s="125">
        <v>0</v>
      </c>
      <c r="D79" s="125">
        <v>67980.549999999988</v>
      </c>
      <c r="E79" s="48">
        <f t="shared" si="3"/>
        <v>67980.549999999988</v>
      </c>
      <c r="F79" s="125">
        <v>92056.36</v>
      </c>
      <c r="G79" s="125">
        <v>67980.55</v>
      </c>
      <c r="H79" s="125">
        <v>66051.11</v>
      </c>
      <c r="I79" s="48">
        <f t="shared" si="7"/>
        <v>1929.4400000000023</v>
      </c>
      <c r="J79" s="48">
        <f t="shared" si="8"/>
        <v>0</v>
      </c>
    </row>
    <row r="80" spans="2:10" ht="15.75" thickBot="1" x14ac:dyDescent="0.3">
      <c r="B80" s="124" t="s">
        <v>229</v>
      </c>
      <c r="C80" s="125">
        <v>28120</v>
      </c>
      <c r="D80" s="125">
        <v>104075.2</v>
      </c>
      <c r="E80" s="48">
        <f t="shared" si="3"/>
        <v>132195.20000000001</v>
      </c>
      <c r="F80" s="125">
        <v>137059.31</v>
      </c>
      <c r="G80" s="125">
        <v>123331.08</v>
      </c>
      <c r="H80" s="125">
        <v>121629.48</v>
      </c>
      <c r="I80" s="48">
        <f t="shared" si="7"/>
        <v>1701.6000000000058</v>
      </c>
      <c r="J80" s="48">
        <f t="shared" si="8"/>
        <v>8864.1200000000099</v>
      </c>
    </row>
    <row r="81" spans="2:10" ht="15.75" thickBot="1" x14ac:dyDescent="0.3">
      <c r="B81" s="124" t="s">
        <v>230</v>
      </c>
      <c r="C81" s="125">
        <v>6772000</v>
      </c>
      <c r="D81" s="125">
        <v>167546.28000000014</v>
      </c>
      <c r="E81" s="48">
        <f t="shared" si="3"/>
        <v>6939546.2800000003</v>
      </c>
      <c r="F81" s="125">
        <v>7688990.1900000004</v>
      </c>
      <c r="G81" s="125">
        <v>6908918.0499999998</v>
      </c>
      <c r="H81" s="125">
        <v>5868397.4299999997</v>
      </c>
      <c r="I81" s="48">
        <f t="shared" si="7"/>
        <v>1040520.6200000001</v>
      </c>
      <c r="J81" s="48">
        <f t="shared" si="8"/>
        <v>30628.230000000447</v>
      </c>
    </row>
    <row r="82" spans="2:10" ht="15.75" thickBot="1" x14ac:dyDescent="0.3">
      <c r="B82" s="124" t="s">
        <v>231</v>
      </c>
      <c r="C82" s="125">
        <v>0</v>
      </c>
      <c r="D82" s="125">
        <v>329930.85000000003</v>
      </c>
      <c r="E82" s="48">
        <f t="shared" si="3"/>
        <v>329930.85000000003</v>
      </c>
      <c r="F82" s="125">
        <v>404077.96</v>
      </c>
      <c r="G82" s="125">
        <v>329930.84999999998</v>
      </c>
      <c r="H82" s="125">
        <v>285557.75</v>
      </c>
      <c r="I82" s="48">
        <f t="shared" si="7"/>
        <v>44373.099999999977</v>
      </c>
      <c r="J82" s="48">
        <f t="shared" si="8"/>
        <v>0</v>
      </c>
    </row>
    <row r="83" spans="2:10" ht="15.75" thickBot="1" x14ac:dyDescent="0.3">
      <c r="B83" s="124" t="s">
        <v>232</v>
      </c>
      <c r="C83" s="125">
        <v>3394570</v>
      </c>
      <c r="D83" s="125">
        <v>640308.64999999991</v>
      </c>
      <c r="E83" s="48">
        <f t="shared" si="3"/>
        <v>4034878.65</v>
      </c>
      <c r="F83" s="125">
        <v>3130097.8</v>
      </c>
      <c r="G83" s="125">
        <v>2968603.11</v>
      </c>
      <c r="H83" s="125">
        <v>2521936.1800000002</v>
      </c>
      <c r="I83" s="48">
        <f t="shared" si="7"/>
        <v>446666.9299999997</v>
      </c>
      <c r="J83" s="48">
        <f t="shared" si="8"/>
        <v>1066275.54</v>
      </c>
    </row>
    <row r="84" spans="2:10" ht="15.75" thickBot="1" x14ac:dyDescent="0.3">
      <c r="B84" s="124" t="s">
        <v>233</v>
      </c>
      <c r="C84" s="125">
        <v>0</v>
      </c>
      <c r="D84" s="125">
        <v>162532.01999999999</v>
      </c>
      <c r="E84" s="48">
        <f t="shared" si="3"/>
        <v>162532.01999999999</v>
      </c>
      <c r="F84" s="125">
        <v>163274.29999999999</v>
      </c>
      <c r="G84" s="125">
        <v>162532.01999999999</v>
      </c>
      <c r="H84" s="125">
        <v>149048.64000000001</v>
      </c>
      <c r="I84" s="48">
        <f t="shared" si="7"/>
        <v>13483.379999999976</v>
      </c>
      <c r="J84" s="48">
        <f t="shared" si="8"/>
        <v>0</v>
      </c>
    </row>
    <row r="85" spans="2:10" ht="15.75" thickBot="1" x14ac:dyDescent="0.3">
      <c r="B85" s="124" t="s">
        <v>234</v>
      </c>
      <c r="C85" s="125">
        <v>7250</v>
      </c>
      <c r="D85" s="125">
        <v>18507.22</v>
      </c>
      <c r="E85" s="48">
        <f t="shared" si="3"/>
        <v>25757.22</v>
      </c>
      <c r="F85" s="125">
        <v>25737.53</v>
      </c>
      <c r="G85" s="125">
        <v>25737.52</v>
      </c>
      <c r="H85" s="125">
        <v>25737.52</v>
      </c>
      <c r="I85" s="48">
        <f t="shared" si="7"/>
        <v>0</v>
      </c>
      <c r="J85" s="48">
        <f t="shared" si="8"/>
        <v>19.700000000000728</v>
      </c>
    </row>
    <row r="86" spans="2:10" ht="15.75" thickBot="1" x14ac:dyDescent="0.3">
      <c r="B86" s="124" t="s">
        <v>235</v>
      </c>
      <c r="C86" s="125">
        <v>25000</v>
      </c>
      <c r="D86" s="125">
        <v>726530.54</v>
      </c>
      <c r="E86" s="48">
        <f t="shared" si="3"/>
        <v>751530.54</v>
      </c>
      <c r="F86" s="125">
        <v>758907.29</v>
      </c>
      <c r="G86" s="125">
        <v>738820.67</v>
      </c>
      <c r="H86" s="125">
        <v>648186.02</v>
      </c>
      <c r="I86" s="48">
        <f t="shared" si="7"/>
        <v>90634.650000000023</v>
      </c>
      <c r="J86" s="48">
        <f t="shared" si="8"/>
        <v>12709.869999999995</v>
      </c>
    </row>
    <row r="87" spans="2:10" ht="15.75" thickBot="1" x14ac:dyDescent="0.3">
      <c r="B87" s="124" t="s">
        <v>236</v>
      </c>
      <c r="C87" s="125">
        <v>0</v>
      </c>
      <c r="D87" s="125">
        <v>58885.899999999994</v>
      </c>
      <c r="E87" s="48">
        <f t="shared" si="3"/>
        <v>58885.899999999994</v>
      </c>
      <c r="F87" s="125">
        <v>58958.15</v>
      </c>
      <c r="G87" s="125">
        <v>58885.9</v>
      </c>
      <c r="H87" s="125">
        <v>53224.1</v>
      </c>
      <c r="I87" s="48">
        <f t="shared" si="7"/>
        <v>5661.8000000000029</v>
      </c>
      <c r="J87" s="48">
        <f t="shared" si="8"/>
        <v>0</v>
      </c>
    </row>
    <row r="88" spans="2:10" ht="15.75" thickBot="1" x14ac:dyDescent="0.3">
      <c r="B88" s="124" t="s">
        <v>237</v>
      </c>
      <c r="C88" s="125">
        <v>285000</v>
      </c>
      <c r="D88" s="125">
        <v>70864.169999999984</v>
      </c>
      <c r="E88" s="48">
        <f t="shared" si="3"/>
        <v>355864.17</v>
      </c>
      <c r="F88" s="125">
        <v>361188.19</v>
      </c>
      <c r="G88" s="125">
        <v>355864.17</v>
      </c>
      <c r="H88" s="125">
        <v>322512.71000000002</v>
      </c>
      <c r="I88" s="48">
        <f t="shared" si="7"/>
        <v>33351.459999999963</v>
      </c>
      <c r="J88" s="48">
        <f t="shared" si="8"/>
        <v>0</v>
      </c>
    </row>
    <row r="89" spans="2:10" ht="15.75" thickBot="1" x14ac:dyDescent="0.3">
      <c r="B89" s="124" t="s">
        <v>238</v>
      </c>
      <c r="C89" s="125">
        <v>250000</v>
      </c>
      <c r="D89" s="125">
        <v>0</v>
      </c>
      <c r="E89" s="48">
        <f t="shared" si="3"/>
        <v>250000</v>
      </c>
      <c r="F89" s="125">
        <v>202000.63</v>
      </c>
      <c r="G89" s="125">
        <v>181474.84</v>
      </c>
      <c r="H89" s="125">
        <v>181474.84</v>
      </c>
      <c r="I89" s="48">
        <f t="shared" si="7"/>
        <v>0</v>
      </c>
      <c r="J89" s="48">
        <f t="shared" si="8"/>
        <v>68525.16</v>
      </c>
    </row>
    <row r="90" spans="2:10" ht="15.75" thickBot="1" x14ac:dyDescent="0.3">
      <c r="B90" s="124" t="s">
        <v>239</v>
      </c>
      <c r="C90" s="125">
        <v>6300000</v>
      </c>
      <c r="D90" s="125">
        <v>-377405.36000000034</v>
      </c>
      <c r="E90" s="48">
        <f t="shared" si="3"/>
        <v>5922594.6399999997</v>
      </c>
      <c r="F90" s="125">
        <v>5922594.6399999997</v>
      </c>
      <c r="G90" s="125">
        <v>5866188.1600000001</v>
      </c>
      <c r="H90" s="125">
        <v>5442017.6699999999</v>
      </c>
      <c r="I90" s="48">
        <f t="shared" si="7"/>
        <v>424170.49000000022</v>
      </c>
      <c r="J90" s="48">
        <f t="shared" si="8"/>
        <v>56406.479999999516</v>
      </c>
    </row>
    <row r="91" spans="2:10" ht="15.75" thickBot="1" x14ac:dyDescent="0.3">
      <c r="B91" s="124" t="s">
        <v>240</v>
      </c>
      <c r="C91" s="125">
        <v>0</v>
      </c>
      <c r="D91" s="125">
        <v>1438674.67</v>
      </c>
      <c r="E91" s="48">
        <f t="shared" si="3"/>
        <v>1438674.67</v>
      </c>
      <c r="F91" s="125">
        <v>1524542.96</v>
      </c>
      <c r="G91" s="125">
        <v>1438822.41</v>
      </c>
      <c r="H91" s="125">
        <v>1347054.18</v>
      </c>
      <c r="I91" s="48">
        <f t="shared" si="7"/>
        <v>91768.229999999981</v>
      </c>
      <c r="J91" s="48">
        <f t="shared" si="8"/>
        <v>-147.73999999999069</v>
      </c>
    </row>
    <row r="92" spans="2:10" ht="15.75" thickBot="1" x14ac:dyDescent="0.3">
      <c r="B92" s="124" t="s">
        <v>241</v>
      </c>
      <c r="C92" s="125">
        <v>90000</v>
      </c>
      <c r="D92" s="125">
        <v>-38683.48000000001</v>
      </c>
      <c r="E92" s="48">
        <f t="shared" si="3"/>
        <v>51316.51999999999</v>
      </c>
      <c r="F92" s="125">
        <v>48749.66</v>
      </c>
      <c r="G92" s="125">
        <v>48430.48</v>
      </c>
      <c r="H92" s="125">
        <v>37796.54</v>
      </c>
      <c r="I92" s="48">
        <f t="shared" si="7"/>
        <v>10633.940000000002</v>
      </c>
      <c r="J92" s="48">
        <f t="shared" si="8"/>
        <v>2886.0399999999863</v>
      </c>
    </row>
    <row r="93" spans="2:10" ht="15.75" thickBot="1" x14ac:dyDescent="0.3">
      <c r="B93" s="124" t="s">
        <v>242</v>
      </c>
      <c r="C93" s="125">
        <v>185000</v>
      </c>
      <c r="D93" s="125">
        <v>0</v>
      </c>
      <c r="E93" s="48">
        <f t="shared" si="3"/>
        <v>185000</v>
      </c>
      <c r="F93" s="125">
        <v>182167.76</v>
      </c>
      <c r="G93" s="125">
        <v>182167.76</v>
      </c>
      <c r="H93" s="125">
        <v>182167.76</v>
      </c>
      <c r="I93" s="48">
        <f t="shared" si="7"/>
        <v>0</v>
      </c>
      <c r="J93" s="48">
        <f t="shared" si="8"/>
        <v>2832.2399999999907</v>
      </c>
    </row>
    <row r="94" spans="2:10" ht="15.75" thickBot="1" x14ac:dyDescent="0.3">
      <c r="B94" s="124" t="s">
        <v>243</v>
      </c>
      <c r="C94" s="125">
        <v>0</v>
      </c>
      <c r="D94" s="125">
        <v>480235.62000000005</v>
      </c>
      <c r="E94" s="48">
        <f t="shared" si="3"/>
        <v>480235.62000000005</v>
      </c>
      <c r="F94" s="125">
        <v>495822</v>
      </c>
      <c r="G94" s="125">
        <v>479607.81</v>
      </c>
      <c r="H94" s="125">
        <v>450042.02</v>
      </c>
      <c r="I94" s="48">
        <f t="shared" si="7"/>
        <v>29565.789999999979</v>
      </c>
      <c r="J94" s="48">
        <f t="shared" si="8"/>
        <v>627.81000000005588</v>
      </c>
    </row>
    <row r="95" spans="2:10" ht="15.75" thickBot="1" x14ac:dyDescent="0.3">
      <c r="B95" s="124" t="s">
        <v>244</v>
      </c>
      <c r="C95" s="125">
        <v>438578</v>
      </c>
      <c r="D95" s="125">
        <v>-87097.74000000002</v>
      </c>
      <c r="E95" s="48">
        <f t="shared" si="3"/>
        <v>351480.26</v>
      </c>
      <c r="F95" s="125">
        <v>353244.86</v>
      </c>
      <c r="G95" s="125">
        <v>317523.90000000002</v>
      </c>
      <c r="H95" s="125">
        <v>314407.65000000002</v>
      </c>
      <c r="I95" s="48">
        <f t="shared" si="7"/>
        <v>3116.25</v>
      </c>
      <c r="J95" s="48">
        <f t="shared" si="8"/>
        <v>33956.359999999986</v>
      </c>
    </row>
    <row r="96" spans="2:10" ht="15.75" thickBot="1" x14ac:dyDescent="0.3">
      <c r="B96" s="124" t="s">
        <v>245</v>
      </c>
      <c r="C96" s="125">
        <v>69000</v>
      </c>
      <c r="D96" s="125">
        <v>38854.199999999997</v>
      </c>
      <c r="E96" s="48">
        <f t="shared" si="3"/>
        <v>107854.2</v>
      </c>
      <c r="F96" s="125">
        <v>108050.92</v>
      </c>
      <c r="G96" s="125">
        <v>105480.61</v>
      </c>
      <c r="H96" s="125">
        <v>101845.96</v>
      </c>
      <c r="I96" s="48">
        <f t="shared" si="7"/>
        <v>3634.6499999999942</v>
      </c>
      <c r="J96" s="48">
        <f t="shared" si="8"/>
        <v>2373.5899999999965</v>
      </c>
    </row>
    <row r="97" spans="2:10" ht="15.75" thickBot="1" x14ac:dyDescent="0.3">
      <c r="B97" s="124" t="s">
        <v>246</v>
      </c>
      <c r="C97" s="125">
        <v>0</v>
      </c>
      <c r="D97" s="125">
        <v>145728.49</v>
      </c>
      <c r="E97" s="48">
        <f t="shared" si="3"/>
        <v>145728.49</v>
      </c>
      <c r="F97" s="125">
        <v>147844.96</v>
      </c>
      <c r="G97" s="125">
        <v>145728.49</v>
      </c>
      <c r="H97" s="125">
        <v>130922.54</v>
      </c>
      <c r="I97" s="48">
        <f t="shared" si="7"/>
        <v>14805.949999999997</v>
      </c>
      <c r="J97" s="48">
        <f t="shared" si="8"/>
        <v>0</v>
      </c>
    </row>
    <row r="98" spans="2:10" ht="15.75" thickBot="1" x14ac:dyDescent="0.3">
      <c r="B98" s="124" t="s">
        <v>247</v>
      </c>
      <c r="C98" s="125">
        <v>353857</v>
      </c>
      <c r="D98" s="125">
        <v>50813.17</v>
      </c>
      <c r="E98" s="48">
        <f t="shared" si="3"/>
        <v>404670.17</v>
      </c>
      <c r="F98" s="125">
        <v>384890.45</v>
      </c>
      <c r="G98" s="125">
        <v>376583.21</v>
      </c>
      <c r="H98" s="125">
        <v>373906.95</v>
      </c>
      <c r="I98" s="48">
        <f t="shared" si="7"/>
        <v>2676.2600000000093</v>
      </c>
      <c r="J98" s="48">
        <f t="shared" si="8"/>
        <v>28086.959999999963</v>
      </c>
    </row>
    <row r="99" spans="2:10" ht="15.75" thickBot="1" x14ac:dyDescent="0.3">
      <c r="B99" s="124" t="s">
        <v>248</v>
      </c>
      <c r="C99" s="125">
        <v>170000</v>
      </c>
      <c r="D99" s="125">
        <v>129032.66</v>
      </c>
      <c r="E99" s="48">
        <f t="shared" si="3"/>
        <v>299032.66000000003</v>
      </c>
      <c r="F99" s="125">
        <v>237243.18</v>
      </c>
      <c r="G99" s="125">
        <v>236814.04</v>
      </c>
      <c r="H99" s="125">
        <v>231474.38</v>
      </c>
      <c r="I99" s="48">
        <f t="shared" si="7"/>
        <v>5339.6600000000035</v>
      </c>
      <c r="J99" s="48">
        <f t="shared" si="8"/>
        <v>62218.620000000024</v>
      </c>
    </row>
    <row r="100" spans="2:10" ht="15.75" thickBot="1" x14ac:dyDescent="0.3">
      <c r="B100" s="124" t="s">
        <v>249</v>
      </c>
      <c r="C100" s="125">
        <v>0</v>
      </c>
      <c r="D100" s="125">
        <v>731398.58000000007</v>
      </c>
      <c r="E100" s="48">
        <f t="shared" si="3"/>
        <v>731398.58000000007</v>
      </c>
      <c r="F100" s="125">
        <v>729428</v>
      </c>
      <c r="G100" s="125">
        <v>725069.65</v>
      </c>
      <c r="H100" s="125">
        <v>694356.86</v>
      </c>
      <c r="I100" s="48">
        <f t="shared" si="7"/>
        <v>30712.790000000037</v>
      </c>
      <c r="J100" s="48">
        <f t="shared" si="8"/>
        <v>6328.9300000000512</v>
      </c>
    </row>
    <row r="101" spans="2:10" ht="15.75" thickBot="1" x14ac:dyDescent="0.3">
      <c r="B101" s="124" t="s">
        <v>250</v>
      </c>
      <c r="C101" s="125">
        <v>0</v>
      </c>
      <c r="D101" s="125">
        <v>5188.29</v>
      </c>
      <c r="E101" s="48">
        <f t="shared" si="3"/>
        <v>5188.29</v>
      </c>
      <c r="F101" s="125">
        <v>5234.2</v>
      </c>
      <c r="G101" s="125">
        <v>5037.04</v>
      </c>
      <c r="H101" s="125">
        <v>4762.91</v>
      </c>
      <c r="I101" s="48">
        <f t="shared" si="7"/>
        <v>274.13000000000011</v>
      </c>
      <c r="J101" s="48">
        <f t="shared" si="8"/>
        <v>151.25</v>
      </c>
    </row>
    <row r="102" spans="2:10" ht="15.75" thickBot="1" x14ac:dyDescent="0.3">
      <c r="B102" s="124" t="s">
        <v>251</v>
      </c>
      <c r="C102" s="125">
        <v>0</v>
      </c>
      <c r="D102" s="125">
        <v>339966.18</v>
      </c>
      <c r="E102" s="48">
        <f t="shared" si="3"/>
        <v>339966.18</v>
      </c>
      <c r="F102" s="125">
        <v>345179.47</v>
      </c>
      <c r="G102" s="125">
        <v>339974.84</v>
      </c>
      <c r="H102" s="125">
        <v>328052.34000000003</v>
      </c>
      <c r="I102" s="48">
        <f t="shared" si="7"/>
        <v>11922.5</v>
      </c>
      <c r="J102" s="48">
        <f t="shared" si="8"/>
        <v>-8.6600000000325963</v>
      </c>
    </row>
    <row r="103" spans="2:10" ht="15.75" thickBot="1" x14ac:dyDescent="0.3">
      <c r="B103" s="124" t="s">
        <v>252</v>
      </c>
      <c r="C103" s="125">
        <v>361750</v>
      </c>
      <c r="D103" s="125">
        <v>66023.87000000001</v>
      </c>
      <c r="E103" s="48">
        <f t="shared" si="3"/>
        <v>427773.87</v>
      </c>
      <c r="F103" s="125">
        <v>384830.8</v>
      </c>
      <c r="G103" s="125">
        <v>290050.32</v>
      </c>
      <c r="H103" s="125">
        <v>263039.05</v>
      </c>
      <c r="I103" s="48">
        <f t="shared" si="7"/>
        <v>27011.270000000019</v>
      </c>
      <c r="J103" s="48">
        <f t="shared" si="8"/>
        <v>137723.54999999999</v>
      </c>
    </row>
    <row r="104" spans="2:10" ht="15.75" thickBot="1" x14ac:dyDescent="0.3">
      <c r="B104" s="124" t="s">
        <v>253</v>
      </c>
      <c r="C104" s="125">
        <v>103500</v>
      </c>
      <c r="D104" s="125">
        <v>133671.87</v>
      </c>
      <c r="E104" s="48">
        <f t="shared" si="3"/>
        <v>237171.87</v>
      </c>
      <c r="F104" s="125">
        <v>219925.34</v>
      </c>
      <c r="G104" s="125">
        <v>218755.34</v>
      </c>
      <c r="H104" s="125">
        <v>187466.85</v>
      </c>
      <c r="I104" s="48">
        <f t="shared" si="7"/>
        <v>31288.489999999991</v>
      </c>
      <c r="J104" s="48">
        <f t="shared" si="8"/>
        <v>18416.53</v>
      </c>
    </row>
    <row r="105" spans="2:10" ht="15.75" thickBot="1" x14ac:dyDescent="0.3">
      <c r="B105" s="124" t="s">
        <v>254</v>
      </c>
      <c r="C105" s="125">
        <v>0</v>
      </c>
      <c r="D105" s="125">
        <v>413030.93</v>
      </c>
      <c r="E105" s="48">
        <f t="shared" si="3"/>
        <v>413030.93</v>
      </c>
      <c r="F105" s="125">
        <v>418979.98</v>
      </c>
      <c r="G105" s="125">
        <v>413030.93</v>
      </c>
      <c r="H105" s="125">
        <v>410351.74</v>
      </c>
      <c r="I105" s="48">
        <f t="shared" si="7"/>
        <v>2679.1900000000023</v>
      </c>
      <c r="J105" s="48">
        <f t="shared" si="8"/>
        <v>0</v>
      </c>
    </row>
    <row r="106" spans="2:10" ht="15.75" thickBot="1" x14ac:dyDescent="0.3">
      <c r="B106" s="124" t="s">
        <v>255</v>
      </c>
      <c r="C106" s="125">
        <v>240000</v>
      </c>
      <c r="D106" s="125">
        <v>-88441.55</v>
      </c>
      <c r="E106" s="48">
        <f t="shared" si="3"/>
        <v>151558.45000000001</v>
      </c>
      <c r="F106" s="125">
        <v>98658.69</v>
      </c>
      <c r="G106" s="125">
        <v>87898.19</v>
      </c>
      <c r="H106" s="125">
        <v>85579.04</v>
      </c>
      <c r="I106" s="48">
        <f t="shared" si="7"/>
        <v>2319.1500000000087</v>
      </c>
      <c r="J106" s="48">
        <f t="shared" si="8"/>
        <v>63660.260000000009</v>
      </c>
    </row>
    <row r="107" spans="2:10" ht="15.75" thickBot="1" x14ac:dyDescent="0.3">
      <c r="B107" s="124" t="s">
        <v>256</v>
      </c>
      <c r="C107" s="125">
        <v>35000</v>
      </c>
      <c r="D107" s="125">
        <v>-15222.859999999999</v>
      </c>
      <c r="E107" s="48">
        <f t="shared" si="3"/>
        <v>19777.14</v>
      </c>
      <c r="F107" s="125">
        <v>17264.09</v>
      </c>
      <c r="G107" s="125">
        <v>16930.25</v>
      </c>
      <c r="H107" s="125">
        <v>14995.93</v>
      </c>
      <c r="I107" s="48">
        <f t="shared" si="7"/>
        <v>1934.3199999999997</v>
      </c>
      <c r="J107" s="48">
        <f t="shared" si="8"/>
        <v>2846.8899999999994</v>
      </c>
    </row>
    <row r="108" spans="2:10" ht="15.75" thickBot="1" x14ac:dyDescent="0.3">
      <c r="B108" s="124" t="s">
        <v>257</v>
      </c>
      <c r="C108" s="125">
        <v>10000</v>
      </c>
      <c r="D108" s="125">
        <v>-1527</v>
      </c>
      <c r="E108" s="48">
        <f t="shared" si="3"/>
        <v>8473</v>
      </c>
      <c r="F108" s="125">
        <v>3354.11</v>
      </c>
      <c r="G108" s="125">
        <v>3354.11</v>
      </c>
      <c r="H108" s="125">
        <v>3024.11</v>
      </c>
      <c r="I108" s="48">
        <f t="shared" si="7"/>
        <v>330</v>
      </c>
      <c r="J108" s="48">
        <f t="shared" si="8"/>
        <v>5118.8899999999994</v>
      </c>
    </row>
    <row r="109" spans="2:10" ht="15.75" thickBot="1" x14ac:dyDescent="0.3">
      <c r="B109" s="124" t="s">
        <v>258</v>
      </c>
      <c r="C109" s="125">
        <v>95000</v>
      </c>
      <c r="D109" s="125">
        <v>0</v>
      </c>
      <c r="E109" s="48">
        <f t="shared" si="3"/>
        <v>95000</v>
      </c>
      <c r="F109" s="125">
        <v>82155.81</v>
      </c>
      <c r="G109" s="125">
        <v>74197.89</v>
      </c>
      <c r="H109" s="125">
        <v>74197.89</v>
      </c>
      <c r="I109" s="48">
        <f t="shared" si="7"/>
        <v>0</v>
      </c>
      <c r="J109" s="48">
        <f t="shared" si="8"/>
        <v>20802.11</v>
      </c>
    </row>
    <row r="110" spans="2:10" ht="15.75" thickBot="1" x14ac:dyDescent="0.3">
      <c r="B110" s="124" t="s">
        <v>259</v>
      </c>
      <c r="C110" s="125">
        <v>45000</v>
      </c>
      <c r="D110" s="125">
        <v>109179.06999999998</v>
      </c>
      <c r="E110" s="48">
        <f t="shared" si="3"/>
        <v>154179.06999999998</v>
      </c>
      <c r="F110" s="125">
        <v>156044.59</v>
      </c>
      <c r="G110" s="125">
        <v>154179.07</v>
      </c>
      <c r="H110" s="125">
        <v>127676.74</v>
      </c>
      <c r="I110" s="48">
        <f t="shared" si="7"/>
        <v>26502.33</v>
      </c>
      <c r="J110" s="48">
        <f t="shared" si="8"/>
        <v>0</v>
      </c>
    </row>
    <row r="111" spans="2:10" ht="15.75" thickBot="1" x14ac:dyDescent="0.3">
      <c r="B111" s="124" t="s">
        <v>260</v>
      </c>
      <c r="C111" s="125">
        <v>300000</v>
      </c>
      <c r="D111" s="125">
        <v>65823</v>
      </c>
      <c r="E111" s="48">
        <f t="shared" si="3"/>
        <v>365823</v>
      </c>
      <c r="F111" s="125">
        <v>365772.42</v>
      </c>
      <c r="G111" s="125">
        <v>349593.95</v>
      </c>
      <c r="H111" s="125">
        <v>311854.67</v>
      </c>
      <c r="I111" s="48">
        <f t="shared" si="7"/>
        <v>37739.280000000028</v>
      </c>
      <c r="J111" s="48">
        <f t="shared" si="8"/>
        <v>16229.049999999988</v>
      </c>
    </row>
    <row r="112" spans="2:10" ht="15.75" thickBot="1" x14ac:dyDescent="0.3">
      <c r="B112" s="124" t="s">
        <v>261</v>
      </c>
      <c r="C112" s="125">
        <v>30000</v>
      </c>
      <c r="D112" s="125">
        <v>0</v>
      </c>
      <c r="E112" s="48">
        <f t="shared" si="3"/>
        <v>30000</v>
      </c>
      <c r="F112" s="125">
        <v>30000</v>
      </c>
      <c r="G112" s="125">
        <v>28177.57</v>
      </c>
      <c r="H112" s="125">
        <v>28177.57</v>
      </c>
      <c r="I112" s="48">
        <f t="shared" si="7"/>
        <v>0</v>
      </c>
      <c r="J112" s="48">
        <f t="shared" si="8"/>
        <v>1822.4300000000003</v>
      </c>
    </row>
    <row r="113" spans="2:10" ht="15.75" thickBot="1" x14ac:dyDescent="0.3">
      <c r="B113" s="124" t="s">
        <v>262</v>
      </c>
      <c r="C113" s="125">
        <v>758000</v>
      </c>
      <c r="D113" s="125">
        <v>-10177.209999999999</v>
      </c>
      <c r="E113" s="48">
        <f t="shared" si="3"/>
        <v>747822.79</v>
      </c>
      <c r="F113" s="125">
        <v>758000</v>
      </c>
      <c r="G113" s="125">
        <v>740000</v>
      </c>
      <c r="H113" s="125">
        <v>740000</v>
      </c>
      <c r="I113" s="48">
        <f t="shared" si="7"/>
        <v>0</v>
      </c>
      <c r="J113" s="48">
        <f t="shared" si="8"/>
        <v>7822.7900000000373</v>
      </c>
    </row>
    <row r="114" spans="2:10" ht="15.75" thickBot="1" x14ac:dyDescent="0.3">
      <c r="B114" s="124" t="s">
        <v>263</v>
      </c>
      <c r="C114" s="125">
        <v>0</v>
      </c>
      <c r="D114" s="125">
        <v>390570.7</v>
      </c>
      <c r="E114" s="48">
        <f t="shared" si="3"/>
        <v>390570.7</v>
      </c>
      <c r="F114" s="125">
        <v>397477.35</v>
      </c>
      <c r="G114" s="125">
        <v>394792.62</v>
      </c>
      <c r="H114" s="125">
        <v>357801.44</v>
      </c>
      <c r="I114" s="48">
        <f t="shared" si="7"/>
        <v>36991.179999999993</v>
      </c>
      <c r="J114" s="48">
        <f t="shared" si="8"/>
        <v>-4221.9199999999837</v>
      </c>
    </row>
    <row r="115" spans="2:10" ht="15.75" thickBot="1" x14ac:dyDescent="0.3">
      <c r="B115" s="124" t="s">
        <v>264</v>
      </c>
      <c r="C115" s="125">
        <v>0</v>
      </c>
      <c r="D115" s="125">
        <v>85667.41</v>
      </c>
      <c r="E115" s="48">
        <f t="shared" si="3"/>
        <v>85667.41</v>
      </c>
      <c r="F115" s="125">
        <v>85667.41</v>
      </c>
      <c r="G115" s="125">
        <v>85667.41</v>
      </c>
      <c r="H115" s="125">
        <v>82917.41</v>
      </c>
      <c r="I115" s="48">
        <f t="shared" si="7"/>
        <v>2750</v>
      </c>
      <c r="J115" s="48">
        <f t="shared" si="8"/>
        <v>0</v>
      </c>
    </row>
    <row r="116" spans="2:10" ht="15.75" thickBot="1" x14ac:dyDescent="0.3">
      <c r="B116" s="124" t="s">
        <v>265</v>
      </c>
      <c r="C116" s="125">
        <v>0</v>
      </c>
      <c r="D116" s="125">
        <v>2000</v>
      </c>
      <c r="E116" s="48">
        <f t="shared" si="3"/>
        <v>2000</v>
      </c>
      <c r="F116" s="125">
        <v>2000</v>
      </c>
      <c r="G116" s="125">
        <v>2000</v>
      </c>
      <c r="H116" s="125">
        <v>2000</v>
      </c>
      <c r="I116" s="48">
        <f t="shared" si="7"/>
        <v>0</v>
      </c>
      <c r="J116" s="48">
        <f t="shared" si="8"/>
        <v>0</v>
      </c>
    </row>
    <row r="117" spans="2:10" ht="15.75" thickBot="1" x14ac:dyDescent="0.3">
      <c r="B117" s="124" t="s">
        <v>266</v>
      </c>
      <c r="C117" s="125">
        <v>0</v>
      </c>
      <c r="D117" s="125">
        <v>6580.91</v>
      </c>
      <c r="E117" s="48">
        <f t="shared" si="3"/>
        <v>6580.91</v>
      </c>
      <c r="F117" s="125">
        <v>6580.91</v>
      </c>
      <c r="G117" s="125">
        <v>6580.91</v>
      </c>
      <c r="H117" s="125">
        <v>6580.91</v>
      </c>
      <c r="I117" s="48">
        <f t="shared" si="7"/>
        <v>0</v>
      </c>
      <c r="J117" s="48">
        <f t="shared" si="8"/>
        <v>0</v>
      </c>
    </row>
    <row r="118" spans="2:10" ht="15.75" thickBot="1" x14ac:dyDescent="0.3">
      <c r="B118" s="124" t="s">
        <v>267</v>
      </c>
      <c r="C118" s="125">
        <v>5369000</v>
      </c>
      <c r="D118" s="125">
        <v>-230180.55999999959</v>
      </c>
      <c r="E118" s="48">
        <f t="shared" si="3"/>
        <v>5138819.4400000004</v>
      </c>
      <c r="F118" s="125">
        <v>5139834.59</v>
      </c>
      <c r="G118" s="125">
        <v>5138434.62</v>
      </c>
      <c r="H118" s="125">
        <v>4708751.8499999996</v>
      </c>
      <c r="I118" s="48">
        <f t="shared" si="7"/>
        <v>429682.77000000048</v>
      </c>
      <c r="J118" s="48">
        <f t="shared" si="8"/>
        <v>384.82000000029802</v>
      </c>
    </row>
    <row r="119" spans="2:10" ht="15.75" thickBot="1" x14ac:dyDescent="0.3">
      <c r="B119" s="124" t="s">
        <v>268</v>
      </c>
      <c r="C119" s="125">
        <v>2826000</v>
      </c>
      <c r="D119" s="125">
        <v>102599.83000000007</v>
      </c>
      <c r="E119" s="48">
        <f t="shared" si="3"/>
        <v>2928599.83</v>
      </c>
      <c r="F119" s="125">
        <v>2928816.98</v>
      </c>
      <c r="G119" s="125">
        <v>2867250.1</v>
      </c>
      <c r="H119" s="125">
        <v>2399292.5099999998</v>
      </c>
      <c r="I119" s="48">
        <f t="shared" si="7"/>
        <v>467957.59000000032</v>
      </c>
      <c r="J119" s="48">
        <f t="shared" si="8"/>
        <v>61349.729999999981</v>
      </c>
    </row>
    <row r="120" spans="2:10" ht="15.75" thickBot="1" x14ac:dyDescent="0.3">
      <c r="B120" s="124" t="s">
        <v>269</v>
      </c>
      <c r="C120" s="125">
        <v>310000</v>
      </c>
      <c r="D120" s="125">
        <v>-49868.69</v>
      </c>
      <c r="E120" s="48">
        <f t="shared" si="3"/>
        <v>260131.31</v>
      </c>
      <c r="F120" s="125">
        <v>260131.31</v>
      </c>
      <c r="G120" s="125">
        <v>257979.41</v>
      </c>
      <c r="H120" s="125">
        <v>238640.4</v>
      </c>
      <c r="I120" s="48">
        <f t="shared" si="7"/>
        <v>19339.010000000009</v>
      </c>
      <c r="J120" s="48">
        <f t="shared" si="8"/>
        <v>2151.8999999999942</v>
      </c>
    </row>
    <row r="121" spans="2:10" ht="15.75" thickBot="1" x14ac:dyDescent="0.3">
      <c r="B121" s="124" t="s">
        <v>270</v>
      </c>
      <c r="C121" s="125">
        <v>70000</v>
      </c>
      <c r="D121" s="125">
        <v>-1251.5999999999999</v>
      </c>
      <c r="E121" s="48">
        <f t="shared" si="3"/>
        <v>68748.399999999994</v>
      </c>
      <c r="F121" s="125">
        <v>68748.399999999994</v>
      </c>
      <c r="G121" s="125">
        <v>30251.51</v>
      </c>
      <c r="H121" s="125">
        <v>30251.51</v>
      </c>
      <c r="I121" s="48">
        <f t="shared" si="7"/>
        <v>0</v>
      </c>
      <c r="J121" s="48">
        <f t="shared" si="8"/>
        <v>38496.89</v>
      </c>
    </row>
    <row r="122" spans="2:10" ht="15.75" thickBot="1" x14ac:dyDescent="0.3">
      <c r="B122" s="124" t="s">
        <v>271</v>
      </c>
      <c r="C122" s="125">
        <v>649000</v>
      </c>
      <c r="D122" s="125">
        <v>973330.47</v>
      </c>
      <c r="E122" s="48">
        <f t="shared" si="3"/>
        <v>1622330.47</v>
      </c>
      <c r="F122" s="125">
        <v>1634919.55</v>
      </c>
      <c r="G122" s="125">
        <v>1531741.1</v>
      </c>
      <c r="H122" s="125">
        <v>1385569.25</v>
      </c>
      <c r="I122" s="48">
        <f t="shared" si="7"/>
        <v>146171.85000000009</v>
      </c>
      <c r="J122" s="48">
        <f t="shared" si="8"/>
        <v>90589.369999999879</v>
      </c>
    </row>
    <row r="123" spans="2:10" ht="15.75" thickBot="1" x14ac:dyDescent="0.3">
      <c r="B123" s="124" t="s">
        <v>272</v>
      </c>
      <c r="C123" s="125">
        <v>359200</v>
      </c>
      <c r="D123" s="125">
        <v>0</v>
      </c>
      <c r="E123" s="48">
        <f t="shared" si="3"/>
        <v>359200</v>
      </c>
      <c r="F123" s="125">
        <v>322427.21999999997</v>
      </c>
      <c r="G123" s="125">
        <v>322427.21999999997</v>
      </c>
      <c r="H123" s="125">
        <v>317614.89</v>
      </c>
      <c r="I123" s="48">
        <f t="shared" si="7"/>
        <v>4812.3299999999581</v>
      </c>
      <c r="J123" s="48">
        <f t="shared" si="8"/>
        <v>36772.780000000028</v>
      </c>
    </row>
    <row r="124" spans="2:10" ht="15.75" thickBot="1" x14ac:dyDescent="0.3">
      <c r="B124" s="124" t="s">
        <v>523</v>
      </c>
      <c r="C124" s="125">
        <v>0</v>
      </c>
      <c r="D124" s="125">
        <v>4200</v>
      </c>
      <c r="E124" s="48">
        <f t="shared" si="3"/>
        <v>4200</v>
      </c>
      <c r="F124" s="125">
        <v>4200</v>
      </c>
      <c r="G124" s="125">
        <v>4200</v>
      </c>
      <c r="H124" s="125">
        <v>4200</v>
      </c>
      <c r="I124" s="48">
        <f t="shared" si="7"/>
        <v>0</v>
      </c>
      <c r="J124" s="48">
        <f t="shared" si="8"/>
        <v>0</v>
      </c>
    </row>
    <row r="125" spans="2:10" ht="15.75" thickBot="1" x14ac:dyDescent="0.3">
      <c r="B125" s="124" t="s">
        <v>273</v>
      </c>
      <c r="C125" s="125">
        <v>615000</v>
      </c>
      <c r="D125" s="125">
        <v>1985768.0500000026</v>
      </c>
      <c r="E125" s="48">
        <f t="shared" si="3"/>
        <v>2600768.0500000026</v>
      </c>
      <c r="F125" s="125">
        <v>2734770.76</v>
      </c>
      <c r="G125" s="125">
        <v>2539891.23</v>
      </c>
      <c r="H125" s="125">
        <v>2260277.6</v>
      </c>
      <c r="I125" s="48">
        <f t="shared" si="7"/>
        <v>279613.62999999989</v>
      </c>
      <c r="J125" s="48">
        <f t="shared" si="8"/>
        <v>60876.820000002626</v>
      </c>
    </row>
    <row r="126" spans="2:10" ht="15.75" thickBot="1" x14ac:dyDescent="0.3">
      <c r="B126" s="124" t="s">
        <v>274</v>
      </c>
      <c r="C126" s="125">
        <v>746250</v>
      </c>
      <c r="D126" s="125">
        <v>257832.06999999998</v>
      </c>
      <c r="E126" s="48">
        <f t="shared" si="3"/>
        <v>1004082.07</v>
      </c>
      <c r="F126" s="125">
        <v>495833.84</v>
      </c>
      <c r="G126" s="125">
        <v>495066.16</v>
      </c>
      <c r="H126" s="125">
        <v>495066.16</v>
      </c>
      <c r="I126" s="48">
        <f t="shared" si="7"/>
        <v>0</v>
      </c>
      <c r="J126" s="48">
        <f t="shared" si="8"/>
        <v>509015.91</v>
      </c>
    </row>
    <row r="127" spans="2:10" ht="15.75" thickBot="1" x14ac:dyDescent="0.3">
      <c r="B127" s="124" t="s">
        <v>524</v>
      </c>
      <c r="C127" s="125">
        <v>50000</v>
      </c>
      <c r="D127" s="125">
        <v>0</v>
      </c>
      <c r="E127" s="48">
        <f t="shared" si="3"/>
        <v>50000</v>
      </c>
      <c r="F127" s="125">
        <v>18918.740000000002</v>
      </c>
      <c r="G127" s="125">
        <v>18918.740000000002</v>
      </c>
      <c r="H127" s="125">
        <v>18168.740000000002</v>
      </c>
      <c r="I127" s="48">
        <f t="shared" si="7"/>
        <v>750</v>
      </c>
      <c r="J127" s="48">
        <f t="shared" si="8"/>
        <v>31081.26</v>
      </c>
    </row>
    <row r="128" spans="2:10" ht="15.75" thickBot="1" x14ac:dyDescent="0.3">
      <c r="B128" s="124" t="s">
        <v>275</v>
      </c>
      <c r="C128" s="125">
        <v>8238342</v>
      </c>
      <c r="D128" s="125">
        <v>-683116.83</v>
      </c>
      <c r="E128" s="48">
        <f t="shared" si="3"/>
        <v>7555225.1699999999</v>
      </c>
      <c r="F128" s="125">
        <v>7688342</v>
      </c>
      <c r="G128" s="125">
        <v>7538342</v>
      </c>
      <c r="H128" s="125">
        <v>7001813.5</v>
      </c>
      <c r="I128" s="48">
        <f>+G128-H128</f>
        <v>536528.5</v>
      </c>
      <c r="J128" s="48">
        <f t="shared" si="8"/>
        <v>16883.169999999925</v>
      </c>
    </row>
    <row r="129" spans="2:10" ht="15.75" thickBot="1" x14ac:dyDescent="0.3">
      <c r="B129" s="124" t="s">
        <v>276</v>
      </c>
      <c r="C129" s="125">
        <v>0</v>
      </c>
      <c r="D129" s="125">
        <v>949703.34</v>
      </c>
      <c r="E129" s="48">
        <f t="shared" si="3"/>
        <v>949703.34</v>
      </c>
      <c r="F129" s="125">
        <v>334254.28000000003</v>
      </c>
      <c r="G129" s="125">
        <v>334254.28000000003</v>
      </c>
      <c r="H129" s="125">
        <v>334254.28000000003</v>
      </c>
      <c r="I129" s="48">
        <f t="shared" si="7"/>
        <v>0</v>
      </c>
      <c r="J129" s="48">
        <f t="shared" si="8"/>
        <v>615449.05999999994</v>
      </c>
    </row>
    <row r="130" spans="2:10" ht="15.75" thickBot="1" x14ac:dyDescent="0.3">
      <c r="B130" s="124" t="s">
        <v>277</v>
      </c>
      <c r="C130" s="125">
        <v>0</v>
      </c>
      <c r="D130" s="125">
        <v>3115571.12</v>
      </c>
      <c r="E130" s="48">
        <f t="shared" si="3"/>
        <v>3115571.12</v>
      </c>
      <c r="F130" s="125">
        <v>0</v>
      </c>
      <c r="G130" s="125">
        <v>0</v>
      </c>
      <c r="H130" s="125">
        <v>0</v>
      </c>
      <c r="I130" s="48">
        <f t="shared" si="7"/>
        <v>0</v>
      </c>
      <c r="J130" s="48">
        <f t="shared" si="8"/>
        <v>3115571.12</v>
      </c>
    </row>
    <row r="131" spans="2:10" ht="15.75" thickBot="1" x14ac:dyDescent="0.3">
      <c r="B131" s="124" t="s">
        <v>278</v>
      </c>
      <c r="C131" s="125">
        <v>40000</v>
      </c>
      <c r="D131" s="125">
        <v>14.09</v>
      </c>
      <c r="E131" s="48">
        <f t="shared" si="3"/>
        <v>40014.089999999997</v>
      </c>
      <c r="F131" s="125">
        <v>40014.089999999997</v>
      </c>
      <c r="G131" s="125">
        <v>37246.589999999997</v>
      </c>
      <c r="H131" s="125">
        <v>36526.589999999997</v>
      </c>
      <c r="I131" s="48">
        <f t="shared" si="7"/>
        <v>720</v>
      </c>
      <c r="J131" s="48">
        <f t="shared" si="8"/>
        <v>2767.5</v>
      </c>
    </row>
    <row r="132" spans="2:10" ht="15.75" thickBot="1" x14ac:dyDescent="0.3">
      <c r="B132" s="124" t="s">
        <v>279</v>
      </c>
      <c r="C132" s="125">
        <v>0</v>
      </c>
      <c r="D132" s="125">
        <v>311585.89</v>
      </c>
      <c r="E132" s="48">
        <f t="shared" si="3"/>
        <v>311585.89</v>
      </c>
      <c r="F132" s="125">
        <v>322080.62</v>
      </c>
      <c r="G132" s="125">
        <v>310960.89</v>
      </c>
      <c r="H132" s="125">
        <v>263006.34000000003</v>
      </c>
      <c r="I132" s="48">
        <f t="shared" si="7"/>
        <v>47954.549999999988</v>
      </c>
      <c r="J132" s="48">
        <f t="shared" si="8"/>
        <v>625</v>
      </c>
    </row>
    <row r="133" spans="2:10" ht="15.75" thickBot="1" x14ac:dyDescent="0.3">
      <c r="B133" s="124" t="s">
        <v>280</v>
      </c>
      <c r="C133" s="125">
        <v>347000</v>
      </c>
      <c r="D133" s="125">
        <v>942347.14999999991</v>
      </c>
      <c r="E133" s="48">
        <f t="shared" si="3"/>
        <v>1289347.1499999999</v>
      </c>
      <c r="F133" s="125">
        <v>0</v>
      </c>
      <c r="G133" s="126">
        <v>0</v>
      </c>
      <c r="H133" s="126">
        <v>0</v>
      </c>
      <c r="I133" s="48">
        <f t="shared" si="7"/>
        <v>0</v>
      </c>
      <c r="J133" s="48">
        <f t="shared" si="8"/>
        <v>1289347.1499999999</v>
      </c>
    </row>
    <row r="134" spans="2:10" ht="15.75" thickBot="1" x14ac:dyDescent="0.3">
      <c r="B134" s="124" t="s">
        <v>281</v>
      </c>
      <c r="C134" s="125">
        <v>85000</v>
      </c>
      <c r="D134" s="125">
        <v>-76247.81</v>
      </c>
      <c r="E134" s="48">
        <f t="shared" si="3"/>
        <v>8752.1900000000023</v>
      </c>
      <c r="F134" s="125">
        <v>0</v>
      </c>
      <c r="G134" s="126">
        <v>0</v>
      </c>
      <c r="H134" s="126">
        <v>0</v>
      </c>
      <c r="I134" s="48">
        <f t="shared" si="7"/>
        <v>0</v>
      </c>
      <c r="J134" s="48">
        <f t="shared" si="8"/>
        <v>8752.1900000000023</v>
      </c>
    </row>
    <row r="135" spans="2:10" ht="15.75" thickBot="1" x14ac:dyDescent="0.3">
      <c r="B135" s="124" t="s">
        <v>282</v>
      </c>
      <c r="C135" s="125">
        <v>130000</v>
      </c>
      <c r="D135" s="125">
        <v>-129027.4</v>
      </c>
      <c r="E135" s="48">
        <f t="shared" si="3"/>
        <v>972.60000000000582</v>
      </c>
      <c r="F135" s="125">
        <v>0</v>
      </c>
      <c r="G135" s="126">
        <v>0</v>
      </c>
      <c r="H135" s="126">
        <v>0</v>
      </c>
      <c r="I135" s="48">
        <f t="shared" si="7"/>
        <v>0</v>
      </c>
      <c r="J135" s="48">
        <f t="shared" si="8"/>
        <v>972.60000000000582</v>
      </c>
    </row>
    <row r="136" spans="2:10" ht="15.75" thickBot="1" x14ac:dyDescent="0.3">
      <c r="B136" s="124" t="s">
        <v>283</v>
      </c>
      <c r="C136" s="125">
        <v>50000</v>
      </c>
      <c r="D136" s="125">
        <v>-31970.510000000002</v>
      </c>
      <c r="E136" s="48">
        <f t="shared" si="3"/>
        <v>18029.489999999998</v>
      </c>
      <c r="F136" s="125">
        <v>0</v>
      </c>
      <c r="G136" s="126">
        <v>0</v>
      </c>
      <c r="H136" s="126">
        <v>0</v>
      </c>
      <c r="I136" s="48">
        <f t="shared" si="7"/>
        <v>0</v>
      </c>
      <c r="J136" s="48">
        <f t="shared" si="8"/>
        <v>18029.489999999998</v>
      </c>
    </row>
    <row r="137" spans="2:10" ht="15.75" thickBot="1" x14ac:dyDescent="0.3">
      <c r="B137" s="124" t="s">
        <v>284</v>
      </c>
      <c r="C137" s="125">
        <v>190000</v>
      </c>
      <c r="D137" s="125">
        <v>-183460.53999999998</v>
      </c>
      <c r="E137" s="48">
        <f t="shared" ref="E137:E172" si="9">+C137+D137</f>
        <v>6539.460000000021</v>
      </c>
      <c r="F137" s="125">
        <v>0</v>
      </c>
      <c r="G137" s="126">
        <v>0</v>
      </c>
      <c r="H137" s="126">
        <v>0</v>
      </c>
      <c r="I137" s="48">
        <f t="shared" si="7"/>
        <v>0</v>
      </c>
      <c r="J137" s="48">
        <f t="shared" si="8"/>
        <v>6539.460000000021</v>
      </c>
    </row>
    <row r="138" spans="2:10" ht="15.75" thickBot="1" x14ac:dyDescent="0.3">
      <c r="B138" s="124" t="s">
        <v>285</v>
      </c>
      <c r="C138" s="125">
        <v>84230</v>
      </c>
      <c r="D138" s="125">
        <v>-64054.96</v>
      </c>
      <c r="E138" s="48">
        <f t="shared" si="9"/>
        <v>20175.04</v>
      </c>
      <c r="F138" s="125">
        <v>0</v>
      </c>
      <c r="G138" s="126">
        <v>0</v>
      </c>
      <c r="H138" s="126">
        <v>0</v>
      </c>
      <c r="I138" s="48">
        <f t="shared" si="7"/>
        <v>0</v>
      </c>
      <c r="J138" s="48">
        <f t="shared" si="8"/>
        <v>20175.04</v>
      </c>
    </row>
    <row r="139" spans="2:10" ht="15.75" thickBot="1" x14ac:dyDescent="0.3">
      <c r="B139" s="124" t="s">
        <v>286</v>
      </c>
      <c r="C139" s="125">
        <v>310000</v>
      </c>
      <c r="D139" s="125">
        <v>-297262.42</v>
      </c>
      <c r="E139" s="48">
        <f t="shared" si="9"/>
        <v>12737.580000000016</v>
      </c>
      <c r="F139" s="125">
        <v>0</v>
      </c>
      <c r="G139" s="126">
        <v>0</v>
      </c>
      <c r="H139" s="126">
        <v>0</v>
      </c>
      <c r="I139" s="48">
        <f t="shared" si="7"/>
        <v>0</v>
      </c>
      <c r="J139" s="48">
        <f t="shared" si="8"/>
        <v>12737.580000000016</v>
      </c>
    </row>
    <row r="140" spans="2:10" ht="15.75" thickBot="1" x14ac:dyDescent="0.3">
      <c r="B140" s="124" t="s">
        <v>287</v>
      </c>
      <c r="C140" s="125">
        <v>71000</v>
      </c>
      <c r="D140" s="125">
        <v>-46979.270000000004</v>
      </c>
      <c r="E140" s="48">
        <f t="shared" si="9"/>
        <v>24020.729999999996</v>
      </c>
      <c r="F140" s="125">
        <v>0</v>
      </c>
      <c r="G140" s="126">
        <v>0</v>
      </c>
      <c r="H140" s="126">
        <v>0</v>
      </c>
      <c r="I140" s="48">
        <f t="shared" si="7"/>
        <v>0</v>
      </c>
      <c r="J140" s="48">
        <f t="shared" si="8"/>
        <v>24020.729999999996</v>
      </c>
    </row>
    <row r="141" spans="2:10" ht="15.75" thickBot="1" x14ac:dyDescent="0.3">
      <c r="B141" s="124" t="s">
        <v>518</v>
      </c>
      <c r="C141" s="125">
        <v>18000</v>
      </c>
      <c r="D141" s="125">
        <v>-18000</v>
      </c>
      <c r="E141" s="48">
        <f t="shared" si="9"/>
        <v>0</v>
      </c>
      <c r="F141" s="125">
        <v>0</v>
      </c>
      <c r="G141" s="126">
        <v>0</v>
      </c>
      <c r="H141" s="126">
        <v>0</v>
      </c>
      <c r="I141" s="48">
        <f t="shared" si="7"/>
        <v>0</v>
      </c>
      <c r="J141" s="48">
        <f t="shared" si="8"/>
        <v>0</v>
      </c>
    </row>
    <row r="142" spans="2:10" ht="15.75" thickBot="1" x14ac:dyDescent="0.3">
      <c r="B142" s="124" t="s">
        <v>288</v>
      </c>
      <c r="C142" s="125">
        <v>15000</v>
      </c>
      <c r="D142" s="125">
        <v>-14999.99</v>
      </c>
      <c r="E142" s="48">
        <f t="shared" si="9"/>
        <v>1.0000000000218279E-2</v>
      </c>
      <c r="F142" s="125">
        <v>0</v>
      </c>
      <c r="G142" s="126">
        <v>0</v>
      </c>
      <c r="H142" s="126">
        <v>0</v>
      </c>
      <c r="I142" s="48">
        <f t="shared" ref="I142:I172" si="10">+G142-H142</f>
        <v>0</v>
      </c>
      <c r="J142" s="48">
        <f t="shared" ref="J142:J172" si="11">+E142-G142</f>
        <v>1.0000000000218279E-2</v>
      </c>
    </row>
    <row r="143" spans="2:10" ht="15.75" thickBot="1" x14ac:dyDescent="0.3">
      <c r="B143" s="124" t="s">
        <v>289</v>
      </c>
      <c r="C143" s="125">
        <v>26000</v>
      </c>
      <c r="D143" s="125">
        <v>-24955.29</v>
      </c>
      <c r="E143" s="48">
        <f t="shared" si="9"/>
        <v>1044.7099999999991</v>
      </c>
      <c r="F143" s="125">
        <v>0</v>
      </c>
      <c r="G143" s="126">
        <v>0</v>
      </c>
      <c r="H143" s="126">
        <v>0</v>
      </c>
      <c r="I143" s="48">
        <f t="shared" si="10"/>
        <v>0</v>
      </c>
      <c r="J143" s="48">
        <f t="shared" si="11"/>
        <v>1044.7099999999991</v>
      </c>
    </row>
    <row r="144" spans="2:10" ht="15.75" thickBot="1" x14ac:dyDescent="0.3">
      <c r="B144" s="124" t="s">
        <v>290</v>
      </c>
      <c r="C144" s="125">
        <v>0</v>
      </c>
      <c r="D144" s="125">
        <v>343461.77999999997</v>
      </c>
      <c r="E144" s="48">
        <f t="shared" si="9"/>
        <v>343461.77999999997</v>
      </c>
      <c r="F144" s="125">
        <v>0</v>
      </c>
      <c r="G144" s="126">
        <v>0</v>
      </c>
      <c r="H144" s="126">
        <v>0</v>
      </c>
      <c r="I144" s="48">
        <f t="shared" si="10"/>
        <v>0</v>
      </c>
      <c r="J144" s="48">
        <f t="shared" si="11"/>
        <v>343461.77999999997</v>
      </c>
    </row>
    <row r="145" spans="2:10" ht="15.75" thickBot="1" x14ac:dyDescent="0.3">
      <c r="B145" s="124" t="s">
        <v>291</v>
      </c>
      <c r="C145" s="125">
        <v>150000</v>
      </c>
      <c r="D145" s="125">
        <v>-125858.75</v>
      </c>
      <c r="E145" s="48">
        <f t="shared" si="9"/>
        <v>24141.25</v>
      </c>
      <c r="F145" s="125">
        <v>0</v>
      </c>
      <c r="G145" s="126">
        <v>0</v>
      </c>
      <c r="H145" s="126">
        <v>0</v>
      </c>
      <c r="I145" s="48">
        <f t="shared" si="10"/>
        <v>0</v>
      </c>
      <c r="J145" s="48">
        <f t="shared" si="11"/>
        <v>24141.25</v>
      </c>
    </row>
    <row r="146" spans="2:10" ht="15.75" thickBot="1" x14ac:dyDescent="0.3">
      <c r="B146" s="124" t="s">
        <v>292</v>
      </c>
      <c r="C146" s="125">
        <v>500000</v>
      </c>
      <c r="D146" s="125">
        <v>-450404.98999999993</v>
      </c>
      <c r="E146" s="48">
        <f t="shared" si="9"/>
        <v>49595.010000000068</v>
      </c>
      <c r="F146" s="125">
        <v>0</v>
      </c>
      <c r="G146" s="126">
        <v>0</v>
      </c>
      <c r="H146" s="126">
        <v>0</v>
      </c>
      <c r="I146" s="48">
        <f t="shared" si="10"/>
        <v>0</v>
      </c>
      <c r="J146" s="48">
        <f t="shared" si="11"/>
        <v>49595.010000000068</v>
      </c>
    </row>
    <row r="147" spans="2:10" ht="15.75" thickBot="1" x14ac:dyDescent="0.3">
      <c r="B147" s="124" t="s">
        <v>293</v>
      </c>
      <c r="C147" s="125">
        <v>54000</v>
      </c>
      <c r="D147" s="125">
        <v>-46790.909999999996</v>
      </c>
      <c r="E147" s="48">
        <f t="shared" si="9"/>
        <v>7209.0900000000038</v>
      </c>
      <c r="F147" s="125">
        <v>0</v>
      </c>
      <c r="G147" s="126">
        <v>0</v>
      </c>
      <c r="H147" s="126">
        <v>0</v>
      </c>
      <c r="I147" s="48">
        <f t="shared" si="10"/>
        <v>0</v>
      </c>
      <c r="J147" s="48">
        <f t="shared" si="11"/>
        <v>7209.0900000000038</v>
      </c>
    </row>
    <row r="148" spans="2:10" ht="15.75" thickBot="1" x14ac:dyDescent="0.3">
      <c r="B148" s="124" t="s">
        <v>294</v>
      </c>
      <c r="C148" s="125">
        <v>746263</v>
      </c>
      <c r="D148" s="125">
        <v>-329300.45000000007</v>
      </c>
      <c r="E148" s="48">
        <f t="shared" si="9"/>
        <v>416962.54999999993</v>
      </c>
      <c r="F148" s="125">
        <v>0</v>
      </c>
      <c r="G148" s="126">
        <v>0</v>
      </c>
      <c r="H148" s="126">
        <v>0</v>
      </c>
      <c r="I148" s="48">
        <f t="shared" si="10"/>
        <v>0</v>
      </c>
      <c r="J148" s="48">
        <f t="shared" si="11"/>
        <v>416962.54999999993</v>
      </c>
    </row>
    <row r="149" spans="2:10" ht="15.75" thickBot="1" x14ac:dyDescent="0.3">
      <c r="B149" s="124" t="s">
        <v>295</v>
      </c>
      <c r="C149" s="125">
        <v>32000</v>
      </c>
      <c r="D149" s="125">
        <v>-13723.58</v>
      </c>
      <c r="E149" s="48">
        <f t="shared" si="9"/>
        <v>18276.419999999998</v>
      </c>
      <c r="F149" s="125">
        <v>0</v>
      </c>
      <c r="G149" s="126">
        <v>0</v>
      </c>
      <c r="H149" s="126">
        <v>0</v>
      </c>
      <c r="I149" s="48">
        <f t="shared" si="10"/>
        <v>0</v>
      </c>
      <c r="J149" s="48">
        <f t="shared" si="11"/>
        <v>18276.419999999998</v>
      </c>
    </row>
    <row r="150" spans="2:10" ht="15.75" thickBot="1" x14ac:dyDescent="0.3">
      <c r="B150" s="124" t="s">
        <v>296</v>
      </c>
      <c r="C150" s="125">
        <v>20000</v>
      </c>
      <c r="D150" s="125">
        <v>-10452.969999999999</v>
      </c>
      <c r="E150" s="48">
        <f t="shared" si="9"/>
        <v>9547.0300000000007</v>
      </c>
      <c r="F150" s="125">
        <v>0</v>
      </c>
      <c r="G150" s="126">
        <v>0</v>
      </c>
      <c r="H150" s="126">
        <v>0</v>
      </c>
      <c r="I150" s="48">
        <f t="shared" si="10"/>
        <v>0</v>
      </c>
      <c r="J150" s="48">
        <f t="shared" si="11"/>
        <v>9547.0300000000007</v>
      </c>
    </row>
    <row r="151" spans="2:10" ht="15.75" thickBot="1" x14ac:dyDescent="0.3">
      <c r="B151" s="124" t="s">
        <v>297</v>
      </c>
      <c r="C151" s="125">
        <v>72000</v>
      </c>
      <c r="D151" s="125">
        <v>-59222.19</v>
      </c>
      <c r="E151" s="48">
        <f t="shared" si="9"/>
        <v>12777.809999999998</v>
      </c>
      <c r="F151" s="125">
        <v>0</v>
      </c>
      <c r="G151" s="126">
        <v>0</v>
      </c>
      <c r="H151" s="126">
        <v>0</v>
      </c>
      <c r="I151" s="48">
        <f t="shared" si="10"/>
        <v>0</v>
      </c>
      <c r="J151" s="48">
        <f t="shared" si="11"/>
        <v>12777.809999999998</v>
      </c>
    </row>
    <row r="152" spans="2:10" ht="15.75" thickBot="1" x14ac:dyDescent="0.3">
      <c r="B152" s="124" t="s">
        <v>298</v>
      </c>
      <c r="C152" s="125">
        <v>3000</v>
      </c>
      <c r="D152" s="125">
        <v>-3000</v>
      </c>
      <c r="E152" s="48">
        <f t="shared" si="9"/>
        <v>0</v>
      </c>
      <c r="F152" s="125">
        <v>0</v>
      </c>
      <c r="G152" s="126">
        <v>0</v>
      </c>
      <c r="H152" s="126">
        <v>0</v>
      </c>
      <c r="I152" s="48">
        <f t="shared" si="10"/>
        <v>0</v>
      </c>
      <c r="J152" s="48">
        <f t="shared" si="11"/>
        <v>0</v>
      </c>
    </row>
    <row r="153" spans="2:10" ht="15.75" thickBot="1" x14ac:dyDescent="0.3">
      <c r="B153" s="124" t="s">
        <v>299</v>
      </c>
      <c r="C153" s="125">
        <v>64000</v>
      </c>
      <c r="D153" s="125">
        <v>-64000.000000000007</v>
      </c>
      <c r="E153" s="48">
        <f t="shared" si="9"/>
        <v>0</v>
      </c>
      <c r="F153" s="125">
        <v>0</v>
      </c>
      <c r="G153" s="126">
        <v>0</v>
      </c>
      <c r="H153" s="126">
        <v>0</v>
      </c>
      <c r="I153" s="48">
        <f t="shared" si="10"/>
        <v>0</v>
      </c>
      <c r="J153" s="48">
        <f t="shared" si="11"/>
        <v>0</v>
      </c>
    </row>
    <row r="154" spans="2:10" ht="15.75" thickBot="1" x14ac:dyDescent="0.3">
      <c r="B154" s="124" t="s">
        <v>300</v>
      </c>
      <c r="C154" s="125">
        <v>18000</v>
      </c>
      <c r="D154" s="125">
        <v>-11429.42</v>
      </c>
      <c r="E154" s="48">
        <f t="shared" si="9"/>
        <v>6570.58</v>
      </c>
      <c r="F154" s="125">
        <v>0</v>
      </c>
      <c r="G154" s="126">
        <v>0</v>
      </c>
      <c r="H154" s="126">
        <v>0</v>
      </c>
      <c r="I154" s="48">
        <f t="shared" si="10"/>
        <v>0</v>
      </c>
      <c r="J154" s="48">
        <f t="shared" si="11"/>
        <v>6570.58</v>
      </c>
    </row>
    <row r="155" spans="2:10" ht="15.75" thickBot="1" x14ac:dyDescent="0.3">
      <c r="B155" s="124" t="s">
        <v>301</v>
      </c>
      <c r="C155" s="125">
        <v>47000</v>
      </c>
      <c r="D155" s="125">
        <v>-40948.790000000008</v>
      </c>
      <c r="E155" s="48">
        <f t="shared" si="9"/>
        <v>6051.2099999999919</v>
      </c>
      <c r="F155" s="125">
        <v>0</v>
      </c>
      <c r="G155" s="126">
        <v>0</v>
      </c>
      <c r="H155" s="126">
        <v>0</v>
      </c>
      <c r="I155" s="48">
        <f t="shared" si="10"/>
        <v>0</v>
      </c>
      <c r="J155" s="48">
        <f t="shared" si="11"/>
        <v>6051.2099999999919</v>
      </c>
    </row>
    <row r="156" spans="2:10" ht="15.75" thickBot="1" x14ac:dyDescent="0.3">
      <c r="B156" s="124" t="s">
        <v>302</v>
      </c>
      <c r="C156" s="125">
        <v>10000</v>
      </c>
      <c r="D156" s="125">
        <v>-2348.1</v>
      </c>
      <c r="E156" s="48">
        <f t="shared" si="9"/>
        <v>7651.9</v>
      </c>
      <c r="F156" s="125">
        <v>0</v>
      </c>
      <c r="G156" s="126">
        <v>0</v>
      </c>
      <c r="H156" s="126">
        <v>0</v>
      </c>
      <c r="I156" s="48">
        <f t="shared" si="10"/>
        <v>0</v>
      </c>
      <c r="J156" s="48">
        <f t="shared" si="11"/>
        <v>7651.9</v>
      </c>
    </row>
    <row r="157" spans="2:10" ht="15.75" thickBot="1" x14ac:dyDescent="0.3">
      <c r="B157" s="124" t="s">
        <v>303</v>
      </c>
      <c r="C157" s="125">
        <v>19366397</v>
      </c>
      <c r="D157" s="125">
        <v>17761254.160000004</v>
      </c>
      <c r="E157" s="48">
        <f t="shared" si="9"/>
        <v>37127651.160000004</v>
      </c>
      <c r="F157" s="125">
        <v>0</v>
      </c>
      <c r="G157" s="126">
        <v>0</v>
      </c>
      <c r="H157" s="126">
        <v>0</v>
      </c>
      <c r="I157" s="48">
        <f t="shared" si="10"/>
        <v>0</v>
      </c>
      <c r="J157" s="48">
        <f t="shared" si="11"/>
        <v>37127651.160000004</v>
      </c>
    </row>
    <row r="158" spans="2:10" ht="15.75" thickBot="1" x14ac:dyDescent="0.3">
      <c r="B158" s="124" t="s">
        <v>304</v>
      </c>
      <c r="C158" s="125">
        <v>0</v>
      </c>
      <c r="D158" s="125">
        <v>74984.2</v>
      </c>
      <c r="E158" s="48">
        <f t="shared" si="9"/>
        <v>74984.2</v>
      </c>
      <c r="F158" s="125">
        <v>0</v>
      </c>
      <c r="G158" s="126">
        <v>0</v>
      </c>
      <c r="H158" s="126">
        <v>0</v>
      </c>
      <c r="I158" s="48">
        <f t="shared" si="10"/>
        <v>0</v>
      </c>
      <c r="J158" s="48">
        <f t="shared" si="11"/>
        <v>74984.2</v>
      </c>
    </row>
    <row r="159" spans="2:10" ht="15.75" thickBot="1" x14ac:dyDescent="0.3">
      <c r="B159" s="124" t="s">
        <v>305</v>
      </c>
      <c r="C159" s="125">
        <v>91000</v>
      </c>
      <c r="D159" s="125">
        <v>-37519.039999999994</v>
      </c>
      <c r="E159" s="48">
        <f t="shared" si="9"/>
        <v>53480.960000000006</v>
      </c>
      <c r="F159" s="125">
        <v>0</v>
      </c>
      <c r="G159" s="126">
        <v>0</v>
      </c>
      <c r="H159" s="126">
        <v>0</v>
      </c>
      <c r="I159" s="48">
        <f t="shared" si="10"/>
        <v>0</v>
      </c>
      <c r="J159" s="48">
        <f t="shared" si="11"/>
        <v>53480.960000000006</v>
      </c>
    </row>
    <row r="160" spans="2:10" ht="15.75" thickBot="1" x14ac:dyDescent="0.3">
      <c r="B160" s="124" t="s">
        <v>306</v>
      </c>
      <c r="C160" s="125">
        <v>30000</v>
      </c>
      <c r="D160" s="125">
        <v>-23074.3</v>
      </c>
      <c r="E160" s="48">
        <f t="shared" si="9"/>
        <v>6925.7000000000007</v>
      </c>
      <c r="F160" s="125">
        <v>0</v>
      </c>
      <c r="G160" s="126">
        <v>0</v>
      </c>
      <c r="H160" s="126">
        <v>0</v>
      </c>
      <c r="I160" s="48">
        <f t="shared" si="10"/>
        <v>0</v>
      </c>
      <c r="J160" s="48">
        <f t="shared" si="11"/>
        <v>6925.7000000000007</v>
      </c>
    </row>
    <row r="161" spans="2:10" ht="15.75" thickBot="1" x14ac:dyDescent="0.3">
      <c r="B161" s="124" t="s">
        <v>307</v>
      </c>
      <c r="C161" s="125">
        <v>34000</v>
      </c>
      <c r="D161" s="125">
        <v>-30675.13</v>
      </c>
      <c r="E161" s="48">
        <f t="shared" si="9"/>
        <v>3324.869999999999</v>
      </c>
      <c r="F161" s="125">
        <v>0</v>
      </c>
      <c r="G161" s="126">
        <v>0</v>
      </c>
      <c r="H161" s="126">
        <v>0</v>
      </c>
      <c r="I161" s="48">
        <f t="shared" si="10"/>
        <v>0</v>
      </c>
      <c r="J161" s="48">
        <f t="shared" si="11"/>
        <v>3324.869999999999</v>
      </c>
    </row>
    <row r="162" spans="2:10" ht="15.75" thickBot="1" x14ac:dyDescent="0.3">
      <c r="B162" s="124" t="s">
        <v>308</v>
      </c>
      <c r="C162" s="125">
        <v>195000</v>
      </c>
      <c r="D162" s="125">
        <v>14290.01999999997</v>
      </c>
      <c r="E162" s="48">
        <f t="shared" si="9"/>
        <v>209290.01999999996</v>
      </c>
      <c r="F162" s="125">
        <v>0</v>
      </c>
      <c r="G162" s="126">
        <v>0</v>
      </c>
      <c r="H162" s="126">
        <v>0</v>
      </c>
      <c r="I162" s="48">
        <f t="shared" si="10"/>
        <v>0</v>
      </c>
      <c r="J162" s="48">
        <f t="shared" si="11"/>
        <v>209290.01999999996</v>
      </c>
    </row>
    <row r="163" spans="2:10" ht="15.75" thickBot="1" x14ac:dyDescent="0.3">
      <c r="B163" s="124" t="s">
        <v>309</v>
      </c>
      <c r="C163" s="125">
        <v>577500</v>
      </c>
      <c r="D163" s="125">
        <v>-292841.76</v>
      </c>
      <c r="E163" s="48">
        <f t="shared" si="9"/>
        <v>284658.24</v>
      </c>
      <c r="F163" s="125">
        <v>0</v>
      </c>
      <c r="G163" s="126">
        <v>0</v>
      </c>
      <c r="H163" s="126">
        <v>0</v>
      </c>
      <c r="I163" s="48">
        <f t="shared" si="10"/>
        <v>0</v>
      </c>
      <c r="J163" s="48">
        <f t="shared" si="11"/>
        <v>284658.24</v>
      </c>
    </row>
    <row r="164" spans="2:10" ht="15.75" thickBot="1" x14ac:dyDescent="0.3">
      <c r="B164" s="124" t="s">
        <v>310</v>
      </c>
      <c r="C164" s="125">
        <v>300000</v>
      </c>
      <c r="D164" s="125">
        <v>-300000</v>
      </c>
      <c r="E164" s="48">
        <f t="shared" si="9"/>
        <v>0</v>
      </c>
      <c r="F164" s="125">
        <v>0</v>
      </c>
      <c r="G164" s="126">
        <v>0</v>
      </c>
      <c r="H164" s="126">
        <v>0</v>
      </c>
      <c r="I164" s="48">
        <f t="shared" si="10"/>
        <v>0</v>
      </c>
      <c r="J164" s="48">
        <f t="shared" si="11"/>
        <v>0</v>
      </c>
    </row>
    <row r="165" spans="2:10" ht="15.75" thickBot="1" x14ac:dyDescent="0.3">
      <c r="B165" s="124" t="s">
        <v>311</v>
      </c>
      <c r="C165" s="125">
        <v>3257216</v>
      </c>
      <c r="D165" s="125">
        <v>-2586370</v>
      </c>
      <c r="E165" s="48">
        <f t="shared" si="9"/>
        <v>670846</v>
      </c>
      <c r="F165" s="125">
        <v>0</v>
      </c>
      <c r="G165" s="126">
        <v>0</v>
      </c>
      <c r="H165" s="126">
        <v>0</v>
      </c>
      <c r="I165" s="48">
        <f t="shared" si="10"/>
        <v>0</v>
      </c>
      <c r="J165" s="48">
        <f t="shared" si="11"/>
        <v>670846</v>
      </c>
    </row>
    <row r="166" spans="2:10" ht="15.75" thickBot="1" x14ac:dyDescent="0.3">
      <c r="B166" s="124" t="s">
        <v>312</v>
      </c>
      <c r="C166" s="125">
        <v>200000</v>
      </c>
      <c r="D166" s="125">
        <v>8634889.0999999978</v>
      </c>
      <c r="E166" s="48">
        <f t="shared" si="9"/>
        <v>8834889.0999999978</v>
      </c>
      <c r="F166" s="125">
        <v>0</v>
      </c>
      <c r="G166" s="126">
        <v>0</v>
      </c>
      <c r="H166" s="126">
        <v>0</v>
      </c>
      <c r="I166" s="48">
        <f t="shared" si="10"/>
        <v>0</v>
      </c>
      <c r="J166" s="48">
        <f t="shared" si="11"/>
        <v>8834889.0999999978</v>
      </c>
    </row>
    <row r="167" spans="2:10" ht="15.75" thickBot="1" x14ac:dyDescent="0.3">
      <c r="B167" s="124" t="s">
        <v>313</v>
      </c>
      <c r="C167" s="125">
        <v>1119300</v>
      </c>
      <c r="D167" s="125">
        <v>-983119.0199999999</v>
      </c>
      <c r="E167" s="48">
        <f t="shared" si="9"/>
        <v>136180.9800000001</v>
      </c>
      <c r="F167" s="125">
        <v>0</v>
      </c>
      <c r="G167" s="126">
        <v>0</v>
      </c>
      <c r="H167" s="126">
        <v>0</v>
      </c>
      <c r="I167" s="48">
        <f t="shared" si="10"/>
        <v>0</v>
      </c>
      <c r="J167" s="48">
        <f t="shared" si="11"/>
        <v>136180.9800000001</v>
      </c>
    </row>
    <row r="168" spans="2:10" ht="15.75" thickBot="1" x14ac:dyDescent="0.3">
      <c r="B168" s="124" t="s">
        <v>314</v>
      </c>
      <c r="C168" s="125">
        <v>5855864</v>
      </c>
      <c r="D168" s="125">
        <v>-5464770.450000002</v>
      </c>
      <c r="E168" s="48">
        <f t="shared" si="9"/>
        <v>391093.54999999795</v>
      </c>
      <c r="F168" s="125">
        <v>0</v>
      </c>
      <c r="G168" s="126">
        <v>0</v>
      </c>
      <c r="H168" s="126">
        <v>0</v>
      </c>
      <c r="I168" s="48">
        <f t="shared" si="10"/>
        <v>0</v>
      </c>
      <c r="J168" s="48">
        <f t="shared" si="11"/>
        <v>391093.54999999795</v>
      </c>
    </row>
    <row r="169" spans="2:10" ht="15.75" thickBot="1" x14ac:dyDescent="0.3">
      <c r="B169" s="124" t="s">
        <v>315</v>
      </c>
      <c r="C169" s="125">
        <v>37700</v>
      </c>
      <c r="D169" s="125">
        <v>43972.54</v>
      </c>
      <c r="E169" s="48">
        <f t="shared" ref="E169" si="12">+C169+D169</f>
        <v>81672.540000000008</v>
      </c>
      <c r="F169" s="125">
        <v>49234.57</v>
      </c>
      <c r="G169" s="125">
        <v>49094.5</v>
      </c>
      <c r="H169" s="125">
        <v>45887.08</v>
      </c>
      <c r="I169" s="48">
        <f t="shared" ref="I169" si="13">+G169-H169</f>
        <v>3207.4199999999983</v>
      </c>
      <c r="J169" s="48">
        <f t="shared" ref="J169" si="14">+E169-G169</f>
        <v>32578.040000000008</v>
      </c>
    </row>
    <row r="170" spans="2:10" ht="15.75" thickBot="1" x14ac:dyDescent="0.3">
      <c r="B170" s="124" t="s">
        <v>316</v>
      </c>
      <c r="C170" s="125">
        <v>115000</v>
      </c>
      <c r="D170" s="125">
        <v>1654.0999999999767</v>
      </c>
      <c r="E170" s="48">
        <f t="shared" ref="E170" si="15">+C170+D170</f>
        <v>116654.09999999998</v>
      </c>
      <c r="F170" s="125">
        <v>101745.71</v>
      </c>
      <c r="G170" s="125">
        <v>101172.94</v>
      </c>
      <c r="H170" s="125">
        <v>90790.2</v>
      </c>
      <c r="I170" s="48">
        <f t="shared" ref="I170" si="16">+G170-H170</f>
        <v>10382.740000000005</v>
      </c>
      <c r="J170" s="48">
        <f t="shared" ref="J170" si="17">+E170-G170</f>
        <v>15481.159999999974</v>
      </c>
    </row>
    <row r="171" spans="2:10" ht="15.75" thickBot="1" x14ac:dyDescent="0.3">
      <c r="B171" s="124" t="s">
        <v>317</v>
      </c>
      <c r="C171" s="125">
        <v>90000</v>
      </c>
      <c r="D171" s="125">
        <v>0</v>
      </c>
      <c r="E171" s="48">
        <f t="shared" si="9"/>
        <v>90000</v>
      </c>
      <c r="F171" s="125">
        <v>63646.09</v>
      </c>
      <c r="G171" s="125">
        <v>63643.38</v>
      </c>
      <c r="H171" s="125">
        <v>61868.44</v>
      </c>
      <c r="I171" s="48">
        <f t="shared" si="10"/>
        <v>1774.9399999999951</v>
      </c>
      <c r="J171" s="48">
        <f t="shared" si="11"/>
        <v>26356.620000000003</v>
      </c>
    </row>
    <row r="172" spans="2:10" ht="15.75" thickBot="1" x14ac:dyDescent="0.3">
      <c r="B172" s="124" t="s">
        <v>318</v>
      </c>
      <c r="C172" s="125">
        <v>0</v>
      </c>
      <c r="D172" s="125">
        <v>2305592.88</v>
      </c>
      <c r="E172" s="48">
        <f t="shared" si="9"/>
        <v>2305592.88</v>
      </c>
      <c r="F172" s="125">
        <v>2400609.9</v>
      </c>
      <c r="G172" s="125">
        <v>2307209.36</v>
      </c>
      <c r="H172" s="125">
        <v>2221529.9900000002</v>
      </c>
      <c r="I172" s="48">
        <f t="shared" si="10"/>
        <v>85679.369999999646</v>
      </c>
      <c r="J172" s="48">
        <f t="shared" si="11"/>
        <v>-1616.4799999999814</v>
      </c>
    </row>
    <row r="173" spans="2:10" ht="13.5" thickBot="1" x14ac:dyDescent="0.25">
      <c r="B173" s="49" t="s">
        <v>319</v>
      </c>
      <c r="C173" s="50">
        <f>SUM(C78:C172)</f>
        <v>74530887</v>
      </c>
      <c r="D173" s="50">
        <f t="shared" ref="D173:J173" si="18">SUM(D78:D172)</f>
        <v>31484196.510000002</v>
      </c>
      <c r="E173" s="50">
        <f t="shared" si="18"/>
        <v>106015083.50999999</v>
      </c>
      <c r="F173" s="50">
        <f t="shared" si="18"/>
        <v>51749906.56000001</v>
      </c>
      <c r="G173" s="50">
        <f t="shared" si="18"/>
        <v>49607653.68999999</v>
      </c>
      <c r="H173" s="50">
        <f t="shared" si="18"/>
        <v>45095719.859999999</v>
      </c>
      <c r="I173" s="50">
        <f t="shared" si="18"/>
        <v>4511933.83</v>
      </c>
      <c r="J173" s="50">
        <f t="shared" si="18"/>
        <v>56407429.820000008</v>
      </c>
    </row>
    <row r="174" spans="2:10" ht="15.75" thickBot="1" x14ac:dyDescent="0.3">
      <c r="B174" s="124" t="s">
        <v>320</v>
      </c>
      <c r="C174" s="125">
        <v>20000</v>
      </c>
      <c r="D174" s="125">
        <v>-10000</v>
      </c>
      <c r="E174" s="48">
        <f t="shared" ref="E174:E178" si="19">+C174+D174</f>
        <v>10000</v>
      </c>
      <c r="F174" s="125">
        <v>390.83</v>
      </c>
      <c r="G174" s="125">
        <v>390.83</v>
      </c>
      <c r="H174" s="125">
        <v>390.83</v>
      </c>
      <c r="I174" s="48">
        <f t="shared" ref="I174:I178" si="20">+G174-H174</f>
        <v>0</v>
      </c>
      <c r="J174" s="48">
        <f t="shared" ref="J174:J178" si="21">+E174-G174</f>
        <v>9609.17</v>
      </c>
    </row>
    <row r="175" spans="2:10" ht="15.75" thickBot="1" x14ac:dyDescent="0.3">
      <c r="B175" s="124" t="s">
        <v>321</v>
      </c>
      <c r="C175" s="125">
        <v>75000</v>
      </c>
      <c r="D175" s="125">
        <v>0</v>
      </c>
      <c r="E175" s="48">
        <f t="shared" si="19"/>
        <v>75000</v>
      </c>
      <c r="F175" s="125">
        <v>56070.07</v>
      </c>
      <c r="G175" s="125">
        <v>56070.07</v>
      </c>
      <c r="H175" s="125">
        <v>56070.07</v>
      </c>
      <c r="I175" s="48">
        <f t="shared" si="20"/>
        <v>0</v>
      </c>
      <c r="J175" s="48">
        <f t="shared" si="21"/>
        <v>18929.93</v>
      </c>
    </row>
    <row r="176" spans="2:10" ht="15.75" thickBot="1" x14ac:dyDescent="0.3">
      <c r="B176" s="124" t="s">
        <v>322</v>
      </c>
      <c r="C176" s="125">
        <v>5000</v>
      </c>
      <c r="D176" s="125">
        <v>10000</v>
      </c>
      <c r="E176" s="48">
        <f t="shared" si="19"/>
        <v>15000</v>
      </c>
      <c r="F176" s="125">
        <v>5978.37</v>
      </c>
      <c r="G176" s="125">
        <v>5978.37</v>
      </c>
      <c r="H176" s="125">
        <v>5978.37</v>
      </c>
      <c r="I176" s="48">
        <f t="shared" si="20"/>
        <v>0</v>
      </c>
      <c r="J176" s="48">
        <f t="shared" si="21"/>
        <v>9021.630000000001</v>
      </c>
    </row>
    <row r="177" spans="2:10" ht="15.75" thickBot="1" x14ac:dyDescent="0.3">
      <c r="B177" s="124" t="s">
        <v>323</v>
      </c>
      <c r="C177" s="125">
        <v>40000</v>
      </c>
      <c r="D177" s="125">
        <v>14.06</v>
      </c>
      <c r="E177" s="48">
        <f t="shared" si="19"/>
        <v>40014.06</v>
      </c>
      <c r="F177" s="125">
        <v>17388.990000000002</v>
      </c>
      <c r="G177" s="125">
        <v>17388.990000000002</v>
      </c>
      <c r="H177" s="125">
        <v>17388.990000000002</v>
      </c>
      <c r="I177" s="48">
        <f t="shared" si="20"/>
        <v>0</v>
      </c>
      <c r="J177" s="48">
        <f t="shared" si="21"/>
        <v>22625.069999999996</v>
      </c>
    </row>
    <row r="178" spans="2:10" ht="15.75" thickBot="1" x14ac:dyDescent="0.3">
      <c r="B178" s="124" t="s">
        <v>324</v>
      </c>
      <c r="C178" s="125">
        <v>1500</v>
      </c>
      <c r="D178" s="125">
        <v>31497.620000000003</v>
      </c>
      <c r="E178" s="48">
        <f t="shared" si="19"/>
        <v>32997.620000000003</v>
      </c>
      <c r="F178" s="125">
        <v>31497.62</v>
      </c>
      <c r="G178" s="125">
        <v>31497.62</v>
      </c>
      <c r="H178" s="125">
        <v>31497.62</v>
      </c>
      <c r="I178" s="48">
        <f t="shared" si="20"/>
        <v>0</v>
      </c>
      <c r="J178" s="48">
        <f t="shared" si="21"/>
        <v>1500.0000000000036</v>
      </c>
    </row>
    <row r="179" spans="2:10" ht="13.5" thickBot="1" x14ac:dyDescent="0.25">
      <c r="B179" s="49" t="s">
        <v>325</v>
      </c>
      <c r="C179" s="50">
        <f>SUM(C174:C178)</f>
        <v>141500</v>
      </c>
      <c r="D179" s="50">
        <f t="shared" ref="D179:J179" si="22">SUM(D174:D178)</f>
        <v>31511.680000000004</v>
      </c>
      <c r="E179" s="50">
        <f t="shared" si="22"/>
        <v>173011.68</v>
      </c>
      <c r="F179" s="50">
        <f t="shared" si="22"/>
        <v>111325.88</v>
      </c>
      <c r="G179" s="50">
        <f t="shared" si="22"/>
        <v>111325.88</v>
      </c>
      <c r="H179" s="50">
        <f t="shared" si="22"/>
        <v>111325.88</v>
      </c>
      <c r="I179" s="50">
        <f t="shared" si="22"/>
        <v>0</v>
      </c>
      <c r="J179" s="50">
        <f t="shared" si="22"/>
        <v>61685.799999999988</v>
      </c>
    </row>
    <row r="180" spans="2:10" ht="15.75" thickBot="1" x14ac:dyDescent="0.3">
      <c r="B180" s="124" t="s">
        <v>326</v>
      </c>
      <c r="C180" s="125">
        <v>325000</v>
      </c>
      <c r="D180" s="125">
        <v>-118423.5</v>
      </c>
      <c r="E180" s="48">
        <f t="shared" ref="E180:E218" si="23">+C180+D180</f>
        <v>206576.5</v>
      </c>
      <c r="F180" s="125">
        <v>204471.48</v>
      </c>
      <c r="G180" s="125">
        <v>204471.48</v>
      </c>
      <c r="H180" s="125">
        <v>33041.22</v>
      </c>
      <c r="I180" s="48">
        <f t="shared" ref="I180:I218" si="24">+G180-H180</f>
        <v>171430.26</v>
      </c>
      <c r="J180" s="48">
        <f t="shared" ref="J180:J218" si="25">+E180-G180</f>
        <v>2105.0199999999895</v>
      </c>
    </row>
    <row r="181" spans="2:10" ht="15.75" thickBot="1" x14ac:dyDescent="0.3">
      <c r="B181" s="124" t="s">
        <v>327</v>
      </c>
      <c r="C181" s="125">
        <v>107411</v>
      </c>
      <c r="D181" s="125">
        <v>-60011</v>
      </c>
      <c r="E181" s="48">
        <f t="shared" si="23"/>
        <v>47400</v>
      </c>
      <c r="F181" s="125">
        <v>46000</v>
      </c>
      <c r="G181" s="125">
        <v>46000</v>
      </c>
      <c r="H181" s="125">
        <v>46000</v>
      </c>
      <c r="I181" s="48">
        <f t="shared" si="24"/>
        <v>0</v>
      </c>
      <c r="J181" s="48">
        <f t="shared" si="25"/>
        <v>1400</v>
      </c>
    </row>
    <row r="182" spans="2:10" ht="15.75" thickBot="1" x14ac:dyDescent="0.3">
      <c r="B182" s="124" t="s">
        <v>328</v>
      </c>
      <c r="C182" s="125">
        <v>0</v>
      </c>
      <c r="D182" s="125">
        <v>71350</v>
      </c>
      <c r="E182" s="48">
        <f t="shared" si="23"/>
        <v>71350</v>
      </c>
      <c r="F182" s="125">
        <v>71350</v>
      </c>
      <c r="G182" s="125">
        <v>71350</v>
      </c>
      <c r="H182" s="125">
        <v>71350</v>
      </c>
      <c r="I182" s="48">
        <f t="shared" si="24"/>
        <v>0</v>
      </c>
      <c r="J182" s="48">
        <f t="shared" si="25"/>
        <v>0</v>
      </c>
    </row>
    <row r="183" spans="2:10" ht="15.75" thickBot="1" x14ac:dyDescent="0.3">
      <c r="B183" s="124" t="s">
        <v>329</v>
      </c>
      <c r="C183" s="125">
        <v>2674</v>
      </c>
      <c r="D183" s="125">
        <v>235334.97</v>
      </c>
      <c r="E183" s="48">
        <f t="shared" si="23"/>
        <v>238008.97</v>
      </c>
      <c r="F183" s="125">
        <v>238008.97</v>
      </c>
      <c r="G183" s="125">
        <v>238008.97</v>
      </c>
      <c r="H183" s="125">
        <v>146631.97</v>
      </c>
      <c r="I183" s="48">
        <f t="shared" si="24"/>
        <v>91377</v>
      </c>
      <c r="J183" s="48">
        <f t="shared" si="25"/>
        <v>0</v>
      </c>
    </row>
    <row r="184" spans="2:10" ht="15.75" thickBot="1" x14ac:dyDescent="0.3">
      <c r="B184" s="124" t="s">
        <v>330</v>
      </c>
      <c r="C184" s="125">
        <v>0</v>
      </c>
      <c r="D184" s="125">
        <v>20000</v>
      </c>
      <c r="E184" s="48">
        <f t="shared" si="23"/>
        <v>20000</v>
      </c>
      <c r="F184" s="125">
        <v>20000</v>
      </c>
      <c r="G184" s="125">
        <v>20000</v>
      </c>
      <c r="H184" s="125">
        <v>20000</v>
      </c>
      <c r="I184" s="48">
        <f t="shared" si="24"/>
        <v>0</v>
      </c>
      <c r="J184" s="48">
        <f t="shared" si="25"/>
        <v>0</v>
      </c>
    </row>
    <row r="185" spans="2:10" ht="15.75" thickBot="1" x14ac:dyDescent="0.3">
      <c r="B185" s="124" t="s">
        <v>331</v>
      </c>
      <c r="C185" s="125">
        <v>20300</v>
      </c>
      <c r="D185" s="125">
        <v>-20000</v>
      </c>
      <c r="E185" s="48">
        <f t="shared" si="23"/>
        <v>300</v>
      </c>
      <c r="F185" s="125">
        <v>300</v>
      </c>
      <c r="G185" s="125">
        <v>300</v>
      </c>
      <c r="H185" s="125">
        <v>300</v>
      </c>
      <c r="I185" s="48">
        <f t="shared" si="24"/>
        <v>0</v>
      </c>
      <c r="J185" s="48">
        <f t="shared" si="25"/>
        <v>0</v>
      </c>
    </row>
    <row r="186" spans="2:10" ht="15.75" thickBot="1" x14ac:dyDescent="0.3">
      <c r="B186" s="124" t="s">
        <v>332</v>
      </c>
      <c r="C186" s="125">
        <v>0</v>
      </c>
      <c r="D186" s="125">
        <v>3230</v>
      </c>
      <c r="E186" s="48">
        <f t="shared" si="23"/>
        <v>3230</v>
      </c>
      <c r="F186" s="125">
        <v>3230</v>
      </c>
      <c r="G186" s="125">
        <v>3230</v>
      </c>
      <c r="H186" s="125">
        <v>3230</v>
      </c>
      <c r="I186" s="48">
        <f t="shared" si="24"/>
        <v>0</v>
      </c>
      <c r="J186" s="48">
        <f t="shared" si="25"/>
        <v>0</v>
      </c>
    </row>
    <row r="187" spans="2:10" ht="15.75" thickBot="1" x14ac:dyDescent="0.3">
      <c r="B187" s="124" t="s">
        <v>333</v>
      </c>
      <c r="C187" s="125">
        <v>0</v>
      </c>
      <c r="D187" s="125">
        <v>0</v>
      </c>
      <c r="E187" s="48">
        <f t="shared" si="23"/>
        <v>0</v>
      </c>
      <c r="F187" s="125">
        <v>0</v>
      </c>
      <c r="G187" s="125">
        <v>0</v>
      </c>
      <c r="H187" s="125">
        <v>0</v>
      </c>
      <c r="I187" s="48">
        <f t="shared" si="24"/>
        <v>0</v>
      </c>
      <c r="J187" s="48">
        <f t="shared" si="25"/>
        <v>0</v>
      </c>
    </row>
    <row r="188" spans="2:10" ht="15.75" thickBot="1" x14ac:dyDescent="0.3">
      <c r="B188" s="124" t="s">
        <v>334</v>
      </c>
      <c r="C188" s="125">
        <v>0</v>
      </c>
      <c r="D188" s="125">
        <v>184500</v>
      </c>
      <c r="E188" s="48">
        <f t="shared" si="23"/>
        <v>184500</v>
      </c>
      <c r="F188" s="125">
        <v>184500</v>
      </c>
      <c r="G188" s="125">
        <v>184500</v>
      </c>
      <c r="H188" s="125">
        <v>184500</v>
      </c>
      <c r="I188" s="48">
        <f t="shared" si="24"/>
        <v>0</v>
      </c>
      <c r="J188" s="48">
        <f t="shared" si="25"/>
        <v>0</v>
      </c>
    </row>
    <row r="189" spans="2:10" ht="15.75" thickBot="1" x14ac:dyDescent="0.3">
      <c r="B189" s="124" t="s">
        <v>335</v>
      </c>
      <c r="C189" s="125">
        <v>370718</v>
      </c>
      <c r="D189" s="125">
        <v>939430.09</v>
      </c>
      <c r="E189" s="48">
        <f t="shared" si="23"/>
        <v>1310148.0899999999</v>
      </c>
      <c r="F189" s="125">
        <v>1299118.8700000001</v>
      </c>
      <c r="G189" s="125">
        <v>1290022.3</v>
      </c>
      <c r="H189" s="125">
        <v>1290022.3</v>
      </c>
      <c r="I189" s="48">
        <f t="shared" si="24"/>
        <v>0</v>
      </c>
      <c r="J189" s="48">
        <f t="shared" si="25"/>
        <v>20125.789999999804</v>
      </c>
    </row>
    <row r="190" spans="2:10" ht="15.75" thickBot="1" x14ac:dyDescent="0.3">
      <c r="B190" s="124" t="s">
        <v>336</v>
      </c>
      <c r="C190" s="125">
        <v>0</v>
      </c>
      <c r="D190" s="125">
        <v>1430750.0299999998</v>
      </c>
      <c r="E190" s="48">
        <f t="shared" si="23"/>
        <v>1430750.0299999998</v>
      </c>
      <c r="F190" s="125">
        <v>1769878.73</v>
      </c>
      <c r="G190" s="125">
        <v>1430750.03</v>
      </c>
      <c r="H190" s="125">
        <v>1429794.83</v>
      </c>
      <c r="I190" s="48">
        <f t="shared" si="24"/>
        <v>955.19999999995343</v>
      </c>
      <c r="J190" s="48">
        <f t="shared" si="25"/>
        <v>0</v>
      </c>
    </row>
    <row r="191" spans="2:10" ht="15.75" thickBot="1" x14ac:dyDescent="0.3">
      <c r="B191" s="124" t="s">
        <v>337</v>
      </c>
      <c r="C191" s="125">
        <v>0</v>
      </c>
      <c r="D191" s="125">
        <v>76200</v>
      </c>
      <c r="E191" s="48">
        <f t="shared" si="23"/>
        <v>76200</v>
      </c>
      <c r="F191" s="125">
        <v>45000</v>
      </c>
      <c r="G191" s="125">
        <v>45000</v>
      </c>
      <c r="H191" s="125">
        <v>45000</v>
      </c>
      <c r="I191" s="48">
        <f t="shared" si="24"/>
        <v>0</v>
      </c>
      <c r="J191" s="48">
        <f t="shared" si="25"/>
        <v>31200</v>
      </c>
    </row>
    <row r="192" spans="2:10" ht="15.75" thickBot="1" x14ac:dyDescent="0.3">
      <c r="B192" s="124" t="s">
        <v>338</v>
      </c>
      <c r="C192" s="125">
        <v>0</v>
      </c>
      <c r="D192" s="125">
        <v>194.76000000000204</v>
      </c>
      <c r="E192" s="48">
        <f t="shared" si="23"/>
        <v>194.76000000000204</v>
      </c>
      <c r="F192" s="125">
        <v>194.76</v>
      </c>
      <c r="G192" s="125">
        <v>194.76</v>
      </c>
      <c r="H192" s="125">
        <v>194.76</v>
      </c>
      <c r="I192" s="48">
        <f t="shared" si="24"/>
        <v>0</v>
      </c>
      <c r="J192" s="48">
        <f t="shared" si="25"/>
        <v>2.0463630789890885E-12</v>
      </c>
    </row>
    <row r="193" spans="2:10" ht="15.75" thickBot="1" x14ac:dyDescent="0.3">
      <c r="B193" s="124" t="s">
        <v>525</v>
      </c>
      <c r="C193" s="125">
        <v>0</v>
      </c>
      <c r="D193" s="125">
        <v>18800</v>
      </c>
      <c r="E193" s="48">
        <f t="shared" si="23"/>
        <v>18800</v>
      </c>
      <c r="F193" s="125">
        <v>18800</v>
      </c>
      <c r="G193" s="125">
        <v>18800</v>
      </c>
      <c r="H193" s="125">
        <v>18800</v>
      </c>
      <c r="I193" s="48">
        <f t="shared" si="24"/>
        <v>0</v>
      </c>
      <c r="J193" s="48">
        <f t="shared" si="25"/>
        <v>0</v>
      </c>
    </row>
    <row r="194" spans="2:10" ht="15.75" thickBot="1" x14ac:dyDescent="0.3">
      <c r="B194" s="124" t="s">
        <v>339</v>
      </c>
      <c r="C194" s="125">
        <v>3494886</v>
      </c>
      <c r="D194" s="125">
        <v>-218792.84</v>
      </c>
      <c r="E194" s="48">
        <f t="shared" si="23"/>
        <v>3276093.16</v>
      </c>
      <c r="F194" s="125">
        <v>3276093.16</v>
      </c>
      <c r="G194" s="125">
        <v>3276093.16</v>
      </c>
      <c r="H194" s="125">
        <v>3276093.16</v>
      </c>
      <c r="I194" s="48">
        <f t="shared" si="24"/>
        <v>0</v>
      </c>
      <c r="J194" s="48">
        <f t="shared" si="25"/>
        <v>0</v>
      </c>
    </row>
    <row r="195" spans="2:10" ht="15.75" thickBot="1" x14ac:dyDescent="0.3">
      <c r="B195" s="124" t="s">
        <v>340</v>
      </c>
      <c r="C195" s="125">
        <v>411003</v>
      </c>
      <c r="D195" s="125">
        <v>487460.60000000003</v>
      </c>
      <c r="E195" s="48">
        <f t="shared" si="23"/>
        <v>898463.60000000009</v>
      </c>
      <c r="F195" s="125">
        <v>295693.31</v>
      </c>
      <c r="G195" s="125">
        <v>295693.31</v>
      </c>
      <c r="H195" s="125">
        <v>295693.31</v>
      </c>
      <c r="I195" s="48">
        <f t="shared" si="24"/>
        <v>0</v>
      </c>
      <c r="J195" s="48">
        <f t="shared" si="25"/>
        <v>602770.29</v>
      </c>
    </row>
    <row r="196" spans="2:10" ht="15.75" thickBot="1" x14ac:dyDescent="0.3">
      <c r="B196" s="124" t="s">
        <v>341</v>
      </c>
      <c r="C196" s="125">
        <v>0</v>
      </c>
      <c r="D196" s="125">
        <v>30000</v>
      </c>
      <c r="E196" s="48">
        <f t="shared" si="23"/>
        <v>30000</v>
      </c>
      <c r="F196" s="125">
        <v>30000</v>
      </c>
      <c r="G196" s="125">
        <v>30000</v>
      </c>
      <c r="H196" s="125">
        <v>30000</v>
      </c>
      <c r="I196" s="48">
        <f t="shared" si="24"/>
        <v>0</v>
      </c>
      <c r="J196" s="48">
        <f t="shared" si="25"/>
        <v>0</v>
      </c>
    </row>
    <row r="197" spans="2:10" ht="15.75" thickBot="1" x14ac:dyDescent="0.3">
      <c r="B197" s="124" t="s">
        <v>342</v>
      </c>
      <c r="C197" s="125">
        <v>102000</v>
      </c>
      <c r="D197" s="125">
        <v>-26483.26</v>
      </c>
      <c r="E197" s="48">
        <f t="shared" si="23"/>
        <v>75516.740000000005</v>
      </c>
      <c r="F197" s="125">
        <v>75516.740000000005</v>
      </c>
      <c r="G197" s="125">
        <v>75516.740000000005</v>
      </c>
      <c r="H197" s="125">
        <v>75516.740000000005</v>
      </c>
      <c r="I197" s="48">
        <f t="shared" si="24"/>
        <v>0</v>
      </c>
      <c r="J197" s="48">
        <f t="shared" si="25"/>
        <v>0</v>
      </c>
    </row>
    <row r="198" spans="2:10" ht="15.75" thickBot="1" x14ac:dyDescent="0.3">
      <c r="B198" s="124" t="s">
        <v>343</v>
      </c>
      <c r="C198" s="125">
        <v>200000</v>
      </c>
      <c r="D198" s="125">
        <v>-58588.32</v>
      </c>
      <c r="E198" s="48">
        <f t="shared" si="23"/>
        <v>141411.68</v>
      </c>
      <c r="F198" s="125">
        <v>141411.68</v>
      </c>
      <c r="G198" s="125">
        <v>141411.68</v>
      </c>
      <c r="H198" s="125">
        <v>141411.68</v>
      </c>
      <c r="I198" s="48">
        <f t="shared" si="24"/>
        <v>0</v>
      </c>
      <c r="J198" s="48">
        <f t="shared" si="25"/>
        <v>0</v>
      </c>
    </row>
    <row r="199" spans="2:10" ht="15.75" thickBot="1" x14ac:dyDescent="0.3">
      <c r="B199" s="124" t="s">
        <v>344</v>
      </c>
      <c r="C199" s="125">
        <v>0</v>
      </c>
      <c r="D199" s="125">
        <v>88577</v>
      </c>
      <c r="E199" s="48">
        <f t="shared" si="23"/>
        <v>88577</v>
      </c>
      <c r="F199" s="125">
        <v>31840.19</v>
      </c>
      <c r="G199" s="125">
        <v>31840.19</v>
      </c>
      <c r="H199" s="125">
        <v>31840.19</v>
      </c>
      <c r="I199" s="48">
        <f t="shared" si="24"/>
        <v>0</v>
      </c>
      <c r="J199" s="48">
        <f t="shared" si="25"/>
        <v>56736.81</v>
      </c>
    </row>
    <row r="200" spans="2:10" ht="15.75" thickBot="1" x14ac:dyDescent="0.3">
      <c r="B200" s="124" t="s">
        <v>345</v>
      </c>
      <c r="C200" s="125">
        <v>0</v>
      </c>
      <c r="D200" s="125">
        <v>7974.32</v>
      </c>
      <c r="E200" s="48">
        <f t="shared" si="23"/>
        <v>7974.32</v>
      </c>
      <c r="F200" s="125">
        <v>7538.02</v>
      </c>
      <c r="G200" s="125">
        <v>7538.02</v>
      </c>
      <c r="H200" s="125">
        <v>7538.02</v>
      </c>
      <c r="I200" s="48">
        <f t="shared" si="24"/>
        <v>0</v>
      </c>
      <c r="J200" s="48">
        <f t="shared" si="25"/>
        <v>436.29999999999927</v>
      </c>
    </row>
    <row r="201" spans="2:10" ht="15.75" thickBot="1" x14ac:dyDescent="0.3">
      <c r="B201" s="124" t="s">
        <v>526</v>
      </c>
      <c r="C201" s="125">
        <v>166000</v>
      </c>
      <c r="D201" s="125">
        <v>-96000</v>
      </c>
      <c r="E201" s="48">
        <f t="shared" si="23"/>
        <v>70000</v>
      </c>
      <c r="F201" s="125">
        <v>0</v>
      </c>
      <c r="G201" s="125">
        <v>0</v>
      </c>
      <c r="H201" s="125">
        <v>0</v>
      </c>
      <c r="I201" s="48">
        <f t="shared" si="24"/>
        <v>0</v>
      </c>
      <c r="J201" s="48">
        <f t="shared" si="25"/>
        <v>70000</v>
      </c>
    </row>
    <row r="202" spans="2:10" ht="15.75" thickBot="1" x14ac:dyDescent="0.3">
      <c r="B202" s="124" t="s">
        <v>527</v>
      </c>
      <c r="C202" s="125">
        <v>276000</v>
      </c>
      <c r="D202" s="125">
        <v>0</v>
      </c>
      <c r="E202" s="48">
        <f t="shared" si="23"/>
        <v>276000</v>
      </c>
      <c r="F202" s="125">
        <v>36000</v>
      </c>
      <c r="G202" s="125">
        <v>36000</v>
      </c>
      <c r="H202" s="125">
        <v>36000</v>
      </c>
      <c r="I202" s="48">
        <f t="shared" si="24"/>
        <v>0</v>
      </c>
      <c r="J202" s="48">
        <f t="shared" si="25"/>
        <v>240000</v>
      </c>
    </row>
    <row r="203" spans="2:10" ht="15.75" thickBot="1" x14ac:dyDescent="0.3">
      <c r="B203" s="124" t="s">
        <v>528</v>
      </c>
      <c r="C203" s="125">
        <v>50000</v>
      </c>
      <c r="D203" s="125">
        <v>0</v>
      </c>
      <c r="E203" s="48">
        <f t="shared" si="23"/>
        <v>50000</v>
      </c>
      <c r="F203" s="125">
        <v>50000</v>
      </c>
      <c r="G203" s="125">
        <v>50000</v>
      </c>
      <c r="H203" s="125">
        <v>50000</v>
      </c>
      <c r="I203" s="48">
        <f t="shared" si="24"/>
        <v>0</v>
      </c>
      <c r="J203" s="48">
        <f t="shared" si="25"/>
        <v>0</v>
      </c>
    </row>
    <row r="204" spans="2:10" ht="15.75" thickBot="1" x14ac:dyDescent="0.3">
      <c r="B204" s="124" t="s">
        <v>529</v>
      </c>
      <c r="C204" s="125">
        <v>73500</v>
      </c>
      <c r="D204" s="125">
        <v>0</v>
      </c>
      <c r="E204" s="48">
        <f t="shared" si="23"/>
        <v>73500</v>
      </c>
      <c r="F204" s="125">
        <v>28800</v>
      </c>
      <c r="G204" s="125">
        <v>28800</v>
      </c>
      <c r="H204" s="125">
        <v>28800</v>
      </c>
      <c r="I204" s="48">
        <f t="shared" si="24"/>
        <v>0</v>
      </c>
      <c r="J204" s="48">
        <f t="shared" si="25"/>
        <v>44700</v>
      </c>
    </row>
    <row r="205" spans="2:10" ht="15.75" thickBot="1" x14ac:dyDescent="0.3">
      <c r="B205" s="124" t="s">
        <v>530</v>
      </c>
      <c r="C205" s="125">
        <v>170000</v>
      </c>
      <c r="D205" s="125">
        <v>-145516.74</v>
      </c>
      <c r="E205" s="48">
        <f t="shared" si="23"/>
        <v>24483.260000000009</v>
      </c>
      <c r="F205" s="125">
        <v>22249.75</v>
      </c>
      <c r="G205" s="125">
        <v>22249.75</v>
      </c>
      <c r="H205" s="125">
        <v>22249.75</v>
      </c>
      <c r="I205" s="48">
        <f t="shared" si="24"/>
        <v>0</v>
      </c>
      <c r="J205" s="48">
        <f t="shared" si="25"/>
        <v>2233.5100000000093</v>
      </c>
    </row>
    <row r="206" spans="2:10" ht="15.75" thickBot="1" x14ac:dyDescent="0.3">
      <c r="B206" s="124" t="s">
        <v>346</v>
      </c>
      <c r="C206" s="125">
        <v>2516000</v>
      </c>
      <c r="D206" s="125">
        <v>4255943.5600000005</v>
      </c>
      <c r="E206" s="48">
        <f t="shared" si="23"/>
        <v>6771943.5600000005</v>
      </c>
      <c r="F206" s="125">
        <v>2950392.97</v>
      </c>
      <c r="G206" s="125">
        <v>2950392.97</v>
      </c>
      <c r="H206" s="125">
        <v>2950392.97</v>
      </c>
      <c r="I206" s="48">
        <f t="shared" si="24"/>
        <v>0</v>
      </c>
      <c r="J206" s="48">
        <f t="shared" si="25"/>
        <v>3821550.5900000003</v>
      </c>
    </row>
    <row r="207" spans="2:10" ht="15.75" thickBot="1" x14ac:dyDescent="0.3">
      <c r="B207" s="124" t="s">
        <v>347</v>
      </c>
      <c r="C207" s="125">
        <v>78200</v>
      </c>
      <c r="D207" s="125">
        <v>161528.29999999999</v>
      </c>
      <c r="E207" s="48">
        <f t="shared" si="23"/>
        <v>239728.3</v>
      </c>
      <c r="F207" s="125">
        <v>131966.29999999999</v>
      </c>
      <c r="G207" s="125">
        <v>131966.29999999999</v>
      </c>
      <c r="H207" s="125">
        <v>127238.3</v>
      </c>
      <c r="I207" s="48">
        <f t="shared" si="24"/>
        <v>4727.9999999999854</v>
      </c>
      <c r="J207" s="48">
        <f t="shared" si="25"/>
        <v>107762</v>
      </c>
    </row>
    <row r="208" spans="2:10" ht="15.75" thickBot="1" x14ac:dyDescent="0.3">
      <c r="B208" s="124" t="s">
        <v>531</v>
      </c>
      <c r="C208" s="125">
        <v>160000</v>
      </c>
      <c r="D208" s="125">
        <v>-160000</v>
      </c>
      <c r="E208" s="48">
        <f t="shared" si="23"/>
        <v>0</v>
      </c>
      <c r="F208" s="125">
        <v>0</v>
      </c>
      <c r="G208" s="125">
        <v>0</v>
      </c>
      <c r="H208" s="125">
        <v>0</v>
      </c>
      <c r="I208" s="48">
        <f t="shared" si="24"/>
        <v>0</v>
      </c>
      <c r="J208" s="48">
        <f t="shared" si="25"/>
        <v>0</v>
      </c>
    </row>
    <row r="209" spans="2:10" ht="15.75" thickBot="1" x14ac:dyDescent="0.3">
      <c r="B209" s="124" t="s">
        <v>532</v>
      </c>
      <c r="C209" s="125">
        <v>12000</v>
      </c>
      <c r="D209" s="125">
        <v>0</v>
      </c>
      <c r="E209" s="48">
        <f t="shared" ref="E209:E216" si="26">+C209+D209</f>
        <v>12000</v>
      </c>
      <c r="F209" s="125">
        <v>0</v>
      </c>
      <c r="G209" s="125">
        <v>0</v>
      </c>
      <c r="H209" s="125">
        <v>0</v>
      </c>
      <c r="I209" s="48">
        <f t="shared" ref="I209:I216" si="27">+G209-H209</f>
        <v>0</v>
      </c>
      <c r="J209" s="48">
        <f t="shared" ref="J209:J216" si="28">+E209-G209</f>
        <v>12000</v>
      </c>
    </row>
    <row r="210" spans="2:10" ht="15.75" thickBot="1" x14ac:dyDescent="0.3">
      <c r="B210" s="124" t="s">
        <v>348</v>
      </c>
      <c r="C210" s="125">
        <v>0</v>
      </c>
      <c r="D210" s="125">
        <v>308904.95</v>
      </c>
      <c r="E210" s="48">
        <f t="shared" si="26"/>
        <v>308904.95</v>
      </c>
      <c r="F210" s="125">
        <v>308904.95</v>
      </c>
      <c r="G210" s="125">
        <v>308904.95</v>
      </c>
      <c r="H210" s="125">
        <v>308814.28999999998</v>
      </c>
      <c r="I210" s="48">
        <f t="shared" si="27"/>
        <v>90.660000000032596</v>
      </c>
      <c r="J210" s="48">
        <f t="shared" si="28"/>
        <v>0</v>
      </c>
    </row>
    <row r="211" spans="2:10" ht="15.75" thickBot="1" x14ac:dyDescent="0.3">
      <c r="B211" s="124" t="s">
        <v>349</v>
      </c>
      <c r="C211" s="125">
        <v>39200</v>
      </c>
      <c r="D211" s="125">
        <v>179468.26</v>
      </c>
      <c r="E211" s="48">
        <f t="shared" si="26"/>
        <v>218668.26</v>
      </c>
      <c r="F211" s="125">
        <v>10274.629999999999</v>
      </c>
      <c r="G211" s="125">
        <v>10274.629999999999</v>
      </c>
      <c r="H211" s="125">
        <v>10274.629999999999</v>
      </c>
      <c r="I211" s="48">
        <f t="shared" si="27"/>
        <v>0</v>
      </c>
      <c r="J211" s="48">
        <f t="shared" si="28"/>
        <v>208393.63</v>
      </c>
    </row>
    <row r="212" spans="2:10" ht="15.75" thickBot="1" x14ac:dyDescent="0.3">
      <c r="B212" s="124" t="s">
        <v>533</v>
      </c>
      <c r="C212" s="125">
        <v>0</v>
      </c>
      <c r="D212" s="125">
        <v>7416.13</v>
      </c>
      <c r="E212" s="48">
        <f t="shared" si="26"/>
        <v>7416.13</v>
      </c>
      <c r="F212" s="125">
        <v>7416.13</v>
      </c>
      <c r="G212" s="125">
        <v>7416.13</v>
      </c>
      <c r="H212" s="125">
        <v>7416.13</v>
      </c>
      <c r="I212" s="48">
        <f t="shared" si="27"/>
        <v>0</v>
      </c>
      <c r="J212" s="48">
        <f t="shared" si="28"/>
        <v>0</v>
      </c>
    </row>
    <row r="213" spans="2:10" ht="15.75" thickBot="1" x14ac:dyDescent="0.3">
      <c r="B213" s="124" t="s">
        <v>350</v>
      </c>
      <c r="C213" s="125">
        <v>0</v>
      </c>
      <c r="D213" s="125">
        <v>1121051.3600000001</v>
      </c>
      <c r="E213" s="48">
        <f t="shared" si="26"/>
        <v>1121051.3600000001</v>
      </c>
      <c r="F213" s="125">
        <v>822175.63</v>
      </c>
      <c r="G213" s="125">
        <v>822175.63</v>
      </c>
      <c r="H213" s="125">
        <v>811305.83</v>
      </c>
      <c r="I213" s="48">
        <f t="shared" si="27"/>
        <v>10869.800000000047</v>
      </c>
      <c r="J213" s="48">
        <f t="shared" si="28"/>
        <v>298875.7300000001</v>
      </c>
    </row>
    <row r="214" spans="2:10" ht="15.75" thickBot="1" x14ac:dyDescent="0.3">
      <c r="B214" s="124" t="s">
        <v>351</v>
      </c>
      <c r="C214" s="125">
        <v>0</v>
      </c>
      <c r="D214" s="125">
        <v>86966.76</v>
      </c>
      <c r="E214" s="48">
        <f t="shared" si="26"/>
        <v>86966.76</v>
      </c>
      <c r="F214" s="125">
        <v>57000</v>
      </c>
      <c r="G214" s="125">
        <v>57000</v>
      </c>
      <c r="H214" s="125">
        <v>57000</v>
      </c>
      <c r="I214" s="48">
        <f t="shared" si="27"/>
        <v>0</v>
      </c>
      <c r="J214" s="48">
        <f t="shared" si="28"/>
        <v>29966.759999999995</v>
      </c>
    </row>
    <row r="215" spans="2:10" ht="15.75" thickBot="1" x14ac:dyDescent="0.3">
      <c r="B215" s="124" t="s">
        <v>352</v>
      </c>
      <c r="C215" s="125">
        <v>0</v>
      </c>
      <c r="D215" s="125">
        <v>499982.87</v>
      </c>
      <c r="E215" s="48">
        <f t="shared" si="26"/>
        <v>499982.87</v>
      </c>
      <c r="F215" s="125">
        <v>120789.97</v>
      </c>
      <c r="G215" s="125">
        <v>120789.97</v>
      </c>
      <c r="H215" s="125">
        <v>119376.4</v>
      </c>
      <c r="I215" s="48">
        <f t="shared" si="27"/>
        <v>1413.570000000007</v>
      </c>
      <c r="J215" s="48">
        <f t="shared" si="28"/>
        <v>379192.9</v>
      </c>
    </row>
    <row r="216" spans="2:10" ht="15.75" thickBot="1" x14ac:dyDescent="0.3">
      <c r="B216" s="124" t="s">
        <v>353</v>
      </c>
      <c r="C216" s="125">
        <v>0</v>
      </c>
      <c r="D216" s="125">
        <v>275000</v>
      </c>
      <c r="E216" s="48">
        <f t="shared" si="26"/>
        <v>275000</v>
      </c>
      <c r="F216" s="125">
        <v>0</v>
      </c>
      <c r="G216" s="125">
        <v>0</v>
      </c>
      <c r="H216" s="125">
        <v>0</v>
      </c>
      <c r="I216" s="48">
        <f t="shared" si="27"/>
        <v>0</v>
      </c>
      <c r="J216" s="48">
        <f t="shared" si="28"/>
        <v>275000</v>
      </c>
    </row>
    <row r="217" spans="2:10" ht="15.75" thickBot="1" x14ac:dyDescent="0.3">
      <c r="B217" s="127" t="s">
        <v>534</v>
      </c>
      <c r="C217" s="125">
        <v>0</v>
      </c>
      <c r="D217" s="125">
        <v>2525.66</v>
      </c>
      <c r="E217" s="48">
        <f t="shared" si="23"/>
        <v>2525.66</v>
      </c>
      <c r="F217" s="125">
        <v>2525.66</v>
      </c>
      <c r="G217" s="125">
        <v>2525.66</v>
      </c>
      <c r="H217" s="125">
        <v>2525.66</v>
      </c>
      <c r="I217" s="48">
        <f t="shared" si="24"/>
        <v>0</v>
      </c>
      <c r="J217" s="48">
        <f t="shared" si="25"/>
        <v>0</v>
      </c>
    </row>
    <row r="218" spans="2:10" ht="15.75" thickBot="1" x14ac:dyDescent="0.3">
      <c r="B218" s="124" t="s">
        <v>354</v>
      </c>
      <c r="C218" s="125">
        <v>71436</v>
      </c>
      <c r="D218" s="125">
        <v>294573.43</v>
      </c>
      <c r="E218" s="48">
        <f t="shared" si="23"/>
        <v>366009.43</v>
      </c>
      <c r="F218" s="125">
        <v>364244.37</v>
      </c>
      <c r="G218" s="125">
        <v>364095.94</v>
      </c>
      <c r="H218" s="125">
        <v>360458.44</v>
      </c>
      <c r="I218" s="48">
        <f t="shared" si="24"/>
        <v>3637.5</v>
      </c>
      <c r="J218" s="48">
        <f t="shared" si="25"/>
        <v>1913.4899999999907</v>
      </c>
    </row>
    <row r="219" spans="2:10" ht="13.5" thickBot="1" x14ac:dyDescent="0.25">
      <c r="B219" s="49" t="s">
        <v>355</v>
      </c>
      <c r="C219" s="50">
        <f>SUM(C180:C218)</f>
        <v>8646328</v>
      </c>
      <c r="D219" s="50">
        <f t="shared" ref="D219:J219" si="29">SUM(D180:D218)</f>
        <v>9883347.3899999987</v>
      </c>
      <c r="E219" s="50">
        <f t="shared" si="29"/>
        <v>18529675.390000004</v>
      </c>
      <c r="F219" s="50">
        <f t="shared" si="29"/>
        <v>12671686.270000001</v>
      </c>
      <c r="G219" s="50">
        <f t="shared" si="29"/>
        <v>12323312.570000002</v>
      </c>
      <c r="H219" s="50">
        <f t="shared" si="29"/>
        <v>12038810.580000002</v>
      </c>
      <c r="I219" s="50">
        <f t="shared" si="29"/>
        <v>284501.99000000005</v>
      </c>
      <c r="J219" s="50">
        <f t="shared" si="29"/>
        <v>6206362.8200000012</v>
      </c>
    </row>
    <row r="220" spans="2:10" ht="15.75" thickBot="1" x14ac:dyDescent="0.3">
      <c r="B220" s="124" t="s">
        <v>356</v>
      </c>
      <c r="C220" s="125">
        <v>0</v>
      </c>
      <c r="D220" s="125">
        <v>756877.75000000012</v>
      </c>
      <c r="E220" s="48">
        <f t="shared" ref="E220:E267" si="30">+C220+D220</f>
        <v>756877.75000000012</v>
      </c>
      <c r="F220" s="125">
        <v>5749.56</v>
      </c>
      <c r="G220" s="125">
        <v>4142.2</v>
      </c>
      <c r="H220" s="125">
        <v>-1494</v>
      </c>
      <c r="I220" s="48">
        <f t="shared" ref="I220:I267" si="31">+G220-H220</f>
        <v>5636.2</v>
      </c>
      <c r="J220" s="48">
        <f t="shared" ref="J220:J267" si="32">+E220-G220</f>
        <v>752735.55000000016</v>
      </c>
    </row>
    <row r="221" spans="2:10" ht="15.75" thickBot="1" x14ac:dyDescent="0.3">
      <c r="B221" s="124" t="s">
        <v>357</v>
      </c>
      <c r="C221" s="125">
        <v>0</v>
      </c>
      <c r="D221" s="125">
        <v>18302834.129999999</v>
      </c>
      <c r="E221" s="48">
        <f t="shared" si="30"/>
        <v>18302834.129999999</v>
      </c>
      <c r="F221" s="125">
        <v>14084629.02</v>
      </c>
      <c r="G221" s="125">
        <v>8630842.7699999996</v>
      </c>
      <c r="H221" s="125">
        <v>7704372.9199999999</v>
      </c>
      <c r="I221" s="48">
        <f t="shared" si="31"/>
        <v>926469.84999999963</v>
      </c>
      <c r="J221" s="48">
        <f t="shared" si="32"/>
        <v>9671991.3599999994</v>
      </c>
    </row>
    <row r="222" spans="2:10" ht="15.75" thickBot="1" x14ac:dyDescent="0.3">
      <c r="B222" s="124" t="s">
        <v>358</v>
      </c>
      <c r="C222" s="125">
        <v>0</v>
      </c>
      <c r="D222" s="125">
        <v>4022550.0000000005</v>
      </c>
      <c r="E222" s="48">
        <f t="shared" si="30"/>
        <v>4022550.0000000005</v>
      </c>
      <c r="F222" s="125">
        <v>1372550</v>
      </c>
      <c r="G222" s="125">
        <v>160201.04</v>
      </c>
      <c r="H222" s="125">
        <v>160201.04</v>
      </c>
      <c r="I222" s="48">
        <f t="shared" si="31"/>
        <v>0</v>
      </c>
      <c r="J222" s="48">
        <f t="shared" si="32"/>
        <v>3862348.9600000004</v>
      </c>
    </row>
    <row r="223" spans="2:10" ht="15.75" thickBot="1" x14ac:dyDescent="0.3">
      <c r="B223" s="124" t="s">
        <v>359</v>
      </c>
      <c r="C223" s="125">
        <v>0</v>
      </c>
      <c r="D223" s="125">
        <v>26362.98</v>
      </c>
      <c r="E223" s="48">
        <f t="shared" si="30"/>
        <v>26362.98</v>
      </c>
      <c r="F223" s="125">
        <v>0</v>
      </c>
      <c r="G223" s="125">
        <v>0</v>
      </c>
      <c r="H223" s="125">
        <v>0</v>
      </c>
      <c r="I223" s="48">
        <f t="shared" si="31"/>
        <v>0</v>
      </c>
      <c r="J223" s="48">
        <f t="shared" si="32"/>
        <v>26362.98</v>
      </c>
    </row>
    <row r="224" spans="2:10" ht="15.75" thickBot="1" x14ac:dyDescent="0.3">
      <c r="B224" s="124" t="s">
        <v>360</v>
      </c>
      <c r="C224" s="125">
        <v>0</v>
      </c>
      <c r="D224" s="125">
        <v>30108.27</v>
      </c>
      <c r="E224" s="48">
        <f t="shared" si="30"/>
        <v>30108.27</v>
      </c>
      <c r="F224" s="125">
        <v>0</v>
      </c>
      <c r="G224" s="125">
        <v>0</v>
      </c>
      <c r="H224" s="125">
        <v>0</v>
      </c>
      <c r="I224" s="48">
        <f t="shared" si="31"/>
        <v>0</v>
      </c>
      <c r="J224" s="48">
        <f t="shared" si="32"/>
        <v>30108.27</v>
      </c>
    </row>
    <row r="225" spans="2:10" ht="15.75" thickBot="1" x14ac:dyDescent="0.3">
      <c r="B225" s="124" t="s">
        <v>361</v>
      </c>
      <c r="C225" s="125">
        <v>14000000</v>
      </c>
      <c r="D225" s="125">
        <v>-13509251.1</v>
      </c>
      <c r="E225" s="48">
        <f t="shared" si="30"/>
        <v>490748.90000000037</v>
      </c>
      <c r="F225" s="125">
        <v>0</v>
      </c>
      <c r="G225" s="125">
        <v>0</v>
      </c>
      <c r="H225" s="125">
        <v>0</v>
      </c>
      <c r="I225" s="48">
        <f t="shared" si="31"/>
        <v>0</v>
      </c>
      <c r="J225" s="48">
        <f t="shared" si="32"/>
        <v>490748.90000000037</v>
      </c>
    </row>
    <row r="226" spans="2:10" ht="15.75" thickBot="1" x14ac:dyDescent="0.3">
      <c r="B226" s="124" t="s">
        <v>362</v>
      </c>
      <c r="C226" s="125">
        <v>0</v>
      </c>
      <c r="D226" s="125">
        <v>1110648.07</v>
      </c>
      <c r="E226" s="48">
        <f t="shared" si="30"/>
        <v>1110648.07</v>
      </c>
      <c r="F226" s="125">
        <v>598750.92000000004</v>
      </c>
      <c r="G226" s="125">
        <v>588793.30000000005</v>
      </c>
      <c r="H226" s="125">
        <v>454851.53</v>
      </c>
      <c r="I226" s="48">
        <f t="shared" si="31"/>
        <v>133941.77000000002</v>
      </c>
      <c r="J226" s="48">
        <f t="shared" si="32"/>
        <v>521854.77</v>
      </c>
    </row>
    <row r="227" spans="2:10" ht="15.75" thickBot="1" x14ac:dyDescent="0.3">
      <c r="B227" s="124" t="s">
        <v>535</v>
      </c>
      <c r="C227" s="125">
        <v>0</v>
      </c>
      <c r="D227" s="125">
        <v>166.1</v>
      </c>
      <c r="E227" s="48">
        <f t="shared" si="30"/>
        <v>166.1</v>
      </c>
      <c r="F227" s="125">
        <v>166.1</v>
      </c>
      <c r="G227" s="125">
        <v>166.1</v>
      </c>
      <c r="H227" s="125">
        <v>166.1</v>
      </c>
      <c r="I227" s="48">
        <f t="shared" si="31"/>
        <v>0</v>
      </c>
      <c r="J227" s="48">
        <f t="shared" si="32"/>
        <v>0</v>
      </c>
    </row>
    <row r="228" spans="2:10" ht="15.75" thickBot="1" x14ac:dyDescent="0.3">
      <c r="B228" s="124" t="s">
        <v>363</v>
      </c>
      <c r="C228" s="125">
        <v>0</v>
      </c>
      <c r="D228" s="125">
        <v>847330.19</v>
      </c>
      <c r="E228" s="48">
        <f t="shared" si="30"/>
        <v>847330.19</v>
      </c>
      <c r="F228" s="125">
        <v>0</v>
      </c>
      <c r="G228" s="125">
        <v>0</v>
      </c>
      <c r="H228" s="125">
        <v>0</v>
      </c>
      <c r="I228" s="48">
        <f t="shared" si="31"/>
        <v>0</v>
      </c>
      <c r="J228" s="48">
        <f t="shared" si="32"/>
        <v>847330.19</v>
      </c>
    </row>
    <row r="229" spans="2:10" ht="15.75" thickBot="1" x14ac:dyDescent="0.3">
      <c r="B229" s="124" t="s">
        <v>364</v>
      </c>
      <c r="C229" s="125">
        <v>0</v>
      </c>
      <c r="D229" s="125">
        <v>2706495.23</v>
      </c>
      <c r="E229" s="48">
        <f t="shared" si="30"/>
        <v>2706495.23</v>
      </c>
      <c r="F229" s="125">
        <v>2641644.12</v>
      </c>
      <c r="G229" s="125">
        <v>1857732.69</v>
      </c>
      <c r="H229" s="125">
        <v>1657896.8</v>
      </c>
      <c r="I229" s="48">
        <f t="shared" si="31"/>
        <v>199835.8899999999</v>
      </c>
      <c r="J229" s="48">
        <f t="shared" si="32"/>
        <v>848762.54</v>
      </c>
    </row>
    <row r="230" spans="2:10" ht="15.75" thickBot="1" x14ac:dyDescent="0.3">
      <c r="B230" s="124" t="s">
        <v>365</v>
      </c>
      <c r="C230" s="125">
        <v>0</v>
      </c>
      <c r="D230" s="125">
        <v>1044205.3400000001</v>
      </c>
      <c r="E230" s="48">
        <f t="shared" si="30"/>
        <v>1044205.3400000001</v>
      </c>
      <c r="F230" s="125">
        <v>1055452.71</v>
      </c>
      <c r="G230" s="125">
        <v>1044205.34</v>
      </c>
      <c r="H230" s="125">
        <v>679234.61</v>
      </c>
      <c r="I230" s="48">
        <f t="shared" si="31"/>
        <v>364970.73</v>
      </c>
      <c r="J230" s="48">
        <f t="shared" si="32"/>
        <v>0</v>
      </c>
    </row>
    <row r="231" spans="2:10" ht="15.75" thickBot="1" x14ac:dyDescent="0.3">
      <c r="B231" s="124" t="s">
        <v>366</v>
      </c>
      <c r="C231" s="125">
        <v>0</v>
      </c>
      <c r="D231" s="125">
        <v>1568444.15</v>
      </c>
      <c r="E231" s="48">
        <f t="shared" si="30"/>
        <v>1568444.15</v>
      </c>
      <c r="F231" s="125">
        <v>1171598.04</v>
      </c>
      <c r="G231" s="125">
        <v>739787.3</v>
      </c>
      <c r="H231" s="125">
        <v>659242.93999999994</v>
      </c>
      <c r="I231" s="48">
        <f t="shared" si="31"/>
        <v>80544.360000000102</v>
      </c>
      <c r="J231" s="48">
        <f t="shared" si="32"/>
        <v>828656.84999999986</v>
      </c>
    </row>
    <row r="232" spans="2:10" ht="15.75" thickBot="1" x14ac:dyDescent="0.3">
      <c r="B232" s="124" t="s">
        <v>367</v>
      </c>
      <c r="C232" s="125">
        <v>0</v>
      </c>
      <c r="D232" s="125">
        <v>1928040.35</v>
      </c>
      <c r="E232" s="48">
        <f t="shared" si="30"/>
        <v>1928040.35</v>
      </c>
      <c r="F232" s="125">
        <v>1035175.81</v>
      </c>
      <c r="G232" s="125">
        <v>364921.78</v>
      </c>
      <c r="H232" s="125">
        <v>359039.22</v>
      </c>
      <c r="I232" s="48">
        <f t="shared" si="31"/>
        <v>5882.5600000000559</v>
      </c>
      <c r="J232" s="48">
        <f t="shared" si="32"/>
        <v>1563118.57</v>
      </c>
    </row>
    <row r="233" spans="2:10" ht="15.75" thickBot="1" x14ac:dyDescent="0.3">
      <c r="B233" s="124" t="s">
        <v>536</v>
      </c>
      <c r="C233" s="125">
        <v>0</v>
      </c>
      <c r="D233" s="125">
        <v>912873.18000000017</v>
      </c>
      <c r="E233" s="48">
        <f t="shared" si="30"/>
        <v>912873.18000000017</v>
      </c>
      <c r="F233" s="125">
        <v>118867.5</v>
      </c>
      <c r="G233" s="125">
        <v>68369.36</v>
      </c>
      <c r="H233" s="125">
        <v>56539.49</v>
      </c>
      <c r="I233" s="48">
        <f t="shared" si="31"/>
        <v>11829.870000000003</v>
      </c>
      <c r="J233" s="48">
        <f t="shared" si="32"/>
        <v>844503.82000000018</v>
      </c>
    </row>
    <row r="234" spans="2:10" ht="15.75" thickBot="1" x14ac:dyDescent="0.3">
      <c r="B234" s="124" t="s">
        <v>368</v>
      </c>
      <c r="C234" s="125">
        <v>163000</v>
      </c>
      <c r="D234" s="125">
        <v>1706297.17</v>
      </c>
      <c r="E234" s="48">
        <f t="shared" si="30"/>
        <v>1869297.17</v>
      </c>
      <c r="F234" s="125">
        <v>1638373.89</v>
      </c>
      <c r="G234" s="125">
        <v>1522657.04</v>
      </c>
      <c r="H234" s="125">
        <v>1052038.8999999999</v>
      </c>
      <c r="I234" s="48">
        <f t="shared" si="31"/>
        <v>470618.14000000013</v>
      </c>
      <c r="J234" s="48">
        <f t="shared" si="32"/>
        <v>346640.12999999989</v>
      </c>
    </row>
    <row r="235" spans="2:10" ht="15.75" thickBot="1" x14ac:dyDescent="0.3">
      <c r="B235" s="124" t="s">
        <v>369</v>
      </c>
      <c r="C235" s="125">
        <v>0</v>
      </c>
      <c r="D235" s="125">
        <v>13193.86</v>
      </c>
      <c r="E235" s="48">
        <f t="shared" si="30"/>
        <v>13193.86</v>
      </c>
      <c r="F235" s="125">
        <v>13193.86</v>
      </c>
      <c r="G235" s="125">
        <v>13193.86</v>
      </c>
      <c r="H235" s="125">
        <v>13193.86</v>
      </c>
      <c r="I235" s="48">
        <f t="shared" si="31"/>
        <v>0</v>
      </c>
      <c r="J235" s="48">
        <f t="shared" si="32"/>
        <v>0</v>
      </c>
    </row>
    <row r="236" spans="2:10" ht="15.75" thickBot="1" x14ac:dyDescent="0.3">
      <c r="B236" s="124" t="s">
        <v>370</v>
      </c>
      <c r="C236" s="125">
        <v>0</v>
      </c>
      <c r="D236" s="125">
        <v>565806.06000000006</v>
      </c>
      <c r="E236" s="48">
        <f t="shared" si="30"/>
        <v>565806.06000000006</v>
      </c>
      <c r="F236" s="125">
        <v>569780.62</v>
      </c>
      <c r="G236" s="125">
        <v>550515.51</v>
      </c>
      <c r="H236" s="125">
        <v>393421.7</v>
      </c>
      <c r="I236" s="48">
        <f t="shared" si="31"/>
        <v>157093.81</v>
      </c>
      <c r="J236" s="48">
        <f t="shared" si="32"/>
        <v>15290.550000000047</v>
      </c>
    </row>
    <row r="237" spans="2:10" ht="15.75" thickBot="1" x14ac:dyDescent="0.3">
      <c r="B237" s="124" t="s">
        <v>371</v>
      </c>
      <c r="C237" s="125">
        <v>0</v>
      </c>
      <c r="D237" s="125">
        <v>3727366.04</v>
      </c>
      <c r="E237" s="48">
        <f t="shared" si="30"/>
        <v>3727366.04</v>
      </c>
      <c r="F237" s="125">
        <v>1889987.12</v>
      </c>
      <c r="G237" s="125">
        <v>1597431.3</v>
      </c>
      <c r="H237" s="125">
        <v>1408510.68</v>
      </c>
      <c r="I237" s="48">
        <f t="shared" si="31"/>
        <v>188920.62000000011</v>
      </c>
      <c r="J237" s="48">
        <f t="shared" si="32"/>
        <v>2129934.7400000002</v>
      </c>
    </row>
    <row r="238" spans="2:10" ht="15.75" thickBot="1" x14ac:dyDescent="0.3">
      <c r="B238" s="124" t="s">
        <v>372</v>
      </c>
      <c r="C238" s="125">
        <v>663000</v>
      </c>
      <c r="D238" s="125">
        <v>298703.76</v>
      </c>
      <c r="E238" s="48">
        <f t="shared" si="30"/>
        <v>961703.76</v>
      </c>
      <c r="F238" s="125">
        <v>839170.43</v>
      </c>
      <c r="G238" s="125">
        <v>839170.43</v>
      </c>
      <c r="H238" s="125">
        <v>752235.47</v>
      </c>
      <c r="I238" s="48">
        <f t="shared" si="31"/>
        <v>86934.960000000079</v>
      </c>
      <c r="J238" s="48">
        <f t="shared" si="32"/>
        <v>122533.32999999996</v>
      </c>
    </row>
    <row r="239" spans="2:10" ht="15.75" thickBot="1" x14ac:dyDescent="0.3">
      <c r="B239" s="124" t="s">
        <v>373</v>
      </c>
      <c r="C239" s="125">
        <v>1526000</v>
      </c>
      <c r="D239" s="125">
        <v>-172664.52</v>
      </c>
      <c r="E239" s="48">
        <f t="shared" si="30"/>
        <v>1353335.48</v>
      </c>
      <c r="F239" s="125">
        <v>1353335.48</v>
      </c>
      <c r="G239" s="125">
        <v>1353335.48</v>
      </c>
      <c r="H239" s="125">
        <v>1346579.26</v>
      </c>
      <c r="I239" s="48">
        <f t="shared" si="31"/>
        <v>6756.2199999999721</v>
      </c>
      <c r="J239" s="48">
        <f t="shared" si="32"/>
        <v>0</v>
      </c>
    </row>
    <row r="240" spans="2:10" ht="15.75" thickBot="1" x14ac:dyDescent="0.3">
      <c r="B240" s="124" t="s">
        <v>374</v>
      </c>
      <c r="C240" s="125">
        <v>0</v>
      </c>
      <c r="D240" s="125">
        <v>698042.73</v>
      </c>
      <c r="E240" s="48">
        <f t="shared" si="30"/>
        <v>698042.73</v>
      </c>
      <c r="F240" s="125">
        <v>0</v>
      </c>
      <c r="G240" s="125">
        <v>0</v>
      </c>
      <c r="H240" s="125">
        <v>0</v>
      </c>
      <c r="I240" s="48">
        <f t="shared" si="31"/>
        <v>0</v>
      </c>
      <c r="J240" s="48">
        <f t="shared" si="32"/>
        <v>698042.73</v>
      </c>
    </row>
    <row r="241" spans="2:10" ht="15.75" thickBot="1" x14ac:dyDescent="0.3">
      <c r="B241" s="124" t="s">
        <v>375</v>
      </c>
      <c r="C241" s="125">
        <v>0</v>
      </c>
      <c r="D241" s="125">
        <v>171914.86000000002</v>
      </c>
      <c r="E241" s="48">
        <f t="shared" si="30"/>
        <v>171914.86000000002</v>
      </c>
      <c r="F241" s="125">
        <v>174218.41</v>
      </c>
      <c r="G241" s="125">
        <v>171914.86</v>
      </c>
      <c r="H241" s="125">
        <v>145820.14000000001</v>
      </c>
      <c r="I241" s="48">
        <f t="shared" si="31"/>
        <v>26094.719999999972</v>
      </c>
      <c r="J241" s="48">
        <f t="shared" si="32"/>
        <v>0</v>
      </c>
    </row>
    <row r="242" spans="2:10" ht="15.75" thickBot="1" x14ac:dyDescent="0.3">
      <c r="B242" s="124" t="s">
        <v>376</v>
      </c>
      <c r="C242" s="125">
        <v>0</v>
      </c>
      <c r="D242" s="125">
        <v>3291676.0400000005</v>
      </c>
      <c r="E242" s="48">
        <f t="shared" si="30"/>
        <v>3291676.0400000005</v>
      </c>
      <c r="F242" s="125">
        <v>1946644.71</v>
      </c>
      <c r="G242" s="125">
        <v>1225052.68</v>
      </c>
      <c r="H242" s="125">
        <v>1004770.11</v>
      </c>
      <c r="I242" s="48">
        <f t="shared" si="31"/>
        <v>220282.56999999995</v>
      </c>
      <c r="J242" s="48">
        <f t="shared" si="32"/>
        <v>2066623.3600000006</v>
      </c>
    </row>
    <row r="243" spans="2:10" ht="15.75" thickBot="1" x14ac:dyDescent="0.3">
      <c r="B243" s="124" t="s">
        <v>377</v>
      </c>
      <c r="C243" s="125">
        <v>13200000</v>
      </c>
      <c r="D243" s="125">
        <v>10149108.630000003</v>
      </c>
      <c r="E243" s="48">
        <f t="shared" si="30"/>
        <v>23349108.630000003</v>
      </c>
      <c r="F243" s="125">
        <v>0</v>
      </c>
      <c r="G243" s="125">
        <v>0</v>
      </c>
      <c r="H243" s="125">
        <v>0</v>
      </c>
      <c r="I243" s="48">
        <f t="shared" si="31"/>
        <v>0</v>
      </c>
      <c r="J243" s="48">
        <f t="shared" si="32"/>
        <v>23349108.630000003</v>
      </c>
    </row>
    <row r="244" spans="2:10" ht="15.75" thickBot="1" x14ac:dyDescent="0.3">
      <c r="B244" s="124" t="s">
        <v>378</v>
      </c>
      <c r="C244" s="125">
        <v>0</v>
      </c>
      <c r="D244" s="125">
        <v>11884351.73</v>
      </c>
      <c r="E244" s="48">
        <f t="shared" si="30"/>
        <v>11884351.73</v>
      </c>
      <c r="F244" s="125">
        <v>16135775.43</v>
      </c>
      <c r="G244" s="125">
        <v>11884351.73</v>
      </c>
      <c r="H244" s="125">
        <v>11111022.67</v>
      </c>
      <c r="I244" s="48">
        <f t="shared" si="31"/>
        <v>773329.06000000052</v>
      </c>
      <c r="J244" s="48">
        <f t="shared" si="32"/>
        <v>0</v>
      </c>
    </row>
    <row r="245" spans="2:10" ht="15.75" thickBot="1" x14ac:dyDescent="0.3">
      <c r="B245" s="124" t="s">
        <v>379</v>
      </c>
      <c r="C245" s="125">
        <v>0</v>
      </c>
      <c r="D245" s="125">
        <v>30668.769999999997</v>
      </c>
      <c r="E245" s="48">
        <f t="shared" si="30"/>
        <v>30668.769999999997</v>
      </c>
      <c r="F245" s="125">
        <v>45264.35</v>
      </c>
      <c r="G245" s="125">
        <v>30668.77</v>
      </c>
      <c r="H245" s="125">
        <v>29713.57</v>
      </c>
      <c r="I245" s="48">
        <f t="shared" si="31"/>
        <v>955.20000000000073</v>
      </c>
      <c r="J245" s="48">
        <f t="shared" si="32"/>
        <v>0</v>
      </c>
    </row>
    <row r="246" spans="2:10" ht="15.75" thickBot="1" x14ac:dyDescent="0.3">
      <c r="B246" s="124" t="s">
        <v>380</v>
      </c>
      <c r="C246" s="125">
        <v>0</v>
      </c>
      <c r="D246" s="125">
        <v>6578653.5099999998</v>
      </c>
      <c r="E246" s="48">
        <f t="shared" si="30"/>
        <v>6578653.5099999998</v>
      </c>
      <c r="F246" s="125">
        <v>7997826.3700000001</v>
      </c>
      <c r="G246" s="125">
        <v>6581824.0300000003</v>
      </c>
      <c r="H246" s="125">
        <v>6126100.2699999996</v>
      </c>
      <c r="I246" s="48">
        <f t="shared" si="31"/>
        <v>455723.76000000071</v>
      </c>
      <c r="J246" s="48">
        <f t="shared" si="32"/>
        <v>-3170.5200000004843</v>
      </c>
    </row>
    <row r="247" spans="2:10" ht="15.75" thickBot="1" x14ac:dyDescent="0.3">
      <c r="B247" s="124" t="s">
        <v>381</v>
      </c>
      <c r="C247" s="125">
        <v>0</v>
      </c>
      <c r="D247" s="125">
        <v>7106944.3900000006</v>
      </c>
      <c r="E247" s="48">
        <f t="shared" si="30"/>
        <v>7106944.3900000006</v>
      </c>
      <c r="F247" s="125">
        <v>8174970.9199999999</v>
      </c>
      <c r="G247" s="125">
        <v>7106944.3899999997</v>
      </c>
      <c r="H247" s="125">
        <v>6311176.6200000001</v>
      </c>
      <c r="I247" s="48">
        <f t="shared" si="31"/>
        <v>795767.76999999955</v>
      </c>
      <c r="J247" s="48">
        <f t="shared" si="32"/>
        <v>0</v>
      </c>
    </row>
    <row r="248" spans="2:10" ht="15.75" thickBot="1" x14ac:dyDescent="0.3">
      <c r="B248" s="124" t="s">
        <v>382</v>
      </c>
      <c r="C248" s="125">
        <v>6011000</v>
      </c>
      <c r="D248" s="125">
        <v>1249892.6899999995</v>
      </c>
      <c r="E248" s="48">
        <f t="shared" si="30"/>
        <v>7260892.6899999995</v>
      </c>
      <c r="F248" s="125">
        <v>0</v>
      </c>
      <c r="G248" s="125">
        <v>0</v>
      </c>
      <c r="H248" s="125">
        <v>0</v>
      </c>
      <c r="I248" s="48">
        <f t="shared" si="31"/>
        <v>0</v>
      </c>
      <c r="J248" s="48">
        <f t="shared" si="32"/>
        <v>7260892.6899999995</v>
      </c>
    </row>
    <row r="249" spans="2:10" ht="15.75" thickBot="1" x14ac:dyDescent="0.3">
      <c r="B249" s="124" t="s">
        <v>383</v>
      </c>
      <c r="C249" s="125">
        <v>0</v>
      </c>
      <c r="D249" s="125">
        <v>1438479.09</v>
      </c>
      <c r="E249" s="48">
        <f t="shared" si="30"/>
        <v>1438479.09</v>
      </c>
      <c r="F249" s="125">
        <v>1864343.36</v>
      </c>
      <c r="G249" s="125">
        <v>1438479.09</v>
      </c>
      <c r="H249" s="125">
        <v>1353889.54</v>
      </c>
      <c r="I249" s="48">
        <f t="shared" si="31"/>
        <v>84589.550000000047</v>
      </c>
      <c r="J249" s="48">
        <f t="shared" si="32"/>
        <v>0</v>
      </c>
    </row>
    <row r="250" spans="2:10" ht="15.75" thickBot="1" x14ac:dyDescent="0.3">
      <c r="B250" s="124" t="s">
        <v>384</v>
      </c>
      <c r="C250" s="125">
        <v>0</v>
      </c>
      <c r="D250" s="125">
        <v>148812.29</v>
      </c>
      <c r="E250" s="48">
        <f t="shared" si="30"/>
        <v>148812.29</v>
      </c>
      <c r="F250" s="125">
        <v>178311.08</v>
      </c>
      <c r="G250" s="125">
        <v>148812.29</v>
      </c>
      <c r="H250" s="125">
        <v>146519.81</v>
      </c>
      <c r="I250" s="48">
        <f t="shared" si="31"/>
        <v>2292.4800000000105</v>
      </c>
      <c r="J250" s="48">
        <f t="shared" si="32"/>
        <v>0</v>
      </c>
    </row>
    <row r="251" spans="2:10" ht="15.75" thickBot="1" x14ac:dyDescent="0.3">
      <c r="B251" s="124" t="s">
        <v>385</v>
      </c>
      <c r="C251" s="125">
        <v>0</v>
      </c>
      <c r="D251" s="125">
        <v>2935630.1799999997</v>
      </c>
      <c r="E251" s="48">
        <f t="shared" si="30"/>
        <v>2935630.1799999997</v>
      </c>
      <c r="F251" s="125">
        <v>2996274.67</v>
      </c>
      <c r="G251" s="125">
        <v>2935630.18</v>
      </c>
      <c r="H251" s="125">
        <v>2900716.33</v>
      </c>
      <c r="I251" s="48">
        <f t="shared" si="31"/>
        <v>34913.850000000093</v>
      </c>
      <c r="J251" s="48">
        <f t="shared" si="32"/>
        <v>0</v>
      </c>
    </row>
    <row r="252" spans="2:10" ht="15.75" thickBot="1" x14ac:dyDescent="0.3">
      <c r="B252" s="124" t="s">
        <v>386</v>
      </c>
      <c r="C252" s="125">
        <v>0</v>
      </c>
      <c r="D252" s="125">
        <v>479404.42</v>
      </c>
      <c r="E252" s="48">
        <f t="shared" si="30"/>
        <v>479404.42</v>
      </c>
      <c r="F252" s="125">
        <v>480184.43</v>
      </c>
      <c r="G252" s="125">
        <v>479404.42</v>
      </c>
      <c r="H252" s="125">
        <v>470116.96</v>
      </c>
      <c r="I252" s="48">
        <f t="shared" si="31"/>
        <v>9287.4599999999627</v>
      </c>
      <c r="J252" s="48">
        <f t="shared" si="32"/>
        <v>0</v>
      </c>
    </row>
    <row r="253" spans="2:10" ht="15.75" thickBot="1" x14ac:dyDescent="0.3">
      <c r="B253" s="124" t="s">
        <v>387</v>
      </c>
      <c r="C253" s="125">
        <v>0</v>
      </c>
      <c r="D253" s="125">
        <v>3108357.5</v>
      </c>
      <c r="E253" s="48">
        <f t="shared" si="30"/>
        <v>3108357.5</v>
      </c>
      <c r="F253" s="125">
        <v>0</v>
      </c>
      <c r="G253" s="125">
        <v>0</v>
      </c>
      <c r="H253" s="125">
        <v>0</v>
      </c>
      <c r="I253" s="48">
        <f t="shared" si="31"/>
        <v>0</v>
      </c>
      <c r="J253" s="48">
        <f t="shared" si="32"/>
        <v>3108357.5</v>
      </c>
    </row>
    <row r="254" spans="2:10" ht="15.75" thickBot="1" x14ac:dyDescent="0.3">
      <c r="B254" s="124" t="s">
        <v>388</v>
      </c>
      <c r="C254" s="125">
        <v>0</v>
      </c>
      <c r="D254" s="125">
        <v>312088.80000000005</v>
      </c>
      <c r="E254" s="48">
        <f t="shared" si="30"/>
        <v>312088.80000000005</v>
      </c>
      <c r="F254" s="125">
        <v>607729.81000000006</v>
      </c>
      <c r="G254" s="125">
        <v>312088.8</v>
      </c>
      <c r="H254" s="125">
        <v>281247.84999999998</v>
      </c>
      <c r="I254" s="48">
        <f t="shared" si="31"/>
        <v>30840.950000000012</v>
      </c>
      <c r="J254" s="48">
        <f t="shared" si="32"/>
        <v>0</v>
      </c>
    </row>
    <row r="255" spans="2:10" ht="15.75" thickBot="1" x14ac:dyDescent="0.3">
      <c r="B255" s="124" t="s">
        <v>389</v>
      </c>
      <c r="C255" s="125">
        <v>0</v>
      </c>
      <c r="D255" s="125">
        <v>53260.12</v>
      </c>
      <c r="E255" s="48">
        <f t="shared" si="30"/>
        <v>53260.12</v>
      </c>
      <c r="F255" s="125">
        <v>61601.01</v>
      </c>
      <c r="G255" s="125">
        <v>53260.12</v>
      </c>
      <c r="H255" s="125">
        <v>51922.84</v>
      </c>
      <c r="I255" s="48">
        <f t="shared" si="31"/>
        <v>1337.2800000000061</v>
      </c>
      <c r="J255" s="48">
        <f t="shared" si="32"/>
        <v>0</v>
      </c>
    </row>
    <row r="256" spans="2:10" ht="15.75" thickBot="1" x14ac:dyDescent="0.3">
      <c r="B256" s="124" t="s">
        <v>390</v>
      </c>
      <c r="C256" s="125">
        <v>0</v>
      </c>
      <c r="D256" s="125">
        <v>632169.36</v>
      </c>
      <c r="E256" s="48">
        <f t="shared" si="30"/>
        <v>632169.36</v>
      </c>
      <c r="F256" s="125">
        <v>651447.31000000006</v>
      </c>
      <c r="G256" s="125">
        <v>632169.36</v>
      </c>
      <c r="H256" s="125">
        <v>611612.54</v>
      </c>
      <c r="I256" s="48">
        <f t="shared" si="31"/>
        <v>20556.819999999949</v>
      </c>
      <c r="J256" s="48">
        <f t="shared" si="32"/>
        <v>0</v>
      </c>
    </row>
    <row r="257" spans="2:10" ht="15.75" thickBot="1" x14ac:dyDescent="0.3">
      <c r="B257" s="124" t="s">
        <v>391</v>
      </c>
      <c r="C257" s="125">
        <v>0</v>
      </c>
      <c r="D257" s="125">
        <v>22916.089999999997</v>
      </c>
      <c r="E257" s="48">
        <f t="shared" si="30"/>
        <v>22916.089999999997</v>
      </c>
      <c r="F257" s="125">
        <v>22916.09</v>
      </c>
      <c r="G257" s="125">
        <v>22916.09</v>
      </c>
      <c r="H257" s="125">
        <v>22916.09</v>
      </c>
      <c r="I257" s="48">
        <f t="shared" si="31"/>
        <v>0</v>
      </c>
      <c r="J257" s="48">
        <f t="shared" si="32"/>
        <v>0</v>
      </c>
    </row>
    <row r="258" spans="2:10" ht="15.75" thickBot="1" x14ac:dyDescent="0.3">
      <c r="B258" s="124" t="s">
        <v>392</v>
      </c>
      <c r="C258" s="125">
        <v>32785134</v>
      </c>
      <c r="D258" s="125">
        <v>25232652.18999999</v>
      </c>
      <c r="E258" s="48">
        <f t="shared" si="30"/>
        <v>58017786.18999999</v>
      </c>
      <c r="F258" s="125">
        <v>0</v>
      </c>
      <c r="G258" s="125">
        <v>0</v>
      </c>
      <c r="H258" s="125">
        <v>0</v>
      </c>
      <c r="I258" s="48">
        <f t="shared" si="31"/>
        <v>0</v>
      </c>
      <c r="J258" s="48">
        <f t="shared" si="32"/>
        <v>58017786.18999999</v>
      </c>
    </row>
    <row r="259" spans="2:10" ht="15.75" thickBot="1" x14ac:dyDescent="0.3">
      <c r="B259" s="124" t="s">
        <v>393</v>
      </c>
      <c r="C259" s="125">
        <v>0</v>
      </c>
      <c r="D259" s="125">
        <v>7750743.1599999992</v>
      </c>
      <c r="E259" s="48">
        <f t="shared" si="30"/>
        <v>7750743.1599999992</v>
      </c>
      <c r="F259" s="125">
        <v>11120886.99</v>
      </c>
      <c r="G259" s="125">
        <v>7750743.1600000001</v>
      </c>
      <c r="H259" s="125">
        <v>7337232.4000000004</v>
      </c>
      <c r="I259" s="48">
        <f t="shared" si="31"/>
        <v>413510.75999999978</v>
      </c>
      <c r="J259" s="48">
        <f t="shared" si="32"/>
        <v>0</v>
      </c>
    </row>
    <row r="260" spans="2:10" ht="15.75" thickBot="1" x14ac:dyDescent="0.3">
      <c r="B260" s="124" t="s">
        <v>394</v>
      </c>
      <c r="C260" s="125">
        <v>0</v>
      </c>
      <c r="D260" s="125">
        <v>20187.68</v>
      </c>
      <c r="E260" s="48">
        <f t="shared" si="30"/>
        <v>20187.68</v>
      </c>
      <c r="F260" s="125">
        <v>20187.68</v>
      </c>
      <c r="G260" s="125">
        <v>20187.68</v>
      </c>
      <c r="H260" s="125">
        <v>20151.95</v>
      </c>
      <c r="I260" s="48">
        <f t="shared" si="31"/>
        <v>35.729999999999563</v>
      </c>
      <c r="J260" s="48">
        <f t="shared" si="32"/>
        <v>0</v>
      </c>
    </row>
    <row r="261" spans="2:10" ht="15.75" thickBot="1" x14ac:dyDescent="0.3">
      <c r="B261" s="124" t="s">
        <v>395</v>
      </c>
      <c r="C261" s="125">
        <v>0</v>
      </c>
      <c r="D261" s="125">
        <v>3427110.6800000016</v>
      </c>
      <c r="E261" s="48">
        <f t="shared" si="30"/>
        <v>3427110.6800000016</v>
      </c>
      <c r="F261" s="125">
        <v>3705452.34</v>
      </c>
      <c r="G261" s="125">
        <v>3427553.94</v>
      </c>
      <c r="H261" s="125">
        <v>3294419.79</v>
      </c>
      <c r="I261" s="48">
        <f t="shared" si="31"/>
        <v>133134.14999999991</v>
      </c>
      <c r="J261" s="48">
        <f t="shared" si="32"/>
        <v>-443.2599999983795</v>
      </c>
    </row>
    <row r="262" spans="2:10" ht="15.75" thickBot="1" x14ac:dyDescent="0.3">
      <c r="B262" s="124" t="s">
        <v>396</v>
      </c>
      <c r="C262" s="125">
        <v>0</v>
      </c>
      <c r="D262" s="125">
        <v>1314584.29</v>
      </c>
      <c r="E262" s="48">
        <f t="shared" si="30"/>
        <v>1314584.29</v>
      </c>
      <c r="F262" s="125">
        <v>1802591.11</v>
      </c>
      <c r="G262" s="125">
        <v>1314584.29</v>
      </c>
      <c r="H262" s="125">
        <v>1057707.6200000001</v>
      </c>
      <c r="I262" s="48">
        <f t="shared" si="31"/>
        <v>256876.66999999993</v>
      </c>
      <c r="J262" s="48">
        <f t="shared" si="32"/>
        <v>0</v>
      </c>
    </row>
    <row r="263" spans="2:10" ht="15.75" thickBot="1" x14ac:dyDescent="0.3">
      <c r="B263" s="124" t="s">
        <v>397</v>
      </c>
      <c r="C263" s="125">
        <v>0</v>
      </c>
      <c r="D263" s="125">
        <v>7510855.9500000002</v>
      </c>
      <c r="E263" s="48">
        <f t="shared" si="30"/>
        <v>7510855.9500000002</v>
      </c>
      <c r="F263" s="125">
        <v>813071.65</v>
      </c>
      <c r="G263" s="125">
        <v>813071.65</v>
      </c>
      <c r="H263" s="125">
        <v>813071.65</v>
      </c>
      <c r="I263" s="48">
        <f t="shared" si="31"/>
        <v>0</v>
      </c>
      <c r="J263" s="48">
        <f t="shared" si="32"/>
        <v>6697784.2999999998</v>
      </c>
    </row>
    <row r="264" spans="2:10" ht="15.75" thickBot="1" x14ac:dyDescent="0.3">
      <c r="B264" s="124" t="s">
        <v>398</v>
      </c>
      <c r="C264" s="125">
        <v>0</v>
      </c>
      <c r="D264" s="125">
        <v>60425.78</v>
      </c>
      <c r="E264" s="48">
        <f t="shared" si="30"/>
        <v>60425.78</v>
      </c>
      <c r="F264" s="125">
        <v>0</v>
      </c>
      <c r="G264" s="125">
        <v>0</v>
      </c>
      <c r="H264" s="125">
        <v>0</v>
      </c>
      <c r="I264" s="48">
        <f t="shared" si="31"/>
        <v>0</v>
      </c>
      <c r="J264" s="48">
        <f t="shared" si="32"/>
        <v>60425.78</v>
      </c>
    </row>
    <row r="265" spans="2:10" ht="15.75" thickBot="1" x14ac:dyDescent="0.3">
      <c r="B265" s="124" t="s">
        <v>399</v>
      </c>
      <c r="C265" s="125">
        <v>0</v>
      </c>
      <c r="D265" s="125">
        <v>91637.37</v>
      </c>
      <c r="E265" s="48">
        <f t="shared" ref="E265" si="33">+C265+D265</f>
        <v>91637.37</v>
      </c>
      <c r="F265" s="125">
        <v>74.95</v>
      </c>
      <c r="G265" s="125">
        <v>74.95</v>
      </c>
      <c r="H265" s="125">
        <v>57.61</v>
      </c>
      <c r="I265" s="48">
        <f t="shared" ref="I265" si="34">+G265-H265</f>
        <v>17.340000000000003</v>
      </c>
      <c r="J265" s="48">
        <f t="shared" ref="J265" si="35">+E265-G265</f>
        <v>91562.42</v>
      </c>
    </row>
    <row r="266" spans="2:10" ht="15.75" thickBot="1" x14ac:dyDescent="0.3">
      <c r="B266" s="124" t="s">
        <v>400</v>
      </c>
      <c r="C266" s="125">
        <v>0</v>
      </c>
      <c r="D266" s="125">
        <v>879723.09</v>
      </c>
      <c r="E266" s="48">
        <f t="shared" si="30"/>
        <v>879723.09</v>
      </c>
      <c r="F266" s="125">
        <v>53615.47</v>
      </c>
      <c r="G266" s="125">
        <v>53615.47</v>
      </c>
      <c r="H266" s="125">
        <v>47550.54</v>
      </c>
      <c r="I266" s="48">
        <f t="shared" si="31"/>
        <v>6064.93</v>
      </c>
      <c r="J266" s="48">
        <f t="shared" si="32"/>
        <v>826107.62</v>
      </c>
    </row>
    <row r="267" spans="2:10" ht="15.75" thickBot="1" x14ac:dyDescent="0.3">
      <c r="B267" s="124" t="s">
        <v>401</v>
      </c>
      <c r="C267" s="125">
        <v>0</v>
      </c>
      <c r="D267" s="125">
        <v>145374.08000000002</v>
      </c>
      <c r="E267" s="48">
        <f t="shared" si="30"/>
        <v>145374.08000000002</v>
      </c>
      <c r="F267" s="125">
        <v>44941.16</v>
      </c>
      <c r="G267" s="125">
        <v>44941.16</v>
      </c>
      <c r="H267" s="125">
        <v>44941.16</v>
      </c>
      <c r="I267" s="48">
        <f t="shared" si="31"/>
        <v>0</v>
      </c>
      <c r="J267" s="48">
        <f t="shared" si="32"/>
        <v>100432.92000000001</v>
      </c>
    </row>
    <row r="268" spans="2:10" ht="13.5" thickBot="1" x14ac:dyDescent="0.25">
      <c r="B268" s="49" t="s">
        <v>402</v>
      </c>
      <c r="C268" s="50">
        <f>SUM(C220:C267)</f>
        <v>68348134</v>
      </c>
      <c r="D268" s="50">
        <f t="shared" ref="D268:J268" si="36">SUM(D220:D267)</f>
        <v>122612052.48000003</v>
      </c>
      <c r="E268" s="50">
        <f t="shared" si="36"/>
        <v>190960186.48000002</v>
      </c>
      <c r="F268" s="50">
        <f t="shared" si="36"/>
        <v>87286754.480000034</v>
      </c>
      <c r="G268" s="50">
        <f t="shared" si="36"/>
        <v>65783754.609999992</v>
      </c>
      <c r="H268" s="50">
        <f t="shared" si="36"/>
        <v>59878708.579999998</v>
      </c>
      <c r="I268" s="50">
        <f t="shared" si="36"/>
        <v>5905046.0300000012</v>
      </c>
      <c r="J268" s="50">
        <f t="shared" si="36"/>
        <v>125176431.86999999</v>
      </c>
    </row>
    <row r="269" spans="2:10" ht="15.75" thickBot="1" x14ac:dyDescent="0.3">
      <c r="B269" s="124" t="s">
        <v>403</v>
      </c>
      <c r="C269" s="125">
        <v>0</v>
      </c>
      <c r="D269" s="125">
        <v>82230.399999999994</v>
      </c>
      <c r="E269" s="48">
        <f t="shared" ref="E269:E271" si="37">+C269+D269</f>
        <v>82230.399999999994</v>
      </c>
      <c r="F269" s="125">
        <v>82230.399999999994</v>
      </c>
      <c r="G269" s="125">
        <v>82230.399999999994</v>
      </c>
      <c r="H269" s="125">
        <v>82230.399999999994</v>
      </c>
      <c r="I269" s="48">
        <f t="shared" ref="I269:I271" si="38">+G269-H269</f>
        <v>0</v>
      </c>
      <c r="J269" s="48">
        <f t="shared" ref="J269:J271" si="39">+E269-G269</f>
        <v>0</v>
      </c>
    </row>
    <row r="270" spans="2:10" ht="15.75" thickBot="1" x14ac:dyDescent="0.3">
      <c r="B270" s="124" t="s">
        <v>404</v>
      </c>
      <c r="C270" s="125">
        <v>0</v>
      </c>
      <c r="D270" s="125">
        <v>27184.29</v>
      </c>
      <c r="E270" s="48">
        <f t="shared" si="37"/>
        <v>27184.29</v>
      </c>
      <c r="F270" s="125">
        <v>27184.29</v>
      </c>
      <c r="G270" s="125">
        <v>27184.29</v>
      </c>
      <c r="H270" s="125">
        <v>27184.29</v>
      </c>
      <c r="I270" s="48">
        <f t="shared" si="38"/>
        <v>0</v>
      </c>
      <c r="J270" s="48">
        <f t="shared" si="39"/>
        <v>0</v>
      </c>
    </row>
    <row r="271" spans="2:10" ht="15.75" thickBot="1" x14ac:dyDescent="0.3">
      <c r="B271" s="124" t="s">
        <v>405</v>
      </c>
      <c r="C271" s="125">
        <v>0</v>
      </c>
      <c r="D271" s="125">
        <v>31290022.800000001</v>
      </c>
      <c r="E271" s="48">
        <f t="shared" si="37"/>
        <v>31290022.800000001</v>
      </c>
      <c r="F271" s="125">
        <v>31290022.800000001</v>
      </c>
      <c r="G271" s="125">
        <v>31290022.800000001</v>
      </c>
      <c r="H271" s="125">
        <v>31290022.800000001</v>
      </c>
      <c r="I271" s="48">
        <f t="shared" si="38"/>
        <v>0</v>
      </c>
      <c r="J271" s="48">
        <f t="shared" si="39"/>
        <v>0</v>
      </c>
    </row>
    <row r="272" spans="2:10" ht="13.5" thickBot="1" x14ac:dyDescent="0.25">
      <c r="B272" s="49" t="s">
        <v>406</v>
      </c>
      <c r="C272" s="50">
        <f>SUM(C269:C271)</f>
        <v>0</v>
      </c>
      <c r="D272" s="50">
        <f t="shared" ref="D272:J272" si="40">SUM(D269:D271)</f>
        <v>31399437.490000002</v>
      </c>
      <c r="E272" s="50">
        <f t="shared" si="40"/>
        <v>31399437.490000002</v>
      </c>
      <c r="F272" s="50">
        <f t="shared" si="40"/>
        <v>31399437.490000002</v>
      </c>
      <c r="G272" s="50">
        <f t="shared" si="40"/>
        <v>31399437.490000002</v>
      </c>
      <c r="H272" s="50">
        <f t="shared" si="40"/>
        <v>31399437.490000002</v>
      </c>
      <c r="I272" s="50">
        <f t="shared" si="40"/>
        <v>0</v>
      </c>
      <c r="J272" s="50">
        <f t="shared" si="40"/>
        <v>0</v>
      </c>
    </row>
    <row r="273" spans="2:10" ht="15.75" thickBot="1" x14ac:dyDescent="0.3">
      <c r="B273" s="124" t="s">
        <v>519</v>
      </c>
      <c r="C273" s="125">
        <v>0</v>
      </c>
      <c r="D273" s="125">
        <v>6000</v>
      </c>
      <c r="E273" s="48">
        <f t="shared" ref="E273:E274" si="41">+C273+D273</f>
        <v>6000</v>
      </c>
      <c r="F273" s="125">
        <v>4330</v>
      </c>
      <c r="G273" s="125">
        <v>4330</v>
      </c>
      <c r="H273" s="125">
        <v>4330</v>
      </c>
      <c r="I273" s="48">
        <f t="shared" ref="I273:I274" si="42">+G273-H273</f>
        <v>0</v>
      </c>
      <c r="J273" s="48">
        <f t="shared" ref="J273:J274" si="43">+E273-G273</f>
        <v>1670</v>
      </c>
    </row>
    <row r="274" spans="2:10" ht="15.75" thickBot="1" x14ac:dyDescent="0.3">
      <c r="B274" s="124" t="s">
        <v>407</v>
      </c>
      <c r="C274" s="125">
        <v>10000000</v>
      </c>
      <c r="D274" s="125">
        <v>10000000</v>
      </c>
      <c r="E274" s="48">
        <f t="shared" si="41"/>
        <v>20000000</v>
      </c>
      <c r="F274" s="125">
        <v>20000000</v>
      </c>
      <c r="G274" s="125">
        <v>20000000</v>
      </c>
      <c r="H274" s="125">
        <v>20000000</v>
      </c>
      <c r="I274" s="48">
        <f t="shared" si="42"/>
        <v>0</v>
      </c>
      <c r="J274" s="48">
        <f t="shared" si="43"/>
        <v>0</v>
      </c>
    </row>
    <row r="275" spans="2:10" ht="13.5" thickBot="1" x14ac:dyDescent="0.25">
      <c r="B275" s="51" t="s">
        <v>408</v>
      </c>
      <c r="C275" s="50">
        <f>SUM(C273:C274)</f>
        <v>10000000</v>
      </c>
      <c r="D275" s="50">
        <f t="shared" ref="D275:J275" si="44">SUM(D273:D274)</f>
        <v>10006000</v>
      </c>
      <c r="E275" s="50">
        <f t="shared" si="44"/>
        <v>20006000</v>
      </c>
      <c r="F275" s="50">
        <f t="shared" si="44"/>
        <v>20004330</v>
      </c>
      <c r="G275" s="50">
        <f t="shared" si="44"/>
        <v>20004330</v>
      </c>
      <c r="H275" s="50">
        <f t="shared" si="44"/>
        <v>20004330</v>
      </c>
      <c r="I275" s="50">
        <f t="shared" si="44"/>
        <v>0</v>
      </c>
      <c r="J275" s="50">
        <f t="shared" si="44"/>
        <v>1670</v>
      </c>
    </row>
    <row r="276" spans="2:10" ht="15.75" thickBot="1" x14ac:dyDescent="0.3">
      <c r="B276" s="124" t="s">
        <v>409</v>
      </c>
      <c r="C276" s="125">
        <v>0</v>
      </c>
      <c r="D276" s="125">
        <v>336151</v>
      </c>
      <c r="E276" s="48">
        <f t="shared" ref="E276:E278" si="45">+C276+D276</f>
        <v>336151</v>
      </c>
      <c r="F276" s="125">
        <v>0</v>
      </c>
      <c r="G276" s="125">
        <v>0</v>
      </c>
      <c r="H276" s="126">
        <v>0</v>
      </c>
      <c r="I276" s="48">
        <f t="shared" ref="I276:I278" si="46">+G276-H276</f>
        <v>0</v>
      </c>
      <c r="J276" s="48">
        <f t="shared" ref="J276:J278" si="47">+E276-G276</f>
        <v>336151</v>
      </c>
    </row>
    <row r="277" spans="2:10" ht="15.75" thickBot="1" x14ac:dyDescent="0.3">
      <c r="B277" s="124" t="s">
        <v>537</v>
      </c>
      <c r="C277" s="125">
        <v>0</v>
      </c>
      <c r="D277" s="125">
        <v>14396480.82</v>
      </c>
      <c r="E277" s="48">
        <f t="shared" ref="E277" si="48">+C277+D277</f>
        <v>14396480.82</v>
      </c>
      <c r="F277" s="125">
        <v>298314.42</v>
      </c>
      <c r="G277" s="125">
        <v>298314.42</v>
      </c>
      <c r="H277" s="125">
        <v>298314.42</v>
      </c>
      <c r="I277" s="48">
        <f t="shared" ref="I277" si="49">+G277-H277</f>
        <v>0</v>
      </c>
      <c r="J277" s="48">
        <f t="shared" ref="J277" si="50">+E277-G277</f>
        <v>14098166.4</v>
      </c>
    </row>
    <row r="278" spans="2:10" ht="15.75" thickBot="1" x14ac:dyDescent="0.3">
      <c r="B278" s="124" t="s">
        <v>538</v>
      </c>
      <c r="C278" s="125">
        <v>0</v>
      </c>
      <c r="D278" s="125">
        <v>6834.17</v>
      </c>
      <c r="E278" s="48">
        <f t="shared" si="45"/>
        <v>6834.17</v>
      </c>
      <c r="F278" s="125">
        <v>6834.17</v>
      </c>
      <c r="G278" s="125">
        <v>6834.17</v>
      </c>
      <c r="H278" s="125">
        <v>6834.17</v>
      </c>
      <c r="I278" s="48">
        <f t="shared" si="46"/>
        <v>0</v>
      </c>
      <c r="J278" s="48">
        <f t="shared" si="47"/>
        <v>0</v>
      </c>
    </row>
    <row r="279" spans="2:10" ht="13.5" thickBot="1" x14ac:dyDescent="0.25">
      <c r="B279" s="49" t="s">
        <v>410</v>
      </c>
      <c r="C279" s="50">
        <f>SUM(C276:C278)</f>
        <v>0</v>
      </c>
      <c r="D279" s="50">
        <f t="shared" ref="D279:J279" si="51">SUM(D276:D278)</f>
        <v>14739465.99</v>
      </c>
      <c r="E279" s="50">
        <f t="shared" si="51"/>
        <v>14739465.99</v>
      </c>
      <c r="F279" s="50">
        <f t="shared" si="51"/>
        <v>305148.58999999997</v>
      </c>
      <c r="G279" s="50">
        <f t="shared" si="51"/>
        <v>305148.58999999997</v>
      </c>
      <c r="H279" s="50">
        <f t="shared" si="51"/>
        <v>305148.58999999997</v>
      </c>
      <c r="I279" s="50">
        <f t="shared" si="51"/>
        <v>0</v>
      </c>
      <c r="J279" s="50">
        <f t="shared" si="51"/>
        <v>14434317.4</v>
      </c>
    </row>
    <row r="280" spans="2:10" ht="13.5" thickBot="1" x14ac:dyDescent="0.25">
      <c r="B280" s="52" t="s">
        <v>539</v>
      </c>
      <c r="C280" s="53">
        <f>+C77+C173+C179+C219+C268+C272+C275+C279</f>
        <v>410669377</v>
      </c>
      <c r="D280" s="53">
        <f t="shared" ref="D280:J280" si="52">+D77+D173+D179+D219+D268+D272+D275+D279</f>
        <v>252710813.17000005</v>
      </c>
      <c r="E280" s="53">
        <f t="shared" si="52"/>
        <v>663380190.16999996</v>
      </c>
      <c r="F280" s="53">
        <f t="shared" si="52"/>
        <v>478687778.61000001</v>
      </c>
      <c r="G280" s="53">
        <f t="shared" si="52"/>
        <v>449134254.11999995</v>
      </c>
      <c r="H280" s="53">
        <f t="shared" si="52"/>
        <v>425747822.86999995</v>
      </c>
      <c r="I280" s="53">
        <f>+I77+I173+I179+I219+I268+I272+I275+I279</f>
        <v>23386431.25</v>
      </c>
      <c r="J280" s="53">
        <f t="shared" si="52"/>
        <v>214245936.05000001</v>
      </c>
    </row>
  </sheetData>
  <mergeCells count="1">
    <mergeCell ref="C6:E7"/>
  </mergeCells>
  <pageMargins left="0.7" right="0.7" top="0.75" bottom="0.75" header="0.3" footer="0.3"/>
  <ignoredErrors>
    <ignoredError sqref="E77 I77:J7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6FB9-09E0-40A2-8CEE-3AE11B8DA164}">
  <sheetPr codeName="Hoja8">
    <tabColor rgb="FF92D050"/>
  </sheetPr>
  <dimension ref="B2:K89"/>
  <sheetViews>
    <sheetView workbookViewId="0">
      <selection activeCell="A23" sqref="A23"/>
    </sheetView>
  </sheetViews>
  <sheetFormatPr defaultColWidth="11.42578125" defaultRowHeight="15" x14ac:dyDescent="0.25"/>
  <cols>
    <col min="1" max="1" width="7.7109375" style="63" customWidth="1"/>
    <col min="2" max="2" width="51.140625" style="63" bestFit="1" customWidth="1"/>
    <col min="3" max="3" width="18" style="76" bestFit="1" customWidth="1"/>
    <col min="4" max="4" width="13.7109375" style="76" bestFit="1" customWidth="1"/>
    <col min="5" max="5" width="21" style="76" bestFit="1" customWidth="1"/>
    <col min="6" max="6" width="18" style="76" bestFit="1" customWidth="1"/>
    <col min="7" max="7" width="15.5703125" style="76" bestFit="1" customWidth="1"/>
    <col min="8" max="8" width="22.7109375" style="76" bestFit="1" customWidth="1"/>
    <col min="9" max="9" width="16.5703125" style="76" bestFit="1" customWidth="1"/>
    <col min="10" max="10" width="12.7109375" style="76" bestFit="1" customWidth="1"/>
    <col min="11" max="11" width="22.140625" style="76" bestFit="1" customWidth="1"/>
    <col min="12" max="16384" width="11.42578125" style="63"/>
  </cols>
  <sheetData>
    <row r="2" spans="2:11" ht="17.25" x14ac:dyDescent="0.3">
      <c r="B2" s="133" t="s">
        <v>560</v>
      </c>
    </row>
    <row r="3" spans="2:11" ht="15.75" thickBot="1" x14ac:dyDescent="0.3"/>
    <row r="4" spans="2:11" x14ac:dyDescent="0.25">
      <c r="B4" s="61" t="s">
        <v>411</v>
      </c>
      <c r="C4" s="175" t="s">
        <v>413</v>
      </c>
      <c r="D4" s="181" t="s">
        <v>159</v>
      </c>
      <c r="E4" s="178" t="s">
        <v>414</v>
      </c>
      <c r="F4" s="175" t="s">
        <v>415</v>
      </c>
      <c r="G4" s="178" t="s">
        <v>416</v>
      </c>
      <c r="H4" s="184" t="s">
        <v>417</v>
      </c>
      <c r="I4" s="175" t="s">
        <v>418</v>
      </c>
      <c r="J4" s="62" t="s">
        <v>419</v>
      </c>
      <c r="K4" s="178" t="s">
        <v>421</v>
      </c>
    </row>
    <row r="5" spans="2:11" x14ac:dyDescent="0.25">
      <c r="B5" s="64" t="s">
        <v>412</v>
      </c>
      <c r="C5" s="176"/>
      <c r="D5" s="182"/>
      <c r="E5" s="179"/>
      <c r="F5" s="176"/>
      <c r="G5" s="179"/>
      <c r="H5" s="185"/>
      <c r="I5" s="176"/>
      <c r="J5" s="65" t="s">
        <v>420</v>
      </c>
      <c r="K5" s="179"/>
    </row>
    <row r="6" spans="2:11" ht="30.75" thickBot="1" x14ac:dyDescent="0.3">
      <c r="B6" s="66"/>
      <c r="C6" s="177"/>
      <c r="D6" s="183"/>
      <c r="E6" s="180"/>
      <c r="F6" s="177"/>
      <c r="G6" s="180"/>
      <c r="H6" s="186"/>
      <c r="I6" s="177"/>
      <c r="J6" s="67" t="s">
        <v>156</v>
      </c>
      <c r="K6" s="180"/>
    </row>
    <row r="7" spans="2:11" ht="15.75" thickBot="1" x14ac:dyDescent="0.3">
      <c r="B7" s="128" t="s">
        <v>422</v>
      </c>
      <c r="C7" s="125">
        <v>1400000</v>
      </c>
      <c r="D7" s="125">
        <v>11850</v>
      </c>
      <c r="E7" s="68">
        <f>+C7+D7</f>
        <v>1411850</v>
      </c>
      <c r="F7" s="125">
        <v>1585977.9300000002</v>
      </c>
      <c r="G7" s="125">
        <v>-1933.31</v>
      </c>
      <c r="H7" s="68">
        <f>+F7+G7</f>
        <v>1584044.62</v>
      </c>
      <c r="I7" s="68">
        <v>1584044.62</v>
      </c>
      <c r="J7" s="68">
        <f>+H7-I7</f>
        <v>0</v>
      </c>
      <c r="K7" s="68">
        <f>+H7-E7</f>
        <v>172194.62000000011</v>
      </c>
    </row>
    <row r="8" spans="2:11" ht="15.75" thickBot="1" x14ac:dyDescent="0.3">
      <c r="B8" s="128" t="s">
        <v>423</v>
      </c>
      <c r="C8" s="125">
        <v>22010745</v>
      </c>
      <c r="D8" s="125">
        <v>11285.43</v>
      </c>
      <c r="E8" s="68">
        <f t="shared" ref="E8:E31" si="0">+C8+D8</f>
        <v>22022030.43</v>
      </c>
      <c r="F8" s="125">
        <v>22587207.849999998</v>
      </c>
      <c r="G8" s="125">
        <v>-413877.31000000006</v>
      </c>
      <c r="H8" s="68">
        <f t="shared" ref="H8:H31" si="1">+F8+G8</f>
        <v>22173330.539999999</v>
      </c>
      <c r="I8" s="68">
        <v>22173330.539999999</v>
      </c>
      <c r="J8" s="68">
        <f t="shared" ref="J8:J31" si="2">+H8-I8</f>
        <v>0</v>
      </c>
      <c r="K8" s="68">
        <f t="shared" ref="K8:K71" si="3">+H8-E8</f>
        <v>151300.1099999994</v>
      </c>
    </row>
    <row r="9" spans="2:11" ht="15.75" thickBot="1" x14ac:dyDescent="0.3">
      <c r="B9" s="128" t="s">
        <v>424</v>
      </c>
      <c r="C9" s="125">
        <v>8597162</v>
      </c>
      <c r="D9" s="125">
        <v>3255.07</v>
      </c>
      <c r="E9" s="68">
        <f t="shared" si="0"/>
        <v>8600417.0700000003</v>
      </c>
      <c r="F9" s="125">
        <v>6779379.4900000002</v>
      </c>
      <c r="G9" s="125">
        <v>-186732.45</v>
      </c>
      <c r="H9" s="68">
        <f t="shared" si="1"/>
        <v>6592647.04</v>
      </c>
      <c r="I9" s="68">
        <v>6592647.04</v>
      </c>
      <c r="J9" s="68">
        <f t="shared" si="2"/>
        <v>0</v>
      </c>
      <c r="K9" s="68">
        <f t="shared" si="3"/>
        <v>-2007770.0300000003</v>
      </c>
    </row>
    <row r="10" spans="2:11" ht="15.75" thickBot="1" x14ac:dyDescent="0.3">
      <c r="B10" s="128" t="s">
        <v>425</v>
      </c>
      <c r="C10" s="125">
        <v>0</v>
      </c>
      <c r="D10" s="125">
        <v>0</v>
      </c>
      <c r="E10" s="68">
        <f t="shared" si="0"/>
        <v>0</v>
      </c>
      <c r="F10" s="125">
        <v>520.79</v>
      </c>
      <c r="G10" s="125">
        <v>-539</v>
      </c>
      <c r="H10" s="68">
        <f t="shared" si="1"/>
        <v>-18.210000000000036</v>
      </c>
      <c r="I10" s="68">
        <v>-18.21</v>
      </c>
      <c r="J10" s="68">
        <f t="shared" si="2"/>
        <v>-3.5527136788005009E-14</v>
      </c>
      <c r="K10" s="68">
        <f t="shared" si="3"/>
        <v>-18.210000000000036</v>
      </c>
    </row>
    <row r="11" spans="2:11" ht="15.75" thickBot="1" x14ac:dyDescent="0.3">
      <c r="B11" s="128" t="s">
        <v>426</v>
      </c>
      <c r="C11" s="125">
        <v>900000</v>
      </c>
      <c r="D11" s="125">
        <v>0</v>
      </c>
      <c r="E11" s="68">
        <f t="shared" si="0"/>
        <v>900000</v>
      </c>
      <c r="F11" s="125">
        <v>1081677.92</v>
      </c>
      <c r="G11" s="125">
        <v>-30078.650000000009</v>
      </c>
      <c r="H11" s="68">
        <f t="shared" si="1"/>
        <v>1051599.27</v>
      </c>
      <c r="I11" s="68">
        <v>1051599.27</v>
      </c>
      <c r="J11" s="68">
        <f t="shared" si="2"/>
        <v>0</v>
      </c>
      <c r="K11" s="68">
        <f t="shared" si="3"/>
        <v>151599.27000000002</v>
      </c>
    </row>
    <row r="12" spans="2:11" ht="15.75" thickBot="1" x14ac:dyDescent="0.3">
      <c r="B12" s="128" t="s">
        <v>427</v>
      </c>
      <c r="C12" s="125">
        <v>3503079</v>
      </c>
      <c r="D12" s="125">
        <v>0</v>
      </c>
      <c r="E12" s="68">
        <f t="shared" si="0"/>
        <v>3503079</v>
      </c>
      <c r="F12" s="125">
        <v>2750176.16</v>
      </c>
      <c r="G12" s="125">
        <v>0</v>
      </c>
      <c r="H12" s="68">
        <f t="shared" si="1"/>
        <v>2750176.16</v>
      </c>
      <c r="I12" s="68">
        <v>2750176.16</v>
      </c>
      <c r="J12" s="68">
        <f t="shared" si="2"/>
        <v>0</v>
      </c>
      <c r="K12" s="68">
        <f t="shared" si="3"/>
        <v>-752902.83999999985</v>
      </c>
    </row>
    <row r="13" spans="2:11" ht="15.75" thickBot="1" x14ac:dyDescent="0.3">
      <c r="B13" s="128" t="s">
        <v>428</v>
      </c>
      <c r="C13" s="125">
        <v>1871613</v>
      </c>
      <c r="D13" s="125">
        <v>0</v>
      </c>
      <c r="E13" s="68">
        <f t="shared" si="0"/>
        <v>1871613</v>
      </c>
      <c r="F13" s="125">
        <v>2072063.58</v>
      </c>
      <c r="G13" s="125">
        <v>0</v>
      </c>
      <c r="H13" s="68">
        <f t="shared" si="1"/>
        <v>2072063.58</v>
      </c>
      <c r="I13" s="68">
        <v>1859891.01</v>
      </c>
      <c r="J13" s="68">
        <f t="shared" si="2"/>
        <v>212172.57000000007</v>
      </c>
      <c r="K13" s="68">
        <f t="shared" si="3"/>
        <v>200450.58000000007</v>
      </c>
    </row>
    <row r="14" spans="2:11" ht="15.75" thickBot="1" x14ac:dyDescent="0.3">
      <c r="B14" s="128" t="s">
        <v>429</v>
      </c>
      <c r="C14" s="125">
        <v>4207889</v>
      </c>
      <c r="D14" s="129">
        <v>-494690.85</v>
      </c>
      <c r="E14" s="68">
        <f t="shared" si="0"/>
        <v>3713198.15</v>
      </c>
      <c r="F14" s="125">
        <v>3713198.15</v>
      </c>
      <c r="G14" s="125">
        <v>0</v>
      </c>
      <c r="H14" s="68">
        <f t="shared" si="1"/>
        <v>3713198.15</v>
      </c>
      <c r="I14" s="68">
        <v>3713198.15</v>
      </c>
      <c r="J14" s="68">
        <f t="shared" si="2"/>
        <v>0</v>
      </c>
      <c r="K14" s="68">
        <f t="shared" si="3"/>
        <v>0</v>
      </c>
    </row>
    <row r="15" spans="2:11" ht="15.75" thickBot="1" x14ac:dyDescent="0.3">
      <c r="B15" s="128" t="s">
        <v>430</v>
      </c>
      <c r="C15" s="125">
        <v>665000</v>
      </c>
      <c r="D15" s="125">
        <v>0</v>
      </c>
      <c r="E15" s="68">
        <f t="shared" si="0"/>
        <v>665000</v>
      </c>
      <c r="F15" s="125">
        <v>670635.99</v>
      </c>
      <c r="G15" s="125">
        <v>0</v>
      </c>
      <c r="H15" s="68">
        <f t="shared" si="1"/>
        <v>670635.99</v>
      </c>
      <c r="I15" s="68">
        <v>0</v>
      </c>
      <c r="J15" s="68">
        <f t="shared" si="2"/>
        <v>670635.99</v>
      </c>
      <c r="K15" s="68">
        <f t="shared" si="3"/>
        <v>5635.9899999999907</v>
      </c>
    </row>
    <row r="16" spans="2:11" ht="15.75" thickBot="1" x14ac:dyDescent="0.3">
      <c r="B16" s="128" t="s">
        <v>431</v>
      </c>
      <c r="C16" s="125">
        <v>50000</v>
      </c>
      <c r="D16" s="125">
        <v>0</v>
      </c>
      <c r="E16" s="68">
        <f t="shared" si="0"/>
        <v>50000</v>
      </c>
      <c r="F16" s="125">
        <v>33930.9</v>
      </c>
      <c r="G16" s="125">
        <v>-40</v>
      </c>
      <c r="H16" s="68">
        <f t="shared" si="1"/>
        <v>33890.9</v>
      </c>
      <c r="I16" s="68">
        <v>33890.9</v>
      </c>
      <c r="J16" s="68">
        <f t="shared" si="2"/>
        <v>0</v>
      </c>
      <c r="K16" s="68">
        <f t="shared" si="3"/>
        <v>-16109.099999999999</v>
      </c>
    </row>
    <row r="17" spans="2:11" ht="15.75" thickBot="1" x14ac:dyDescent="0.3">
      <c r="B17" s="128" t="s">
        <v>432</v>
      </c>
      <c r="C17" s="125">
        <v>0</v>
      </c>
      <c r="D17" s="125">
        <v>111800</v>
      </c>
      <c r="E17" s="68">
        <f t="shared" si="0"/>
        <v>111800</v>
      </c>
      <c r="F17" s="125">
        <v>112250</v>
      </c>
      <c r="G17" s="125">
        <v>-450</v>
      </c>
      <c r="H17" s="68">
        <f t="shared" si="1"/>
        <v>111800</v>
      </c>
      <c r="I17" s="68">
        <v>111800</v>
      </c>
      <c r="J17" s="68">
        <f t="shared" si="2"/>
        <v>0</v>
      </c>
      <c r="K17" s="68">
        <f t="shared" si="3"/>
        <v>0</v>
      </c>
    </row>
    <row r="18" spans="2:11" ht="15.75" thickBot="1" x14ac:dyDescent="0.3">
      <c r="B18" s="128" t="s">
        <v>433</v>
      </c>
      <c r="C18" s="125">
        <v>312500</v>
      </c>
      <c r="D18" s="125">
        <v>7577.08</v>
      </c>
      <c r="E18" s="68">
        <f t="shared" si="0"/>
        <v>320077.08</v>
      </c>
      <c r="F18" s="125">
        <v>352743.52</v>
      </c>
      <c r="G18" s="125">
        <v>-1988.5100000000002</v>
      </c>
      <c r="H18" s="68">
        <f t="shared" si="1"/>
        <v>350755.01</v>
      </c>
      <c r="I18" s="68">
        <v>93031.62</v>
      </c>
      <c r="J18" s="68">
        <f t="shared" si="2"/>
        <v>257723.39</v>
      </c>
      <c r="K18" s="68">
        <f t="shared" si="3"/>
        <v>30677.929999999993</v>
      </c>
    </row>
    <row r="19" spans="2:11" ht="15.75" thickBot="1" x14ac:dyDescent="0.3">
      <c r="B19" s="128" t="s">
        <v>434</v>
      </c>
      <c r="C19" s="125">
        <v>3050820</v>
      </c>
      <c r="D19" s="125">
        <v>904014.67</v>
      </c>
      <c r="E19" s="68">
        <f t="shared" si="0"/>
        <v>3954834.67</v>
      </c>
      <c r="F19" s="125">
        <v>4455398.0999999996</v>
      </c>
      <c r="G19" s="125">
        <v>-138209.58999999976</v>
      </c>
      <c r="H19" s="68">
        <f t="shared" si="1"/>
        <v>4317188.51</v>
      </c>
      <c r="I19" s="68">
        <v>3830555.33</v>
      </c>
      <c r="J19" s="68">
        <f t="shared" si="2"/>
        <v>486633.1799999997</v>
      </c>
      <c r="K19" s="68">
        <f t="shared" si="3"/>
        <v>362353.83999999985</v>
      </c>
    </row>
    <row r="20" spans="2:11" ht="15.75" thickBot="1" x14ac:dyDescent="0.3">
      <c r="B20" s="128" t="s">
        <v>541</v>
      </c>
      <c r="C20" s="125">
        <v>16259397</v>
      </c>
      <c r="D20" s="125">
        <v>4209372.1500000004</v>
      </c>
      <c r="E20" s="68">
        <f t="shared" si="0"/>
        <v>20468769.149999999</v>
      </c>
      <c r="F20" s="125">
        <v>21246984.599999998</v>
      </c>
      <c r="G20" s="125">
        <v>-778215.44999999949</v>
      </c>
      <c r="H20" s="68">
        <f t="shared" si="1"/>
        <v>20468769.149999999</v>
      </c>
      <c r="I20" s="68">
        <v>15435667.300000001</v>
      </c>
      <c r="J20" s="68">
        <f t="shared" si="2"/>
        <v>5033101.8499999978</v>
      </c>
      <c r="K20" s="68">
        <f t="shared" si="3"/>
        <v>0</v>
      </c>
    </row>
    <row r="21" spans="2:11" ht="15.75" thickBot="1" x14ac:dyDescent="0.3">
      <c r="B21" s="128" t="s">
        <v>435</v>
      </c>
      <c r="C21" s="125">
        <v>0</v>
      </c>
      <c r="D21" s="125">
        <v>26000</v>
      </c>
      <c r="E21" s="68">
        <f t="shared" si="0"/>
        <v>26000</v>
      </c>
      <c r="F21" s="125">
        <v>26000</v>
      </c>
      <c r="G21" s="125">
        <v>0</v>
      </c>
      <c r="H21" s="68">
        <f t="shared" si="1"/>
        <v>26000</v>
      </c>
      <c r="I21" s="68">
        <v>26000</v>
      </c>
      <c r="J21" s="68">
        <f t="shared" si="2"/>
        <v>0</v>
      </c>
      <c r="K21" s="68">
        <f t="shared" si="3"/>
        <v>0</v>
      </c>
    </row>
    <row r="22" spans="2:11" ht="15.75" thickBot="1" x14ac:dyDescent="0.3">
      <c r="B22" s="128" t="s">
        <v>542</v>
      </c>
      <c r="C22" s="125">
        <v>1359300</v>
      </c>
      <c r="D22" s="125">
        <v>-92867.33</v>
      </c>
      <c r="E22" s="68">
        <f t="shared" si="0"/>
        <v>1266432.67</v>
      </c>
      <c r="F22" s="125">
        <v>1491524.31</v>
      </c>
      <c r="G22" s="125">
        <v>-178383.62000000002</v>
      </c>
      <c r="H22" s="68">
        <f t="shared" si="1"/>
        <v>1313140.69</v>
      </c>
      <c r="I22" s="68">
        <v>1313140.69</v>
      </c>
      <c r="J22" s="68">
        <f t="shared" si="2"/>
        <v>0</v>
      </c>
      <c r="K22" s="68">
        <f t="shared" si="3"/>
        <v>46708.020000000019</v>
      </c>
    </row>
    <row r="23" spans="2:11" ht="15.75" thickBot="1" x14ac:dyDescent="0.3">
      <c r="B23" s="128" t="s">
        <v>436</v>
      </c>
      <c r="C23" s="125">
        <v>71000</v>
      </c>
      <c r="D23" s="125">
        <v>509853.8</v>
      </c>
      <c r="E23" s="68">
        <f t="shared" si="0"/>
        <v>580853.80000000005</v>
      </c>
      <c r="F23" s="125">
        <v>596002.43000000005</v>
      </c>
      <c r="G23" s="125">
        <v>-15148.63</v>
      </c>
      <c r="H23" s="68">
        <f t="shared" si="1"/>
        <v>580853.80000000005</v>
      </c>
      <c r="I23" s="68">
        <v>562159.17000000004</v>
      </c>
      <c r="J23" s="68">
        <f t="shared" si="2"/>
        <v>18694.630000000005</v>
      </c>
      <c r="K23" s="68">
        <f t="shared" si="3"/>
        <v>0</v>
      </c>
    </row>
    <row r="24" spans="2:11" ht="15.75" thickBot="1" x14ac:dyDescent="0.3">
      <c r="B24" s="128" t="s">
        <v>437</v>
      </c>
      <c r="C24" s="125">
        <v>116792</v>
      </c>
      <c r="D24" s="125">
        <v>-14054.82</v>
      </c>
      <c r="E24" s="68">
        <f t="shared" si="0"/>
        <v>102737.18</v>
      </c>
      <c r="F24" s="125">
        <v>112659.52</v>
      </c>
      <c r="G24" s="125">
        <v>0</v>
      </c>
      <c r="H24" s="68">
        <f t="shared" si="1"/>
        <v>112659.52</v>
      </c>
      <c r="I24" s="68">
        <v>108127.05</v>
      </c>
      <c r="J24" s="68">
        <f t="shared" si="2"/>
        <v>4532.4700000000012</v>
      </c>
      <c r="K24" s="68">
        <f t="shared" si="3"/>
        <v>9922.3400000000111</v>
      </c>
    </row>
    <row r="25" spans="2:11" ht="15.75" thickBot="1" x14ac:dyDescent="0.3">
      <c r="B25" s="128" t="s">
        <v>438</v>
      </c>
      <c r="C25" s="125">
        <v>22000</v>
      </c>
      <c r="D25" s="125">
        <v>240044.14</v>
      </c>
      <c r="E25" s="68">
        <f t="shared" si="0"/>
        <v>262044.14</v>
      </c>
      <c r="F25" s="125">
        <v>260227.82</v>
      </c>
      <c r="G25" s="125">
        <v>1816.3199999999997</v>
      </c>
      <c r="H25" s="68">
        <f t="shared" si="1"/>
        <v>262044.14</v>
      </c>
      <c r="I25" s="68">
        <v>220876.68</v>
      </c>
      <c r="J25" s="68">
        <f t="shared" si="2"/>
        <v>41167.460000000021</v>
      </c>
      <c r="K25" s="68">
        <f t="shared" si="3"/>
        <v>0</v>
      </c>
    </row>
    <row r="26" spans="2:11" ht="15.75" thickBot="1" x14ac:dyDescent="0.3">
      <c r="B26" s="128" t="s">
        <v>439</v>
      </c>
      <c r="C26" s="125">
        <v>75000</v>
      </c>
      <c r="D26" s="125">
        <v>23419.63</v>
      </c>
      <c r="E26" s="68">
        <f t="shared" si="0"/>
        <v>98419.63</v>
      </c>
      <c r="F26" s="125">
        <v>85172.84</v>
      </c>
      <c r="G26" s="125">
        <v>0</v>
      </c>
      <c r="H26" s="68">
        <f t="shared" si="1"/>
        <v>85172.84</v>
      </c>
      <c r="I26" s="68">
        <v>83090.710000000006</v>
      </c>
      <c r="J26" s="68">
        <f t="shared" si="2"/>
        <v>2082.1299999999901</v>
      </c>
      <c r="K26" s="68">
        <f t="shared" si="3"/>
        <v>-13246.790000000008</v>
      </c>
    </row>
    <row r="27" spans="2:11" ht="15.75" thickBot="1" x14ac:dyDescent="0.3">
      <c r="B27" s="128" t="s">
        <v>440</v>
      </c>
      <c r="C27" s="125">
        <v>0</v>
      </c>
      <c r="D27" s="125">
        <v>507180.3</v>
      </c>
      <c r="E27" s="68">
        <f t="shared" si="0"/>
        <v>507180.3</v>
      </c>
      <c r="F27" s="125">
        <v>619621.67000000004</v>
      </c>
      <c r="G27" s="125">
        <v>0</v>
      </c>
      <c r="H27" s="68">
        <f t="shared" si="1"/>
        <v>619621.67000000004</v>
      </c>
      <c r="I27" s="68">
        <v>617693.03</v>
      </c>
      <c r="J27" s="68">
        <f t="shared" si="2"/>
        <v>1928.640000000014</v>
      </c>
      <c r="K27" s="68">
        <f t="shared" si="3"/>
        <v>112441.37000000005</v>
      </c>
    </row>
    <row r="28" spans="2:11" ht="15.75" thickBot="1" x14ac:dyDescent="0.3">
      <c r="B28" s="128" t="s">
        <v>441</v>
      </c>
      <c r="C28" s="125">
        <v>853883</v>
      </c>
      <c r="D28" s="125">
        <v>226182.37999999998</v>
      </c>
      <c r="E28" s="68">
        <f t="shared" si="0"/>
        <v>1080065.3799999999</v>
      </c>
      <c r="F28" s="125">
        <v>1022749.93</v>
      </c>
      <c r="G28" s="125">
        <v>-4193.76</v>
      </c>
      <c r="H28" s="68">
        <f t="shared" si="1"/>
        <v>1018556.17</v>
      </c>
      <c r="I28" s="68">
        <v>700343.72</v>
      </c>
      <c r="J28" s="68">
        <f t="shared" si="2"/>
        <v>318212.45000000007</v>
      </c>
      <c r="K28" s="68">
        <f t="shared" si="3"/>
        <v>-61509.209999999846</v>
      </c>
    </row>
    <row r="29" spans="2:11" ht="15.75" thickBot="1" x14ac:dyDescent="0.3">
      <c r="B29" s="128" t="s">
        <v>442</v>
      </c>
      <c r="C29" s="125">
        <v>525000</v>
      </c>
      <c r="D29" s="125">
        <v>27841.279999999999</v>
      </c>
      <c r="E29" s="68">
        <f t="shared" si="0"/>
        <v>552841.28</v>
      </c>
      <c r="F29" s="125">
        <v>1355119.2</v>
      </c>
      <c r="G29" s="125">
        <v>-163281.51999999999</v>
      </c>
      <c r="H29" s="68">
        <f t="shared" si="1"/>
        <v>1191837.68</v>
      </c>
      <c r="I29" s="68">
        <v>919781.17</v>
      </c>
      <c r="J29" s="68">
        <f t="shared" si="2"/>
        <v>272056.50999999989</v>
      </c>
      <c r="K29" s="68">
        <f t="shared" si="3"/>
        <v>638996.39999999991</v>
      </c>
    </row>
    <row r="30" spans="2:11" ht="15.75" thickBot="1" x14ac:dyDescent="0.3">
      <c r="B30" s="128" t="s">
        <v>443</v>
      </c>
      <c r="C30" s="125">
        <v>18000</v>
      </c>
      <c r="D30" s="125">
        <v>372604.67</v>
      </c>
      <c r="E30" s="68">
        <f t="shared" si="0"/>
        <v>390604.67</v>
      </c>
      <c r="F30" s="125">
        <v>736873.58</v>
      </c>
      <c r="G30" s="125">
        <v>-62</v>
      </c>
      <c r="H30" s="68">
        <f t="shared" si="1"/>
        <v>736811.58</v>
      </c>
      <c r="I30" s="68">
        <v>733944.66</v>
      </c>
      <c r="J30" s="68">
        <f t="shared" si="2"/>
        <v>2866.9199999999255</v>
      </c>
      <c r="K30" s="68">
        <f t="shared" si="3"/>
        <v>346206.91</v>
      </c>
    </row>
    <row r="31" spans="2:11" ht="15.75" thickBot="1" x14ac:dyDescent="0.3">
      <c r="B31" s="128" t="s">
        <v>444</v>
      </c>
      <c r="C31" s="125">
        <v>0</v>
      </c>
      <c r="D31" s="125">
        <v>123699.16</v>
      </c>
      <c r="E31" s="68">
        <f t="shared" si="0"/>
        <v>123699.16</v>
      </c>
      <c r="F31" s="125">
        <v>146003.73000000001</v>
      </c>
      <c r="G31" s="125">
        <v>-300</v>
      </c>
      <c r="H31" s="68">
        <f t="shared" si="1"/>
        <v>145703.73000000001</v>
      </c>
      <c r="I31" s="68">
        <v>145703.73000000001</v>
      </c>
      <c r="J31" s="68">
        <f t="shared" si="2"/>
        <v>0</v>
      </c>
      <c r="K31" s="68">
        <f t="shared" si="3"/>
        <v>22004.570000000007</v>
      </c>
    </row>
    <row r="32" spans="2:11" ht="15.75" thickBot="1" x14ac:dyDescent="0.3">
      <c r="B32" s="69" t="s">
        <v>445</v>
      </c>
      <c r="C32" s="70">
        <f>SUM(C7:C31)</f>
        <v>65869180</v>
      </c>
      <c r="D32" s="70">
        <f t="shared" ref="D32:K32" si="4">SUM(D7:D31)</f>
        <v>6714366.7599999998</v>
      </c>
      <c r="E32" s="70">
        <f t="shared" si="4"/>
        <v>72583546.75999999</v>
      </c>
      <c r="F32" s="70">
        <f t="shared" si="4"/>
        <v>73894100.01000002</v>
      </c>
      <c r="G32" s="70">
        <f t="shared" si="4"/>
        <v>-1911617.4799999993</v>
      </c>
      <c r="H32" s="70">
        <f t="shared" si="4"/>
        <v>71982482.530000001</v>
      </c>
      <c r="I32" s="70">
        <f t="shared" si="4"/>
        <v>64660674.339999981</v>
      </c>
      <c r="J32" s="70">
        <f t="shared" si="4"/>
        <v>7321808.1899999967</v>
      </c>
      <c r="K32" s="70">
        <f t="shared" si="4"/>
        <v>-601064.23000000045</v>
      </c>
    </row>
    <row r="33" spans="2:11" ht="15.75" thickBot="1" x14ac:dyDescent="0.3">
      <c r="B33" s="124" t="s">
        <v>446</v>
      </c>
      <c r="C33" s="125">
        <v>4632664</v>
      </c>
      <c r="D33" s="125">
        <v>-4569248.96</v>
      </c>
      <c r="E33" s="68">
        <f t="shared" ref="E33:E53" si="5">+C33+D33</f>
        <v>63415.040000000037</v>
      </c>
      <c r="F33" s="68">
        <v>70727.31</v>
      </c>
      <c r="G33" s="68">
        <v>-7312.27</v>
      </c>
      <c r="H33" s="68">
        <f t="shared" ref="H33:H53" si="6">+F33+G33</f>
        <v>63415.039999999994</v>
      </c>
      <c r="I33" s="68">
        <v>63415.040000000001</v>
      </c>
      <c r="J33" s="68">
        <f t="shared" ref="J33:J53" si="7">+H33-I33</f>
        <v>0</v>
      </c>
      <c r="K33" s="68">
        <f t="shared" si="3"/>
        <v>0</v>
      </c>
    </row>
    <row r="34" spans="2:11" ht="15.75" thickBot="1" x14ac:dyDescent="0.3">
      <c r="B34" s="124" t="s">
        <v>447</v>
      </c>
      <c r="C34" s="125">
        <v>195000</v>
      </c>
      <c r="D34" s="125">
        <v>-94248.22</v>
      </c>
      <c r="E34" s="68">
        <f t="shared" si="5"/>
        <v>100751.78</v>
      </c>
      <c r="F34" s="68">
        <v>100751.78</v>
      </c>
      <c r="G34" s="68">
        <v>0</v>
      </c>
      <c r="H34" s="68">
        <f t="shared" si="6"/>
        <v>100751.78</v>
      </c>
      <c r="I34" s="68">
        <v>100751.78</v>
      </c>
      <c r="J34" s="68">
        <f t="shared" si="7"/>
        <v>0</v>
      </c>
      <c r="K34" s="68">
        <f t="shared" si="3"/>
        <v>0</v>
      </c>
    </row>
    <row r="35" spans="2:11" ht="15.75" thickBot="1" x14ac:dyDescent="0.3">
      <c r="B35" s="124" t="s">
        <v>448</v>
      </c>
      <c r="C35" s="125">
        <v>195312810</v>
      </c>
      <c r="D35" s="125">
        <v>0</v>
      </c>
      <c r="E35" s="68">
        <f t="shared" si="5"/>
        <v>195312810</v>
      </c>
      <c r="F35" s="68">
        <v>191860614.19999999</v>
      </c>
      <c r="G35" s="68">
        <v>0</v>
      </c>
      <c r="H35" s="68">
        <f t="shared" si="6"/>
        <v>191860614.19999999</v>
      </c>
      <c r="I35" s="68">
        <v>170197302.97</v>
      </c>
      <c r="J35" s="68">
        <f t="shared" si="7"/>
        <v>21663311.229999989</v>
      </c>
      <c r="K35" s="68">
        <f t="shared" si="3"/>
        <v>-3452195.8000000119</v>
      </c>
    </row>
    <row r="36" spans="2:11" ht="15.75" thickBot="1" x14ac:dyDescent="0.3">
      <c r="B36" s="124" t="s">
        <v>449</v>
      </c>
      <c r="C36" s="125">
        <v>0</v>
      </c>
      <c r="D36" s="125">
        <v>2171657.48</v>
      </c>
      <c r="E36" s="68">
        <f t="shared" si="5"/>
        <v>2171657.48</v>
      </c>
      <c r="F36" s="68">
        <v>2171657.48</v>
      </c>
      <c r="G36" s="68">
        <v>0</v>
      </c>
      <c r="H36" s="68">
        <f t="shared" si="6"/>
        <v>2171657.48</v>
      </c>
      <c r="I36" s="68">
        <v>0</v>
      </c>
      <c r="J36" s="68">
        <f t="shared" si="7"/>
        <v>2171657.48</v>
      </c>
      <c r="K36" s="68">
        <f t="shared" si="3"/>
        <v>0</v>
      </c>
    </row>
    <row r="37" spans="2:11" ht="15.75" thickBot="1" x14ac:dyDescent="0.3">
      <c r="B37" s="124" t="s">
        <v>450</v>
      </c>
      <c r="C37" s="125">
        <v>6817361</v>
      </c>
      <c r="D37" s="129">
        <v>973909</v>
      </c>
      <c r="E37" s="68">
        <f t="shared" si="5"/>
        <v>7791270</v>
      </c>
      <c r="F37" s="68">
        <v>8765176.5</v>
      </c>
      <c r="G37" s="68">
        <v>0</v>
      </c>
      <c r="H37" s="68">
        <f t="shared" si="6"/>
        <v>8765176.5</v>
      </c>
      <c r="I37" s="68">
        <v>0</v>
      </c>
      <c r="J37" s="68">
        <f t="shared" si="7"/>
        <v>8765176.5</v>
      </c>
      <c r="K37" s="68">
        <f t="shared" si="3"/>
        <v>973906.5</v>
      </c>
    </row>
    <row r="38" spans="2:11" ht="15.75" thickBot="1" x14ac:dyDescent="0.3">
      <c r="B38" s="124" t="s">
        <v>451</v>
      </c>
      <c r="C38" s="125">
        <v>29646478</v>
      </c>
      <c r="D38" s="125">
        <v>5856922.79</v>
      </c>
      <c r="E38" s="68">
        <f t="shared" si="5"/>
        <v>35503400.789999999</v>
      </c>
      <c r="F38" s="68">
        <v>36925042.920000002</v>
      </c>
      <c r="G38" s="68">
        <v>-79128.34</v>
      </c>
      <c r="H38" s="68">
        <f t="shared" si="6"/>
        <v>36845914.579999998</v>
      </c>
      <c r="I38" s="68">
        <v>25650720.75</v>
      </c>
      <c r="J38" s="68">
        <f t="shared" si="7"/>
        <v>11195193.829999998</v>
      </c>
      <c r="K38" s="68">
        <f t="shared" si="3"/>
        <v>1342513.7899999991</v>
      </c>
    </row>
    <row r="39" spans="2:11" ht="15.75" thickBot="1" x14ac:dyDescent="0.3">
      <c r="B39" s="124" t="s">
        <v>452</v>
      </c>
      <c r="C39" s="125">
        <v>120000</v>
      </c>
      <c r="D39" s="125">
        <v>19855.41</v>
      </c>
      <c r="E39" s="68">
        <f t="shared" si="5"/>
        <v>139855.41</v>
      </c>
      <c r="F39" s="68">
        <v>139855.41</v>
      </c>
      <c r="G39" s="68">
        <v>0</v>
      </c>
      <c r="H39" s="68">
        <f t="shared" si="6"/>
        <v>139855.41</v>
      </c>
      <c r="I39" s="68">
        <v>139855.41</v>
      </c>
      <c r="J39" s="68">
        <f t="shared" si="7"/>
        <v>0</v>
      </c>
      <c r="K39" s="68">
        <f t="shared" si="3"/>
        <v>0</v>
      </c>
    </row>
    <row r="40" spans="2:11" ht="15.75" thickBot="1" x14ac:dyDescent="0.3">
      <c r="B40" s="124" t="s">
        <v>453</v>
      </c>
      <c r="C40" s="125">
        <v>0</v>
      </c>
      <c r="D40" s="125">
        <v>1275982.76</v>
      </c>
      <c r="E40" s="68">
        <f t="shared" si="5"/>
        <v>1275982.76</v>
      </c>
      <c r="F40" s="68">
        <v>1572121.31</v>
      </c>
      <c r="G40" s="68">
        <v>-131138.88</v>
      </c>
      <c r="H40" s="68">
        <f t="shared" si="6"/>
        <v>1440982.4300000002</v>
      </c>
      <c r="I40" s="68">
        <v>1440982.43</v>
      </c>
      <c r="J40" s="68">
        <f t="shared" si="7"/>
        <v>0</v>
      </c>
      <c r="K40" s="68">
        <f t="shared" si="3"/>
        <v>164999.67000000016</v>
      </c>
    </row>
    <row r="41" spans="2:11" ht="15.75" thickBot="1" x14ac:dyDescent="0.3">
      <c r="B41" s="124" t="s">
        <v>454</v>
      </c>
      <c r="C41" s="125">
        <v>6792571</v>
      </c>
      <c r="D41" s="125">
        <v>-2252388.73</v>
      </c>
      <c r="E41" s="68">
        <f t="shared" si="5"/>
        <v>4540182.2699999996</v>
      </c>
      <c r="F41" s="68">
        <v>4699686.99</v>
      </c>
      <c r="G41" s="68">
        <v>-83165.84</v>
      </c>
      <c r="H41" s="68">
        <f t="shared" si="6"/>
        <v>4616521.1500000004</v>
      </c>
      <c r="I41" s="68">
        <v>4616521.1500000004</v>
      </c>
      <c r="J41" s="68">
        <f t="shared" si="7"/>
        <v>0</v>
      </c>
      <c r="K41" s="68">
        <f t="shared" si="3"/>
        <v>76338.88000000082</v>
      </c>
    </row>
    <row r="42" spans="2:11" ht="15.75" thickBot="1" x14ac:dyDescent="0.3">
      <c r="B42" s="124" t="s">
        <v>455</v>
      </c>
      <c r="C42" s="125">
        <v>268592</v>
      </c>
      <c r="D42" s="125">
        <v>205352.17</v>
      </c>
      <c r="E42" s="68">
        <f t="shared" si="5"/>
        <v>473944.17000000004</v>
      </c>
      <c r="F42" s="68">
        <v>415352.17</v>
      </c>
      <c r="G42" s="68">
        <v>0</v>
      </c>
      <c r="H42" s="68">
        <f t="shared" si="6"/>
        <v>415352.17</v>
      </c>
      <c r="I42" s="68">
        <v>415352.17</v>
      </c>
      <c r="J42" s="68">
        <f t="shared" si="7"/>
        <v>0</v>
      </c>
      <c r="K42" s="68">
        <f t="shared" si="3"/>
        <v>-58592.000000000058</v>
      </c>
    </row>
    <row r="43" spans="2:11" ht="15.75" thickBot="1" x14ac:dyDescent="0.3">
      <c r="B43" s="124" t="s">
        <v>456</v>
      </c>
      <c r="C43" s="125">
        <v>0</v>
      </c>
      <c r="D43" s="125">
        <v>103624.57</v>
      </c>
      <c r="E43" s="68">
        <f t="shared" si="5"/>
        <v>103624.57</v>
      </c>
      <c r="F43" s="68">
        <v>164033.51</v>
      </c>
      <c r="G43" s="68">
        <v>-54426.34</v>
      </c>
      <c r="H43" s="68">
        <f t="shared" si="6"/>
        <v>109607.17000000001</v>
      </c>
      <c r="I43" s="68">
        <v>109607.17</v>
      </c>
      <c r="J43" s="68">
        <f t="shared" si="7"/>
        <v>0</v>
      </c>
      <c r="K43" s="68">
        <f t="shared" si="3"/>
        <v>5982.6000000000058</v>
      </c>
    </row>
    <row r="44" spans="2:11" ht="15.75" thickBot="1" x14ac:dyDescent="0.3">
      <c r="B44" s="124" t="s">
        <v>457</v>
      </c>
      <c r="C44" s="125">
        <v>0</v>
      </c>
      <c r="D44" s="125">
        <v>2150</v>
      </c>
      <c r="E44" s="68">
        <f t="shared" si="5"/>
        <v>2150</v>
      </c>
      <c r="F44" s="68">
        <v>2150</v>
      </c>
      <c r="G44" s="68">
        <v>0</v>
      </c>
      <c r="H44" s="68">
        <f t="shared" si="6"/>
        <v>2150</v>
      </c>
      <c r="I44" s="68">
        <v>2150</v>
      </c>
      <c r="J44" s="68">
        <f t="shared" si="7"/>
        <v>0</v>
      </c>
      <c r="K44" s="68">
        <f t="shared" si="3"/>
        <v>0</v>
      </c>
    </row>
    <row r="45" spans="2:11" ht="15.75" thickBot="1" x14ac:dyDescent="0.3">
      <c r="B45" s="124" t="s">
        <v>458</v>
      </c>
      <c r="C45" s="125">
        <v>0</v>
      </c>
      <c r="D45" s="125">
        <v>106105</v>
      </c>
      <c r="E45" s="68">
        <f t="shared" si="5"/>
        <v>106105</v>
      </c>
      <c r="F45" s="68">
        <v>134742.6</v>
      </c>
      <c r="G45" s="68">
        <v>0</v>
      </c>
      <c r="H45" s="68">
        <f t="shared" si="6"/>
        <v>134742.6</v>
      </c>
      <c r="I45" s="68">
        <v>134742.6</v>
      </c>
      <c r="J45" s="68">
        <f t="shared" si="7"/>
        <v>0</v>
      </c>
      <c r="K45" s="68">
        <f t="shared" si="3"/>
        <v>28637.600000000006</v>
      </c>
    </row>
    <row r="46" spans="2:11" ht="15.75" thickBot="1" x14ac:dyDescent="0.3">
      <c r="B46" s="124" t="s">
        <v>459</v>
      </c>
      <c r="C46" s="125">
        <v>36000</v>
      </c>
      <c r="D46" s="125">
        <v>227837.22</v>
      </c>
      <c r="E46" s="68">
        <f t="shared" si="5"/>
        <v>263837.21999999997</v>
      </c>
      <c r="F46" s="68">
        <v>397816.37</v>
      </c>
      <c r="G46" s="68">
        <v>-99700</v>
      </c>
      <c r="H46" s="68">
        <f t="shared" si="6"/>
        <v>298116.37</v>
      </c>
      <c r="I46" s="68">
        <v>298116.37</v>
      </c>
      <c r="J46" s="68">
        <f t="shared" si="7"/>
        <v>0</v>
      </c>
      <c r="K46" s="68">
        <f t="shared" si="3"/>
        <v>34279.150000000023</v>
      </c>
    </row>
    <row r="47" spans="2:11" ht="15.75" thickBot="1" x14ac:dyDescent="0.3">
      <c r="B47" s="124" t="s">
        <v>460</v>
      </c>
      <c r="C47" s="125">
        <v>970000</v>
      </c>
      <c r="D47" s="125">
        <v>39677.760000000002</v>
      </c>
      <c r="E47" s="68">
        <f t="shared" si="5"/>
        <v>1009677.76</v>
      </c>
      <c r="F47" s="68">
        <v>1023668.33</v>
      </c>
      <c r="G47" s="68">
        <v>0</v>
      </c>
      <c r="H47" s="68">
        <f t="shared" si="6"/>
        <v>1023668.33</v>
      </c>
      <c r="I47" s="68">
        <v>1023668.33</v>
      </c>
      <c r="J47" s="68">
        <f t="shared" si="7"/>
        <v>0</v>
      </c>
      <c r="K47" s="68">
        <f t="shared" si="3"/>
        <v>13990.569999999949</v>
      </c>
    </row>
    <row r="48" spans="2:11" ht="15.75" thickBot="1" x14ac:dyDescent="0.3">
      <c r="B48" s="124" t="s">
        <v>461</v>
      </c>
      <c r="C48" s="125">
        <v>5000</v>
      </c>
      <c r="D48" s="125">
        <v>168127.88</v>
      </c>
      <c r="E48" s="68">
        <f t="shared" si="5"/>
        <v>173127.88</v>
      </c>
      <c r="F48" s="68">
        <v>173127.88</v>
      </c>
      <c r="G48" s="68">
        <v>0</v>
      </c>
      <c r="H48" s="68">
        <f t="shared" si="6"/>
        <v>173127.88</v>
      </c>
      <c r="I48" s="68">
        <v>173127.88</v>
      </c>
      <c r="J48" s="68">
        <f t="shared" si="7"/>
        <v>0</v>
      </c>
      <c r="K48" s="68">
        <f t="shared" si="3"/>
        <v>0</v>
      </c>
    </row>
    <row r="49" spans="2:11" ht="15.75" thickBot="1" x14ac:dyDescent="0.3">
      <c r="B49" s="124" t="s">
        <v>462</v>
      </c>
      <c r="C49" s="125">
        <v>540000</v>
      </c>
      <c r="D49" s="125">
        <v>620303.26</v>
      </c>
      <c r="E49" s="68">
        <f t="shared" si="5"/>
        <v>1160303.26</v>
      </c>
      <c r="F49" s="68">
        <v>1181811.8499999999</v>
      </c>
      <c r="G49" s="68">
        <v>-4134.1400000000003</v>
      </c>
      <c r="H49" s="68">
        <f t="shared" si="6"/>
        <v>1177677.71</v>
      </c>
      <c r="I49" s="68">
        <v>1181811.8500000001</v>
      </c>
      <c r="J49" s="68">
        <f t="shared" si="7"/>
        <v>-4134.1400000001304</v>
      </c>
      <c r="K49" s="68">
        <f t="shared" si="3"/>
        <v>17374.449999999953</v>
      </c>
    </row>
    <row r="50" spans="2:11" ht="15.75" thickBot="1" x14ac:dyDescent="0.3">
      <c r="B50" s="124" t="s">
        <v>463</v>
      </c>
      <c r="C50" s="125">
        <v>0</v>
      </c>
      <c r="D50" s="125">
        <v>347.5</v>
      </c>
      <c r="E50" s="68">
        <f t="shared" si="5"/>
        <v>347.5</v>
      </c>
      <c r="F50" s="68">
        <v>400</v>
      </c>
      <c r="G50" s="68">
        <v>0</v>
      </c>
      <c r="H50" s="68">
        <f t="shared" si="6"/>
        <v>400</v>
      </c>
      <c r="I50" s="68">
        <v>400</v>
      </c>
      <c r="J50" s="68">
        <f t="shared" si="7"/>
        <v>0</v>
      </c>
      <c r="K50" s="68">
        <f t="shared" si="3"/>
        <v>52.5</v>
      </c>
    </row>
    <row r="51" spans="2:11" ht="15.75" thickBot="1" x14ac:dyDescent="0.3">
      <c r="B51" s="124" t="s">
        <v>464</v>
      </c>
      <c r="C51" s="125">
        <v>1738000</v>
      </c>
      <c r="D51" s="125">
        <v>111661.54</v>
      </c>
      <c r="E51" s="68">
        <f t="shared" si="5"/>
        <v>1849661.54</v>
      </c>
      <c r="F51" s="68">
        <v>1730079.93</v>
      </c>
      <c r="G51" s="68">
        <v>0</v>
      </c>
      <c r="H51" s="68">
        <f t="shared" si="6"/>
        <v>1730079.93</v>
      </c>
      <c r="I51" s="68">
        <v>1730079.93</v>
      </c>
      <c r="J51" s="68">
        <f t="shared" si="7"/>
        <v>0</v>
      </c>
      <c r="K51" s="68">
        <f t="shared" si="3"/>
        <v>-119581.6100000001</v>
      </c>
    </row>
    <row r="52" spans="2:11" ht="15.75" thickBot="1" x14ac:dyDescent="0.3">
      <c r="B52" s="124" t="s">
        <v>465</v>
      </c>
      <c r="C52" s="125">
        <v>2908200</v>
      </c>
      <c r="D52" s="125">
        <v>89792.6</v>
      </c>
      <c r="E52" s="68">
        <f t="shared" si="5"/>
        <v>2997992.6</v>
      </c>
      <c r="F52" s="68">
        <v>3208221.4</v>
      </c>
      <c r="G52" s="68">
        <v>-210228.8</v>
      </c>
      <c r="H52" s="68">
        <f t="shared" si="6"/>
        <v>2997992.6</v>
      </c>
      <c r="I52" s="68">
        <v>2997992.6</v>
      </c>
      <c r="J52" s="68">
        <f t="shared" si="7"/>
        <v>0</v>
      </c>
      <c r="K52" s="68">
        <f t="shared" si="3"/>
        <v>0</v>
      </c>
    </row>
    <row r="53" spans="2:11" ht="15.75" thickBot="1" x14ac:dyDescent="0.3">
      <c r="B53" s="124" t="s">
        <v>466</v>
      </c>
      <c r="C53" s="125">
        <v>0</v>
      </c>
      <c r="D53" s="125">
        <v>20485.259999999998</v>
      </c>
      <c r="E53" s="68">
        <f t="shared" si="5"/>
        <v>20485.259999999998</v>
      </c>
      <c r="F53" s="68">
        <v>28162.16</v>
      </c>
      <c r="G53" s="68">
        <v>0</v>
      </c>
      <c r="H53" s="68">
        <f t="shared" si="6"/>
        <v>28162.16</v>
      </c>
      <c r="I53" s="68">
        <v>28162.16</v>
      </c>
      <c r="J53" s="68">
        <f t="shared" si="7"/>
        <v>0</v>
      </c>
      <c r="K53" s="68">
        <f t="shared" si="3"/>
        <v>7676.9000000000015</v>
      </c>
    </row>
    <row r="54" spans="2:11" ht="15.75" thickBot="1" x14ac:dyDescent="0.3">
      <c r="B54" s="69" t="s">
        <v>467</v>
      </c>
      <c r="C54" s="70">
        <f t="shared" ref="C54:K54" si="8">SUM(C33:C53)</f>
        <v>249982676</v>
      </c>
      <c r="D54" s="70">
        <f t="shared" si="8"/>
        <v>5077906.2899999991</v>
      </c>
      <c r="E54" s="70">
        <f t="shared" si="8"/>
        <v>255060582.2899999</v>
      </c>
      <c r="F54" s="70">
        <f t="shared" si="8"/>
        <v>254765200.09999999</v>
      </c>
      <c r="G54" s="70">
        <f t="shared" si="8"/>
        <v>-669234.60999999987</v>
      </c>
      <c r="H54" s="70">
        <f t="shared" si="8"/>
        <v>254095965.48999998</v>
      </c>
      <c r="I54" s="70">
        <f t="shared" si="8"/>
        <v>210304760.58999997</v>
      </c>
      <c r="J54" s="70">
        <f t="shared" si="8"/>
        <v>43791204.899999991</v>
      </c>
      <c r="K54" s="70">
        <f t="shared" si="8"/>
        <v>-964616.80000001204</v>
      </c>
    </row>
    <row r="55" spans="2:11" ht="15.75" thickBot="1" x14ac:dyDescent="0.3">
      <c r="B55" s="124" t="s">
        <v>468</v>
      </c>
      <c r="C55" s="125">
        <v>1500000</v>
      </c>
      <c r="D55" s="125">
        <v>0</v>
      </c>
      <c r="E55" s="68">
        <f t="shared" ref="E55:E59" si="9">+C55+D55</f>
        <v>1500000</v>
      </c>
      <c r="F55" s="68">
        <v>2310539.2599999998</v>
      </c>
      <c r="G55" s="68">
        <v>0</v>
      </c>
      <c r="H55" s="68">
        <f t="shared" ref="H55:H59" si="10">+F55+G55</f>
        <v>2310539.2599999998</v>
      </c>
      <c r="I55" s="68">
        <v>2310539.2599999998</v>
      </c>
      <c r="J55" s="68">
        <f t="shared" ref="J55:J59" si="11">+H55-I55</f>
        <v>0</v>
      </c>
      <c r="K55" s="68">
        <f t="shared" si="3"/>
        <v>810539.25999999978</v>
      </c>
    </row>
    <row r="56" spans="2:11" ht="15.75" thickBot="1" x14ac:dyDescent="0.3">
      <c r="B56" s="124" t="s">
        <v>469</v>
      </c>
      <c r="C56" s="125">
        <v>551381</v>
      </c>
      <c r="D56" s="125">
        <v>0</v>
      </c>
      <c r="E56" s="68">
        <f t="shared" si="9"/>
        <v>551381</v>
      </c>
      <c r="F56" s="68">
        <v>552248.09</v>
      </c>
      <c r="G56" s="68">
        <v>0</v>
      </c>
      <c r="H56" s="68">
        <f t="shared" si="10"/>
        <v>552248.09</v>
      </c>
      <c r="I56" s="68">
        <v>552248.09</v>
      </c>
      <c r="J56" s="68">
        <f t="shared" si="11"/>
        <v>0</v>
      </c>
      <c r="K56" s="68">
        <f t="shared" si="3"/>
        <v>867.0899999999674</v>
      </c>
    </row>
    <row r="57" spans="2:11" ht="15.75" thickBot="1" x14ac:dyDescent="0.3">
      <c r="B57" s="124" t="s">
        <v>470</v>
      </c>
      <c r="C57" s="125">
        <v>3206000</v>
      </c>
      <c r="D57" s="125">
        <v>1048194.23</v>
      </c>
      <c r="E57" s="68">
        <f t="shared" si="9"/>
        <v>4254194.2300000004</v>
      </c>
      <c r="F57" s="68">
        <v>5013942.8500000006</v>
      </c>
      <c r="G57" s="68">
        <v>-601676.28</v>
      </c>
      <c r="H57" s="68">
        <f t="shared" si="10"/>
        <v>4412266.57</v>
      </c>
      <c r="I57" s="68">
        <v>4291400.29</v>
      </c>
      <c r="J57" s="68">
        <f t="shared" si="11"/>
        <v>120866.28000000026</v>
      </c>
      <c r="K57" s="68">
        <f t="shared" si="3"/>
        <v>158072.33999999985</v>
      </c>
    </row>
    <row r="58" spans="2:11" ht="15.75" thickBot="1" x14ac:dyDescent="0.3">
      <c r="B58" s="124" t="s">
        <v>471</v>
      </c>
      <c r="C58" s="125">
        <v>144594</v>
      </c>
      <c r="D58" s="125">
        <v>43925.24</v>
      </c>
      <c r="E58" s="68">
        <f t="shared" si="9"/>
        <v>188519.24</v>
      </c>
      <c r="F58" s="68">
        <v>297358.92</v>
      </c>
      <c r="G58" s="68">
        <v>-237.86</v>
      </c>
      <c r="H58" s="68">
        <f t="shared" si="10"/>
        <v>297121.06</v>
      </c>
      <c r="I58" s="68">
        <v>177871.18</v>
      </c>
      <c r="J58" s="68">
        <f t="shared" si="11"/>
        <v>119249.88</v>
      </c>
      <c r="K58" s="68">
        <f t="shared" si="3"/>
        <v>108601.82</v>
      </c>
    </row>
    <row r="59" spans="2:11" ht="15.75" thickBot="1" x14ac:dyDescent="0.3">
      <c r="B59" s="124" t="s">
        <v>543</v>
      </c>
      <c r="C59" s="125">
        <v>802000</v>
      </c>
      <c r="D59" s="125">
        <v>-339219</v>
      </c>
      <c r="E59" s="68">
        <f t="shared" si="9"/>
        <v>462781</v>
      </c>
      <c r="F59" s="68">
        <v>413683.22</v>
      </c>
      <c r="G59" s="68">
        <v>-17500</v>
      </c>
      <c r="H59" s="68">
        <f t="shared" si="10"/>
        <v>396183.22</v>
      </c>
      <c r="I59" s="68">
        <v>315436.21999999997</v>
      </c>
      <c r="J59" s="68">
        <f t="shared" si="11"/>
        <v>80747</v>
      </c>
      <c r="K59" s="68">
        <f t="shared" si="3"/>
        <v>-66597.780000000028</v>
      </c>
    </row>
    <row r="60" spans="2:11" ht="15.75" thickBot="1" x14ac:dyDescent="0.3">
      <c r="B60" s="69" t="s">
        <v>472</v>
      </c>
      <c r="C60" s="70">
        <f t="shared" ref="C60:K60" si="12">SUM(C55:C59)</f>
        <v>6203975</v>
      </c>
      <c r="D60" s="70">
        <f t="shared" si="12"/>
        <v>752900.47</v>
      </c>
      <c r="E60" s="70">
        <f t="shared" si="12"/>
        <v>6956875.4700000007</v>
      </c>
      <c r="F60" s="70">
        <f t="shared" si="12"/>
        <v>8587772.3399999999</v>
      </c>
      <c r="G60" s="70">
        <f t="shared" si="12"/>
        <v>-619414.14</v>
      </c>
      <c r="H60" s="70">
        <f t="shared" si="12"/>
        <v>7968358.1999999993</v>
      </c>
      <c r="I60" s="70">
        <f t="shared" si="12"/>
        <v>7647495.0399999991</v>
      </c>
      <c r="J60" s="70">
        <f t="shared" si="12"/>
        <v>320863.16000000027</v>
      </c>
      <c r="K60" s="70">
        <f t="shared" si="12"/>
        <v>1011482.7299999995</v>
      </c>
    </row>
    <row r="61" spans="2:11" ht="15.75" thickBot="1" x14ac:dyDescent="0.3">
      <c r="B61" s="71" t="s">
        <v>473</v>
      </c>
      <c r="C61" s="68">
        <v>0</v>
      </c>
      <c r="D61" s="68">
        <v>6733548.1500000004</v>
      </c>
      <c r="E61" s="68">
        <f t="shared" ref="E61:E81" si="13">+C61+D61</f>
        <v>6733548.1500000004</v>
      </c>
      <c r="F61" s="68">
        <v>6733548.1500000004</v>
      </c>
      <c r="G61" s="68">
        <v>0</v>
      </c>
      <c r="H61" s="68">
        <f t="shared" ref="H61:H81" si="14">+F61+G61</f>
        <v>6733548.1500000004</v>
      </c>
      <c r="I61" s="68">
        <v>6509101.1500000004</v>
      </c>
      <c r="J61" s="68">
        <f t="shared" ref="J61:J81" si="15">+H61-I61</f>
        <v>224447</v>
      </c>
      <c r="K61" s="68">
        <f t="shared" si="3"/>
        <v>0</v>
      </c>
    </row>
    <row r="62" spans="2:11" ht="15.75" thickBot="1" x14ac:dyDescent="0.3">
      <c r="B62" s="71" t="s">
        <v>474</v>
      </c>
      <c r="C62" s="68">
        <v>735213</v>
      </c>
      <c r="D62" s="68">
        <v>-131306.44</v>
      </c>
      <c r="E62" s="68">
        <f t="shared" si="13"/>
        <v>603906.56000000006</v>
      </c>
      <c r="F62" s="68">
        <v>734030.06</v>
      </c>
      <c r="G62" s="68">
        <v>-125873.5</v>
      </c>
      <c r="H62" s="68">
        <f t="shared" si="14"/>
        <v>608156.56000000006</v>
      </c>
      <c r="I62" s="68">
        <v>495281.45</v>
      </c>
      <c r="J62" s="68">
        <f t="shared" si="15"/>
        <v>112875.11000000004</v>
      </c>
      <c r="K62" s="68">
        <f t="shared" si="3"/>
        <v>4250</v>
      </c>
    </row>
    <row r="63" spans="2:11" ht="15.75" thickBot="1" x14ac:dyDescent="0.3">
      <c r="B63" s="71" t="s">
        <v>544</v>
      </c>
      <c r="C63" s="68">
        <v>0</v>
      </c>
      <c r="D63" s="68">
        <v>95800</v>
      </c>
      <c r="E63" s="68">
        <f t="shared" si="13"/>
        <v>95800</v>
      </c>
      <c r="F63" s="68">
        <v>95800</v>
      </c>
      <c r="G63" s="68">
        <v>0</v>
      </c>
      <c r="H63" s="68">
        <f t="shared" si="14"/>
        <v>95800</v>
      </c>
      <c r="I63" s="68">
        <v>95800</v>
      </c>
      <c r="J63" s="68">
        <f t="shared" si="15"/>
        <v>0</v>
      </c>
      <c r="K63" s="68">
        <f t="shared" si="3"/>
        <v>0</v>
      </c>
    </row>
    <row r="64" spans="2:11" ht="15.75" thickBot="1" x14ac:dyDescent="0.3">
      <c r="B64" s="71" t="s">
        <v>545</v>
      </c>
      <c r="C64" s="68">
        <v>0</v>
      </c>
      <c r="D64" s="68">
        <v>-5565.73</v>
      </c>
      <c r="E64" s="68">
        <f t="shared" si="13"/>
        <v>-5565.73</v>
      </c>
      <c r="F64" s="68">
        <v>2261.2700000000004</v>
      </c>
      <c r="G64" s="68">
        <v>-7827</v>
      </c>
      <c r="H64" s="68">
        <f t="shared" si="14"/>
        <v>-5565.73</v>
      </c>
      <c r="I64" s="68">
        <v>-5565.73</v>
      </c>
      <c r="J64" s="68">
        <f t="shared" si="15"/>
        <v>0</v>
      </c>
      <c r="K64" s="68">
        <f t="shared" si="3"/>
        <v>0</v>
      </c>
    </row>
    <row r="65" spans="2:11" ht="15.75" thickBot="1" x14ac:dyDescent="0.3">
      <c r="B65" s="71" t="s">
        <v>546</v>
      </c>
      <c r="C65" s="68">
        <v>1813178</v>
      </c>
      <c r="D65" s="68">
        <v>-800000</v>
      </c>
      <c r="E65" s="68">
        <f t="shared" si="13"/>
        <v>1013178</v>
      </c>
      <c r="F65" s="68">
        <v>1004273.61</v>
      </c>
      <c r="G65" s="68">
        <v>-1643.67</v>
      </c>
      <c r="H65" s="68">
        <f t="shared" si="14"/>
        <v>1002629.94</v>
      </c>
      <c r="I65" s="68">
        <v>1002629.94</v>
      </c>
      <c r="J65" s="68">
        <f t="shared" si="15"/>
        <v>0</v>
      </c>
      <c r="K65" s="68">
        <f t="shared" si="3"/>
        <v>-10548.060000000056</v>
      </c>
    </row>
    <row r="66" spans="2:11" ht="15.75" thickBot="1" x14ac:dyDescent="0.3">
      <c r="B66" s="71" t="s">
        <v>475</v>
      </c>
      <c r="C66" s="68">
        <v>17107157</v>
      </c>
      <c r="D66" s="68">
        <v>-393729.41</v>
      </c>
      <c r="E66" s="68">
        <f t="shared" si="13"/>
        <v>16713427.59</v>
      </c>
      <c r="F66" s="68">
        <v>18197487.609999996</v>
      </c>
      <c r="G66" s="68">
        <v>-1225292.8999999999</v>
      </c>
      <c r="H66" s="68">
        <f t="shared" si="14"/>
        <v>16972194.709999997</v>
      </c>
      <c r="I66" s="68">
        <v>16969307.009999998</v>
      </c>
      <c r="J66" s="68">
        <f t="shared" si="15"/>
        <v>2887.6999999992549</v>
      </c>
      <c r="K66" s="68">
        <f t="shared" si="3"/>
        <v>258767.11999999732</v>
      </c>
    </row>
    <row r="67" spans="2:11" ht="15.75" thickBot="1" x14ac:dyDescent="0.3">
      <c r="B67" s="71" t="s">
        <v>476</v>
      </c>
      <c r="C67" s="68">
        <v>14000000</v>
      </c>
      <c r="D67" s="68">
        <v>-2814116.4</v>
      </c>
      <c r="E67" s="68">
        <f t="shared" si="13"/>
        <v>11185883.6</v>
      </c>
      <c r="F67" s="68">
        <v>11185883.6</v>
      </c>
      <c r="G67" s="68">
        <v>0</v>
      </c>
      <c r="H67" s="68">
        <f t="shared" si="14"/>
        <v>11185883.6</v>
      </c>
      <c r="I67" s="68">
        <v>11185883.6</v>
      </c>
      <c r="J67" s="68">
        <f t="shared" si="15"/>
        <v>0</v>
      </c>
      <c r="K67" s="68">
        <f t="shared" si="3"/>
        <v>0</v>
      </c>
    </row>
    <row r="68" spans="2:11" ht="15.75" thickBot="1" x14ac:dyDescent="0.3">
      <c r="B68" s="71" t="s">
        <v>547</v>
      </c>
      <c r="C68" s="68">
        <v>0</v>
      </c>
      <c r="D68" s="68">
        <v>2456554.63</v>
      </c>
      <c r="E68" s="68">
        <f t="shared" si="13"/>
        <v>2456554.63</v>
      </c>
      <c r="F68" s="68">
        <v>2497504.2200000002</v>
      </c>
      <c r="G68" s="68">
        <v>0</v>
      </c>
      <c r="H68" s="68">
        <f t="shared" si="14"/>
        <v>2497504.2200000002</v>
      </c>
      <c r="I68" s="68">
        <v>1467098.6</v>
      </c>
      <c r="J68" s="68">
        <f t="shared" si="15"/>
        <v>1030405.6200000001</v>
      </c>
      <c r="K68" s="68">
        <f t="shared" si="3"/>
        <v>40949.590000000317</v>
      </c>
    </row>
    <row r="69" spans="2:11" ht="15.75" thickBot="1" x14ac:dyDescent="0.3">
      <c r="B69" s="71" t="s">
        <v>477</v>
      </c>
      <c r="C69" s="68">
        <v>0</v>
      </c>
      <c r="D69" s="68">
        <v>1868935.03</v>
      </c>
      <c r="E69" s="68">
        <f t="shared" si="13"/>
        <v>1868935.03</v>
      </c>
      <c r="F69" s="68">
        <v>2553548.52</v>
      </c>
      <c r="G69" s="68">
        <v>-324519.39</v>
      </c>
      <c r="H69" s="68">
        <f t="shared" si="14"/>
        <v>2229029.13</v>
      </c>
      <c r="I69" s="68">
        <v>285662.73</v>
      </c>
      <c r="J69" s="68">
        <f t="shared" si="15"/>
        <v>1943366.4</v>
      </c>
      <c r="K69" s="68">
        <f t="shared" si="3"/>
        <v>360094.09999999986</v>
      </c>
    </row>
    <row r="70" spans="2:11" ht="15.75" thickBot="1" x14ac:dyDescent="0.3">
      <c r="B70" s="71" t="s">
        <v>478</v>
      </c>
      <c r="C70" s="68">
        <v>0</v>
      </c>
      <c r="D70" s="68">
        <v>7910</v>
      </c>
      <c r="E70" s="68">
        <f t="shared" si="13"/>
        <v>7910</v>
      </c>
      <c r="F70" s="68">
        <v>17591.900000000001</v>
      </c>
      <c r="G70" s="68">
        <v>-9681.9</v>
      </c>
      <c r="H70" s="68">
        <f t="shared" si="14"/>
        <v>7910.0000000000018</v>
      </c>
      <c r="I70" s="68">
        <v>7910</v>
      </c>
      <c r="J70" s="68">
        <f t="shared" si="15"/>
        <v>0</v>
      </c>
      <c r="K70" s="68">
        <f t="shared" si="3"/>
        <v>0</v>
      </c>
    </row>
    <row r="71" spans="2:11" ht="15.75" thickBot="1" x14ac:dyDescent="0.3">
      <c r="B71" s="71" t="s">
        <v>479</v>
      </c>
      <c r="C71" s="68">
        <v>0</v>
      </c>
      <c r="D71" s="68">
        <v>83046.570000000007</v>
      </c>
      <c r="E71" s="68">
        <f t="shared" si="13"/>
        <v>83046.570000000007</v>
      </c>
      <c r="F71" s="68">
        <v>121725.31</v>
      </c>
      <c r="G71" s="68">
        <v>-32917.11</v>
      </c>
      <c r="H71" s="68">
        <f t="shared" si="14"/>
        <v>88808.2</v>
      </c>
      <c r="I71" s="68">
        <v>88808.2</v>
      </c>
      <c r="J71" s="68">
        <f t="shared" si="15"/>
        <v>0</v>
      </c>
      <c r="K71" s="68">
        <f t="shared" si="3"/>
        <v>5761.6299999999901</v>
      </c>
    </row>
    <row r="72" spans="2:11" ht="15.75" thickBot="1" x14ac:dyDescent="0.3">
      <c r="B72" s="71" t="s">
        <v>480</v>
      </c>
      <c r="C72" s="68">
        <v>7015000</v>
      </c>
      <c r="D72" s="68">
        <v>-1655410.8</v>
      </c>
      <c r="E72" s="68">
        <f t="shared" si="13"/>
        <v>5359589.2</v>
      </c>
      <c r="F72" s="68">
        <v>5246906.7699999996</v>
      </c>
      <c r="G72" s="68">
        <v>-513930.08999999997</v>
      </c>
      <c r="H72" s="68">
        <f t="shared" si="14"/>
        <v>4732976.68</v>
      </c>
      <c r="I72" s="68">
        <v>4763542.42</v>
      </c>
      <c r="J72" s="68">
        <f t="shared" si="15"/>
        <v>-30565.740000000224</v>
      </c>
      <c r="K72" s="68">
        <f t="shared" ref="K72:K81" si="16">+H72-E72</f>
        <v>-626612.52000000048</v>
      </c>
    </row>
    <row r="73" spans="2:11" ht="15.75" thickBot="1" x14ac:dyDescent="0.3">
      <c r="B73" s="71" t="s">
        <v>481</v>
      </c>
      <c r="C73" s="68">
        <v>0</v>
      </c>
      <c r="D73" s="68">
        <v>580989.69999999995</v>
      </c>
      <c r="E73" s="68">
        <f t="shared" si="13"/>
        <v>580989.69999999995</v>
      </c>
      <c r="F73" s="68">
        <v>725258.25</v>
      </c>
      <c r="G73" s="68">
        <v>-50872.740000000005</v>
      </c>
      <c r="H73" s="68">
        <f t="shared" si="14"/>
        <v>674385.51</v>
      </c>
      <c r="I73" s="68">
        <v>674385.51</v>
      </c>
      <c r="J73" s="68">
        <f t="shared" si="15"/>
        <v>0</v>
      </c>
      <c r="K73" s="68">
        <f t="shared" si="16"/>
        <v>93395.810000000056</v>
      </c>
    </row>
    <row r="74" spans="2:11" ht="15.75" thickBot="1" x14ac:dyDescent="0.3">
      <c r="B74" s="71" t="s">
        <v>548</v>
      </c>
      <c r="C74" s="68">
        <v>0</v>
      </c>
      <c r="D74" s="68">
        <v>2450</v>
      </c>
      <c r="E74" s="68">
        <f t="shared" ref="E74:E75" si="17">+C74+D74</f>
        <v>2450</v>
      </c>
      <c r="F74" s="68">
        <v>2450</v>
      </c>
      <c r="G74" s="68">
        <v>0</v>
      </c>
      <c r="H74" s="68">
        <f t="shared" ref="H74:H75" si="18">+F74+G74</f>
        <v>2450</v>
      </c>
      <c r="I74" s="68">
        <v>2450</v>
      </c>
      <c r="J74" s="68">
        <f t="shared" ref="J74:J75" si="19">+H74-I74</f>
        <v>0</v>
      </c>
      <c r="K74" s="68">
        <f t="shared" si="16"/>
        <v>0</v>
      </c>
    </row>
    <row r="75" spans="2:11" ht="15.75" thickBot="1" x14ac:dyDescent="0.3">
      <c r="B75" s="71" t="s">
        <v>482</v>
      </c>
      <c r="C75" s="68">
        <v>0</v>
      </c>
      <c r="D75" s="68">
        <v>371011.45</v>
      </c>
      <c r="E75" s="68">
        <f t="shared" si="17"/>
        <v>371011.45</v>
      </c>
      <c r="F75" s="68">
        <v>455156.44999999995</v>
      </c>
      <c r="G75" s="68">
        <v>-4467.8500000000004</v>
      </c>
      <c r="H75" s="68">
        <f t="shared" si="18"/>
        <v>450688.6</v>
      </c>
      <c r="I75" s="68">
        <v>450688.6</v>
      </c>
      <c r="J75" s="68">
        <f t="shared" si="19"/>
        <v>0</v>
      </c>
      <c r="K75" s="68">
        <f t="shared" si="16"/>
        <v>79677.149999999965</v>
      </c>
    </row>
    <row r="76" spans="2:11" ht="15.75" thickBot="1" x14ac:dyDescent="0.3">
      <c r="B76" s="71" t="s">
        <v>483</v>
      </c>
      <c r="C76" s="68">
        <v>0</v>
      </c>
      <c r="D76" s="68">
        <v>-2325</v>
      </c>
      <c r="E76" s="68">
        <f t="shared" si="13"/>
        <v>-2325</v>
      </c>
      <c r="F76" s="68">
        <v>0</v>
      </c>
      <c r="G76" s="68">
        <v>-2325</v>
      </c>
      <c r="H76" s="68">
        <f t="shared" si="14"/>
        <v>-2325</v>
      </c>
      <c r="I76" s="68">
        <v>-2325</v>
      </c>
      <c r="J76" s="68">
        <f t="shared" si="15"/>
        <v>0</v>
      </c>
      <c r="K76" s="68">
        <f t="shared" si="16"/>
        <v>0</v>
      </c>
    </row>
    <row r="77" spans="2:11" ht="15.75" thickBot="1" x14ac:dyDescent="0.3">
      <c r="B77" s="71" t="s">
        <v>484</v>
      </c>
      <c r="C77" s="68">
        <v>0</v>
      </c>
      <c r="D77" s="68">
        <v>588931.38</v>
      </c>
      <c r="E77" s="68">
        <f t="shared" si="13"/>
        <v>588931.38</v>
      </c>
      <c r="F77" s="68">
        <v>686415.88</v>
      </c>
      <c r="G77" s="68">
        <v>0</v>
      </c>
      <c r="H77" s="68">
        <f t="shared" si="14"/>
        <v>686415.88</v>
      </c>
      <c r="I77" s="68">
        <v>686415.88</v>
      </c>
      <c r="J77" s="68">
        <f t="shared" si="15"/>
        <v>0</v>
      </c>
      <c r="K77" s="68">
        <f t="shared" si="16"/>
        <v>97484.5</v>
      </c>
    </row>
    <row r="78" spans="2:11" ht="15.75" thickBot="1" x14ac:dyDescent="0.3">
      <c r="B78" s="71" t="s">
        <v>485</v>
      </c>
      <c r="C78" s="68">
        <v>32785134</v>
      </c>
      <c r="D78" s="68">
        <v>10170753.26</v>
      </c>
      <c r="E78" s="68">
        <f t="shared" si="13"/>
        <v>42955887.259999998</v>
      </c>
      <c r="F78" s="68">
        <v>43019667.68</v>
      </c>
      <c r="G78" s="68">
        <v>-63780.42</v>
      </c>
      <c r="H78" s="68">
        <f t="shared" si="14"/>
        <v>42955887.259999998</v>
      </c>
      <c r="I78" s="68">
        <v>42955887.259999998</v>
      </c>
      <c r="J78" s="68">
        <f t="shared" si="15"/>
        <v>0</v>
      </c>
      <c r="K78" s="68">
        <f t="shared" si="16"/>
        <v>0</v>
      </c>
    </row>
    <row r="79" spans="2:11" ht="15.75" thickBot="1" x14ac:dyDescent="0.3">
      <c r="B79" s="71" t="s">
        <v>549</v>
      </c>
      <c r="C79" s="68">
        <v>5157864</v>
      </c>
      <c r="D79" s="68">
        <v>0</v>
      </c>
      <c r="E79" s="68">
        <f t="shared" si="13"/>
        <v>5157864</v>
      </c>
      <c r="F79" s="68">
        <v>3884960.63</v>
      </c>
      <c r="G79" s="68">
        <v>-186975.29</v>
      </c>
      <c r="H79" s="68">
        <f t="shared" si="14"/>
        <v>3697985.34</v>
      </c>
      <c r="I79" s="68">
        <v>3697985.34</v>
      </c>
      <c r="J79" s="68">
        <f t="shared" si="15"/>
        <v>0</v>
      </c>
      <c r="K79" s="68">
        <f t="shared" si="16"/>
        <v>-1459878.6600000001</v>
      </c>
    </row>
    <row r="80" spans="2:11" ht="15.75" thickBot="1" x14ac:dyDescent="0.3">
      <c r="B80" s="71" t="s">
        <v>486</v>
      </c>
      <c r="C80" s="68">
        <v>0</v>
      </c>
      <c r="D80" s="68">
        <v>295412.8</v>
      </c>
      <c r="E80" s="68">
        <f t="shared" si="13"/>
        <v>295412.8</v>
      </c>
      <c r="F80" s="68">
        <v>295412.8</v>
      </c>
      <c r="G80" s="68">
        <v>0</v>
      </c>
      <c r="H80" s="68">
        <f t="shared" si="14"/>
        <v>295412.8</v>
      </c>
      <c r="I80" s="68">
        <v>295412.8</v>
      </c>
      <c r="J80" s="68">
        <f t="shared" si="15"/>
        <v>0</v>
      </c>
      <c r="K80" s="68">
        <f t="shared" si="16"/>
        <v>0</v>
      </c>
    </row>
    <row r="81" spans="2:11" ht="15.75" thickBot="1" x14ac:dyDescent="0.3">
      <c r="B81" s="71" t="s">
        <v>487</v>
      </c>
      <c r="C81" s="68">
        <v>0</v>
      </c>
      <c r="D81" s="68">
        <v>260218.78</v>
      </c>
      <c r="E81" s="68">
        <f t="shared" si="13"/>
        <v>260218.78</v>
      </c>
      <c r="F81" s="68">
        <v>300482.32</v>
      </c>
      <c r="G81" s="68">
        <v>0</v>
      </c>
      <c r="H81" s="68">
        <f t="shared" si="14"/>
        <v>300482.32</v>
      </c>
      <c r="I81" s="68">
        <v>300482.32</v>
      </c>
      <c r="J81" s="68">
        <f t="shared" si="15"/>
        <v>0</v>
      </c>
      <c r="K81" s="68">
        <f t="shared" si="16"/>
        <v>40263.540000000008</v>
      </c>
    </row>
    <row r="82" spans="2:11" ht="15.75" thickBot="1" x14ac:dyDescent="0.3">
      <c r="B82" s="69" t="s">
        <v>488</v>
      </c>
      <c r="C82" s="70">
        <f>SUM(C61:C81)</f>
        <v>78613546</v>
      </c>
      <c r="D82" s="70">
        <f t="shared" ref="D82:K82" si="20">SUM(D61:D81)</f>
        <v>17713107.970000003</v>
      </c>
      <c r="E82" s="70">
        <f t="shared" si="20"/>
        <v>96326653.970000014</v>
      </c>
      <c r="F82" s="70">
        <f t="shared" si="20"/>
        <v>97760365.029999986</v>
      </c>
      <c r="G82" s="70">
        <f t="shared" si="20"/>
        <v>-2550106.8600000003</v>
      </c>
      <c r="H82" s="70">
        <f t="shared" si="20"/>
        <v>95210258.170000002</v>
      </c>
      <c r="I82" s="70">
        <f t="shared" si="20"/>
        <v>91926842.079999998</v>
      </c>
      <c r="J82" s="70">
        <f t="shared" si="20"/>
        <v>3283416.0899999989</v>
      </c>
      <c r="K82" s="70">
        <f t="shared" si="20"/>
        <v>-1116395.8000000031</v>
      </c>
    </row>
    <row r="83" spans="2:11" ht="15.75" thickBot="1" x14ac:dyDescent="0.3">
      <c r="B83" s="124" t="s">
        <v>489</v>
      </c>
      <c r="C83" s="125">
        <v>0</v>
      </c>
      <c r="D83" s="125">
        <v>0</v>
      </c>
      <c r="E83" s="68">
        <f t="shared" ref="E83:E85" si="21">+C83+D83</f>
        <v>0</v>
      </c>
      <c r="F83" s="125">
        <v>210.35</v>
      </c>
      <c r="G83" s="125">
        <v>0</v>
      </c>
      <c r="H83" s="68">
        <f t="shared" ref="H83:H85" si="22">+F83+G83</f>
        <v>210.35</v>
      </c>
      <c r="I83" s="68">
        <v>210.35</v>
      </c>
      <c r="J83" s="68">
        <f t="shared" ref="J83:J85" si="23">+H83-I83</f>
        <v>0</v>
      </c>
      <c r="K83" s="68">
        <f t="shared" ref="K83:K85" si="24">+H83-E83</f>
        <v>210.35</v>
      </c>
    </row>
    <row r="84" spans="2:11" ht="15.75" thickBot="1" x14ac:dyDescent="0.3">
      <c r="B84" s="124" t="s">
        <v>490</v>
      </c>
      <c r="C84" s="125"/>
      <c r="D84" s="125">
        <v>207588953.69999999</v>
      </c>
      <c r="E84" s="68">
        <f t="shared" si="21"/>
        <v>207588953.69999999</v>
      </c>
      <c r="F84" s="125">
        <v>0</v>
      </c>
      <c r="G84" s="125">
        <v>0</v>
      </c>
      <c r="H84" s="68">
        <f t="shared" si="22"/>
        <v>0</v>
      </c>
      <c r="I84" s="68">
        <v>0</v>
      </c>
      <c r="J84" s="68">
        <f t="shared" si="23"/>
        <v>0</v>
      </c>
      <c r="K84" s="68">
        <f t="shared" si="24"/>
        <v>-207588953.69999999</v>
      </c>
    </row>
    <row r="85" spans="2:11" ht="15.75" thickBot="1" x14ac:dyDescent="0.3">
      <c r="B85" s="124" t="s">
        <v>491</v>
      </c>
      <c r="C85" s="125">
        <v>10000000</v>
      </c>
      <c r="D85" s="125">
        <v>10000000</v>
      </c>
      <c r="E85" s="68">
        <f t="shared" si="21"/>
        <v>20000000</v>
      </c>
      <c r="F85" s="125">
        <v>20000000</v>
      </c>
      <c r="G85" s="125">
        <v>0</v>
      </c>
      <c r="H85" s="68">
        <f t="shared" si="22"/>
        <v>20000000</v>
      </c>
      <c r="I85" s="68">
        <v>20000000</v>
      </c>
      <c r="J85" s="68">
        <f t="shared" si="23"/>
        <v>0</v>
      </c>
      <c r="K85" s="68">
        <f t="shared" si="24"/>
        <v>0</v>
      </c>
    </row>
    <row r="86" spans="2:11" ht="15.75" thickBot="1" x14ac:dyDescent="0.3">
      <c r="B86" s="69" t="s">
        <v>492</v>
      </c>
      <c r="C86" s="70">
        <f t="shared" ref="C86:K86" si="25">SUM(C83:C85)</f>
        <v>10000000</v>
      </c>
      <c r="D86" s="70">
        <f t="shared" si="25"/>
        <v>217588953.69999999</v>
      </c>
      <c r="E86" s="70">
        <f t="shared" si="25"/>
        <v>227588953.69999999</v>
      </c>
      <c r="F86" s="70">
        <f t="shared" si="25"/>
        <v>20000210.350000001</v>
      </c>
      <c r="G86" s="70">
        <f t="shared" si="25"/>
        <v>0</v>
      </c>
      <c r="H86" s="70">
        <f t="shared" si="25"/>
        <v>20000210.350000001</v>
      </c>
      <c r="I86" s="70">
        <f t="shared" si="25"/>
        <v>20000210.350000001</v>
      </c>
      <c r="J86" s="70">
        <f t="shared" si="25"/>
        <v>0</v>
      </c>
      <c r="K86" s="70">
        <f t="shared" si="25"/>
        <v>-207588743.34999999</v>
      </c>
    </row>
    <row r="87" spans="2:11" ht="15.75" thickBot="1" x14ac:dyDescent="0.3">
      <c r="B87" s="124" t="s">
        <v>550</v>
      </c>
      <c r="C87" s="125"/>
      <c r="D87" s="125">
        <v>4863577.9800000004</v>
      </c>
      <c r="E87" s="68">
        <f>+C87+D87</f>
        <v>4863577.9800000004</v>
      </c>
      <c r="F87" s="68">
        <v>4863577.9800000004</v>
      </c>
      <c r="G87" s="68">
        <v>0</v>
      </c>
      <c r="H87" s="68">
        <f>+F87+G87</f>
        <v>4863577.9800000004</v>
      </c>
      <c r="I87" s="68">
        <v>4530730.37</v>
      </c>
      <c r="J87" s="68">
        <f>+H87-I87</f>
        <v>332847.61000000034</v>
      </c>
      <c r="K87" s="68">
        <f t="shared" ref="K87" si="26">+H87-E87</f>
        <v>0</v>
      </c>
    </row>
    <row r="88" spans="2:11" ht="15.75" thickBot="1" x14ac:dyDescent="0.3">
      <c r="B88" s="72" t="s">
        <v>493</v>
      </c>
      <c r="C88" s="73">
        <f>SUM(C87)</f>
        <v>0</v>
      </c>
      <c r="D88" s="73">
        <f t="shared" ref="D88:K88" si="27">SUM(D87)</f>
        <v>4863577.9800000004</v>
      </c>
      <c r="E88" s="73">
        <f t="shared" si="27"/>
        <v>4863577.9800000004</v>
      </c>
      <c r="F88" s="73">
        <f t="shared" si="27"/>
        <v>4863577.9800000004</v>
      </c>
      <c r="G88" s="73">
        <f t="shared" si="27"/>
        <v>0</v>
      </c>
      <c r="H88" s="73">
        <f t="shared" si="27"/>
        <v>4863577.9800000004</v>
      </c>
      <c r="I88" s="73">
        <f t="shared" si="27"/>
        <v>4530730.37</v>
      </c>
      <c r="J88" s="73">
        <f t="shared" si="27"/>
        <v>332847.61000000034</v>
      </c>
      <c r="K88" s="73">
        <f t="shared" si="27"/>
        <v>0</v>
      </c>
    </row>
    <row r="89" spans="2:11" ht="15.75" thickBot="1" x14ac:dyDescent="0.3">
      <c r="B89" s="74" t="s">
        <v>540</v>
      </c>
      <c r="C89" s="75">
        <f t="shared" ref="C89:K89" si="28">+C32+C54+C60+C82+C86+C88</f>
        <v>410669377</v>
      </c>
      <c r="D89" s="75">
        <f t="shared" si="28"/>
        <v>252710813.16999999</v>
      </c>
      <c r="E89" s="75">
        <f t="shared" si="28"/>
        <v>663380190.16999996</v>
      </c>
      <c r="F89" s="75">
        <f t="shared" si="28"/>
        <v>459871225.81</v>
      </c>
      <c r="G89" s="75">
        <f t="shared" si="28"/>
        <v>-5750373.0899999999</v>
      </c>
      <c r="H89" s="75">
        <f t="shared" si="28"/>
        <v>454120852.72000003</v>
      </c>
      <c r="I89" s="75">
        <f t="shared" si="28"/>
        <v>399070712.76999998</v>
      </c>
      <c r="J89" s="75">
        <f t="shared" si="28"/>
        <v>55050139.949999988</v>
      </c>
      <c r="K89" s="75">
        <f t="shared" si="28"/>
        <v>-209259337.45000002</v>
      </c>
    </row>
  </sheetData>
  <mergeCells count="8">
    <mergeCell ref="I4:I6"/>
    <mergeCell ref="K4:K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01E9-98DA-49B6-8ADD-972633471CF9}">
  <sheetPr codeName="Hoja9">
    <tabColor rgb="FF92D050"/>
  </sheetPr>
  <dimension ref="B2:K29"/>
  <sheetViews>
    <sheetView workbookViewId="0">
      <selection activeCell="E33" sqref="E33"/>
    </sheetView>
  </sheetViews>
  <sheetFormatPr defaultColWidth="11.42578125" defaultRowHeight="15" x14ac:dyDescent="0.25"/>
  <cols>
    <col min="1" max="1" width="7.7109375" customWidth="1"/>
    <col min="8" max="8" width="15" bestFit="1" customWidth="1"/>
    <col min="9" max="9" width="17.140625" bestFit="1" customWidth="1"/>
    <col min="10" max="10" width="11.5703125" bestFit="1" customWidth="1"/>
    <col min="11" max="11" width="12.7109375" bestFit="1" customWidth="1"/>
  </cols>
  <sheetData>
    <row r="2" spans="2:11" ht="17.25" x14ac:dyDescent="0.3">
      <c r="B2" s="133" t="s">
        <v>561</v>
      </c>
    </row>
    <row r="3" spans="2:11" ht="15.75" thickBot="1" x14ac:dyDescent="0.3"/>
    <row r="4" spans="2:11" x14ac:dyDescent="0.25">
      <c r="B4" s="189" t="s">
        <v>494</v>
      </c>
      <c r="C4" s="190"/>
      <c r="D4" s="190"/>
      <c r="E4" s="190"/>
      <c r="F4" s="190"/>
      <c r="G4" s="191"/>
      <c r="H4" s="77" t="s">
        <v>495</v>
      </c>
      <c r="I4" s="78" t="s">
        <v>496</v>
      </c>
      <c r="J4" s="77" t="s">
        <v>497</v>
      </c>
      <c r="K4" s="79" t="s">
        <v>498</v>
      </c>
    </row>
    <row r="5" spans="2:11" ht="15.75" thickBot="1" x14ac:dyDescent="0.3">
      <c r="B5" s="192"/>
      <c r="C5" s="193"/>
      <c r="D5" s="193"/>
      <c r="E5" s="193"/>
      <c r="F5" s="193"/>
      <c r="G5" s="194"/>
      <c r="H5" s="80" t="s">
        <v>499</v>
      </c>
      <c r="I5" s="81" t="s">
        <v>500</v>
      </c>
      <c r="J5" s="82"/>
      <c r="K5" s="80" t="s">
        <v>501</v>
      </c>
    </row>
    <row r="6" spans="2:11" x14ac:dyDescent="0.25">
      <c r="B6" s="83"/>
      <c r="H6" s="84"/>
      <c r="I6" s="85"/>
      <c r="J6" s="87"/>
      <c r="K6" s="84"/>
    </row>
    <row r="7" spans="2:11" x14ac:dyDescent="0.25">
      <c r="B7" s="187" t="s">
        <v>502</v>
      </c>
      <c r="C7" s="188"/>
      <c r="D7" s="188"/>
      <c r="H7" s="88">
        <v>334046806.22000003</v>
      </c>
      <c r="I7" s="89">
        <v>331641583.43000001</v>
      </c>
      <c r="J7" s="87"/>
      <c r="K7" s="88">
        <f>+H7-I7</f>
        <v>2405222.7900000215</v>
      </c>
    </row>
    <row r="8" spans="2:11" x14ac:dyDescent="0.25">
      <c r="B8" s="187" t="s">
        <v>503</v>
      </c>
      <c r="C8" s="188"/>
      <c r="D8" s="188"/>
      <c r="H8" s="88">
        <v>95210258.170000002</v>
      </c>
      <c r="I8" s="89">
        <v>97183192.099999994</v>
      </c>
      <c r="J8" s="87"/>
      <c r="K8" s="88">
        <f>+H8-I8</f>
        <v>-1972933.9299999923</v>
      </c>
    </row>
    <row r="9" spans="2:11" x14ac:dyDescent="0.25">
      <c r="B9" s="187" t="s">
        <v>504</v>
      </c>
      <c r="C9" s="188"/>
      <c r="D9" s="188"/>
      <c r="H9" s="84"/>
      <c r="I9" s="90"/>
      <c r="J9" s="87"/>
      <c r="K9" s="84"/>
    </row>
    <row r="10" spans="2:11" x14ac:dyDescent="0.25">
      <c r="B10" s="91"/>
      <c r="C10" s="86"/>
      <c r="D10" s="86"/>
      <c r="H10" s="84"/>
      <c r="I10" s="90"/>
      <c r="J10" s="87"/>
      <c r="K10" s="84"/>
    </row>
    <row r="11" spans="2:11" x14ac:dyDescent="0.25">
      <c r="B11" s="195" t="s">
        <v>505</v>
      </c>
      <c r="C11" s="196"/>
      <c r="D11" s="196"/>
      <c r="E11" s="196"/>
      <c r="H11" s="88">
        <f>+H7+H8</f>
        <v>429257064.39000005</v>
      </c>
      <c r="I11" s="88">
        <f>+I7+I8</f>
        <v>428824775.52999997</v>
      </c>
      <c r="J11" s="87"/>
      <c r="K11" s="88">
        <f>+K7+K8</f>
        <v>432288.86000002921</v>
      </c>
    </row>
    <row r="12" spans="2:11" x14ac:dyDescent="0.25">
      <c r="B12" s="91"/>
      <c r="C12" s="86"/>
      <c r="D12" s="86"/>
      <c r="H12" s="84"/>
      <c r="I12" s="90"/>
      <c r="J12" s="87"/>
      <c r="K12" s="84"/>
    </row>
    <row r="13" spans="2:11" x14ac:dyDescent="0.25">
      <c r="B13" s="187" t="s">
        <v>506</v>
      </c>
      <c r="C13" s="188"/>
      <c r="D13" s="188"/>
      <c r="H13" s="88">
        <v>20000210.350000001</v>
      </c>
      <c r="I13" s="89">
        <v>20004330</v>
      </c>
      <c r="J13" s="87"/>
      <c r="K13" s="88">
        <f>+H13-I13</f>
        <v>-4119.6499999985099</v>
      </c>
    </row>
    <row r="14" spans="2:11" x14ac:dyDescent="0.25">
      <c r="B14" s="187" t="s">
        <v>507</v>
      </c>
      <c r="C14" s="188"/>
      <c r="D14" s="188"/>
      <c r="H14" s="88">
        <v>4863577.9800000004</v>
      </c>
      <c r="I14" s="89">
        <v>305148.59000000003</v>
      </c>
      <c r="J14" s="87"/>
      <c r="K14" s="88">
        <f>+H14-I14</f>
        <v>4558429.3900000006</v>
      </c>
    </row>
    <row r="15" spans="2:11" x14ac:dyDescent="0.25">
      <c r="B15" s="91"/>
      <c r="C15" s="86"/>
      <c r="D15" s="86"/>
      <c r="H15" s="84"/>
      <c r="I15" s="90"/>
      <c r="J15" s="87"/>
      <c r="K15" s="93"/>
    </row>
    <row r="16" spans="2:11" x14ac:dyDescent="0.25">
      <c r="B16" s="195" t="s">
        <v>508</v>
      </c>
      <c r="C16" s="196"/>
      <c r="D16" s="196"/>
      <c r="E16" s="196"/>
      <c r="H16" s="88">
        <f>+H13+H14</f>
        <v>24863788.330000002</v>
      </c>
      <c r="I16" s="88">
        <f>+I13+I14</f>
        <v>20309478.59</v>
      </c>
      <c r="J16" s="87"/>
      <c r="K16" s="88">
        <f>+K13+K14</f>
        <v>4554309.7400000021</v>
      </c>
    </row>
    <row r="17" spans="2:11" x14ac:dyDescent="0.25">
      <c r="B17" s="91"/>
      <c r="C17" s="86"/>
      <c r="D17" s="86"/>
      <c r="H17" s="84"/>
      <c r="I17" s="90"/>
      <c r="J17" s="87"/>
      <c r="K17" s="44"/>
    </row>
    <row r="18" spans="2:11" x14ac:dyDescent="0.25">
      <c r="B18" s="197" t="s">
        <v>509</v>
      </c>
      <c r="C18" s="198"/>
      <c r="D18" s="198"/>
      <c r="E18" s="198"/>
      <c r="F18" s="198"/>
      <c r="G18" s="94"/>
      <c r="H18" s="95">
        <f>+H11+H16</f>
        <v>454120852.72000003</v>
      </c>
      <c r="I18" s="95">
        <f>+I11+I16</f>
        <v>449134254.11999995</v>
      </c>
      <c r="J18" s="92"/>
      <c r="K18" s="95">
        <f>+K11+K16</f>
        <v>4986598.6000000313</v>
      </c>
    </row>
    <row r="19" spans="2:11" ht="15.75" thickBot="1" x14ac:dyDescent="0.3">
      <c r="B19" s="83"/>
      <c r="C19" s="86"/>
      <c r="D19" s="86"/>
      <c r="H19" s="96"/>
      <c r="I19" s="97"/>
      <c r="J19" s="87"/>
      <c r="K19" s="84"/>
    </row>
    <row r="20" spans="2:11" x14ac:dyDescent="0.25">
      <c r="B20" s="195" t="s">
        <v>510</v>
      </c>
      <c r="C20" s="196"/>
      <c r="D20" s="86"/>
      <c r="J20" s="83"/>
      <c r="K20" s="84"/>
    </row>
    <row r="21" spans="2:11" x14ac:dyDescent="0.25">
      <c r="B21" s="83"/>
      <c r="C21" s="86"/>
      <c r="D21" s="86"/>
      <c r="J21" s="83"/>
      <c r="K21" s="84"/>
    </row>
    <row r="22" spans="2:11" x14ac:dyDescent="0.25">
      <c r="B22" s="195" t="s">
        <v>511</v>
      </c>
      <c r="C22" s="196"/>
      <c r="D22" s="196"/>
      <c r="E22" s="196"/>
      <c r="F22" s="196"/>
      <c r="G22" s="196"/>
      <c r="H22" s="196"/>
      <c r="J22" s="83"/>
      <c r="K22" s="84"/>
    </row>
    <row r="23" spans="2:11" x14ac:dyDescent="0.25">
      <c r="B23" s="195" t="s">
        <v>512</v>
      </c>
      <c r="C23" s="196"/>
      <c r="D23" s="196"/>
      <c r="E23" s="196"/>
      <c r="F23" s="196"/>
      <c r="G23" s="196"/>
      <c r="J23" s="98">
        <v>90379411.540000007</v>
      </c>
      <c r="K23" s="84"/>
    </row>
    <row r="24" spans="2:11" x14ac:dyDescent="0.25">
      <c r="B24" s="195" t="s">
        <v>513</v>
      </c>
      <c r="C24" s="196"/>
      <c r="D24" s="196"/>
      <c r="E24" s="196"/>
      <c r="F24" s="196"/>
      <c r="G24" s="196"/>
      <c r="J24" s="98">
        <v>94894298.049999997</v>
      </c>
      <c r="K24" s="84"/>
    </row>
    <row r="25" spans="2:11" x14ac:dyDescent="0.25">
      <c r="B25" s="91"/>
      <c r="C25" s="86"/>
      <c r="D25" s="86"/>
      <c r="J25" s="83"/>
      <c r="K25" s="84"/>
    </row>
    <row r="26" spans="2:11" ht="15.75" thickBot="1" x14ac:dyDescent="0.3">
      <c r="B26" s="197" t="s">
        <v>514</v>
      </c>
      <c r="C26" s="198"/>
      <c r="D26" s="198"/>
      <c r="E26" s="198"/>
      <c r="F26" s="99"/>
      <c r="G26" s="99"/>
      <c r="J26" s="100">
        <f>+J23-J24</f>
        <v>-4514886.5099999905</v>
      </c>
      <c r="K26" s="84"/>
    </row>
    <row r="27" spans="2:11" x14ac:dyDescent="0.25">
      <c r="B27" s="83"/>
      <c r="C27" s="86"/>
      <c r="D27" s="86"/>
      <c r="J27" s="87"/>
      <c r="K27" s="84"/>
    </row>
    <row r="28" spans="2:11" x14ac:dyDescent="0.25">
      <c r="B28" s="197" t="s">
        <v>515</v>
      </c>
      <c r="C28" s="198"/>
      <c r="D28" s="198"/>
      <c r="E28" s="198"/>
      <c r="F28" s="198"/>
      <c r="G28" s="94"/>
      <c r="H28" s="94"/>
      <c r="I28" s="94"/>
      <c r="J28" s="94"/>
      <c r="K28" s="95">
        <f>+K18+J26</f>
        <v>471712.09000004083</v>
      </c>
    </row>
    <row r="29" spans="2:11" ht="15.75" thickBot="1" x14ac:dyDescent="0.3">
      <c r="B29" s="101"/>
      <c r="C29" s="102"/>
      <c r="D29" s="102"/>
      <c r="E29" s="102"/>
      <c r="F29" s="102"/>
      <c r="G29" s="102"/>
      <c r="H29" s="102"/>
      <c r="I29" s="102"/>
      <c r="J29" s="102"/>
      <c r="K29" s="96"/>
    </row>
  </sheetData>
  <mergeCells count="15">
    <mergeCell ref="B24:G24"/>
    <mergeCell ref="B26:E26"/>
    <mergeCell ref="B28:F28"/>
    <mergeCell ref="B14:D14"/>
    <mergeCell ref="B16:E16"/>
    <mergeCell ref="B18:F18"/>
    <mergeCell ref="B20:C20"/>
    <mergeCell ref="B22:H22"/>
    <mergeCell ref="B23:G23"/>
    <mergeCell ref="B13:D13"/>
    <mergeCell ref="B4:G5"/>
    <mergeCell ref="B7:D7"/>
    <mergeCell ref="B8:D8"/>
    <mergeCell ref="B9:D9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Balanç</vt:lpstr>
      <vt:lpstr>Compte de resultat</vt:lpstr>
      <vt:lpstr>Estat canvis en el patrimoni</vt:lpstr>
      <vt:lpstr>Estat de fluxos d'efectiu</vt:lpstr>
      <vt:lpstr>Liquidació pressupost despeses</vt:lpstr>
      <vt:lpstr>Liquidació pressupost </vt:lpstr>
      <vt:lpstr>Resultat pressupostari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Delgado Martínez</dc:creator>
  <cp:lastModifiedBy>Mercedes Noguera</cp:lastModifiedBy>
  <dcterms:created xsi:type="dcterms:W3CDTF">2025-05-21T10:13:39Z</dcterms:created>
  <dcterms:modified xsi:type="dcterms:W3CDTF">2026-07-16T08:44:18Z</dcterms:modified>
</cp:coreProperties>
</file>