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5.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harts/chart9.xml" ContentType="application/vnd.openxmlformats-officedocument.drawingml.chart+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66"/>
  <workbookPr codeName="ThisWorkbook" defaultThemeVersion="124226"/>
  <mc:AlternateContent xmlns:mc="http://schemas.openxmlformats.org/markup-compatibility/2006">
    <mc:Choice Requires="x15">
      <x15ac:absPath xmlns:x15ac="http://schemas.microsoft.com/office/spreadsheetml/2010/11/ac" url="C:\Users\oscar_000\Dropbox\SLR-OS-SECO\PaperR\SLR-OSSECO\data\"/>
    </mc:Choice>
  </mc:AlternateContent>
  <bookViews>
    <workbookView xWindow="90" yWindow="1680" windowWidth="9270" windowHeight="5940" firstSheet="1" activeTab="3"/>
  </bookViews>
  <sheets>
    <sheet name="Edges" sheetId="1" r:id="rId1"/>
    <sheet name="Vertices" sheetId="3" r:id="rId2"/>
    <sheet name="Do Not Delete" sheetId="4" state="hidden" r:id="rId3"/>
    <sheet name="Groups" sheetId="5" r:id="rId4"/>
    <sheet name="Group Vertices" sheetId="6" r:id="rId5"/>
    <sheet name="Sheet1" sheetId="10" r:id="rId6"/>
    <sheet name="Overall Metrics" sheetId="7" r:id="rId7"/>
    <sheet name="Misc" sheetId="2" state="hidden" r:id="rId8"/>
    <sheet name="Group Edges" sheetId="8" r:id="rId9"/>
    <sheet name="Twitter Search Ntwrk Top Items" sheetId="9" r:id="rId10"/>
  </sheets>
  <definedNames>
    <definedName name="BinDivisor">'Overall Metrics'!$X$2</definedName>
    <definedName name="DynamicFilterColumnName">'Overall Metrics'!#REF!</definedName>
    <definedName name="DynamicFilterForceCalculationRange">HistogramBins[[Dynamic Filter Bin]:[Dynamic Filter Frequency]]</definedName>
    <definedName name="DynamicFilterSourceColumnRange">'Overall Metrics'!$X$4</definedName>
    <definedName name="DynamicFilterTableName">'Overall Metrics'!#REF!</definedName>
    <definedName name="NoMetricMessage">'Overall Metrics'!$X$3</definedName>
    <definedName name="NotAvailable">'Overall Metrics'!$X$2</definedName>
    <definedName name="ValidBooleansDefaultFalse">Misc!$G$2:$G$5</definedName>
    <definedName name="ValidEdgeStyles">Misc!$B$2:$B$11</definedName>
    <definedName name="ValidEdgeVisibilities">Misc!$A$2:$A$7</definedName>
    <definedName name="ValidGroupShapes">Misc!$E$2:$E$19</definedName>
    <definedName name="ValidGroupVisibilities">Misc!$F$2:$F$7</definedName>
    <definedName name="ValidVertexLabelPositions">Misc!$H$2:$H$21</definedName>
    <definedName name="ValidVertexShapes">Misc!$D$2:$D$23</definedName>
    <definedName name="ValidVertexVisibilities">Misc!$C$2:$C$9</definedName>
  </definedNames>
  <calcPr calcId="162913"/>
</workbook>
</file>

<file path=xl/calcChain.xml><?xml version="1.0" encoding="utf-8"?>
<calcChain xmlns="http://schemas.openxmlformats.org/spreadsheetml/2006/main">
  <c r="AC183" i="3" l="1"/>
  <c r="AC184" i="3"/>
  <c r="AC185" i="3"/>
  <c r="AC186" i="3"/>
  <c r="AC187" i="3"/>
  <c r="AC188" i="3"/>
  <c r="AC189" i="3"/>
  <c r="AC190" i="3"/>
  <c r="AC191" i="3"/>
  <c r="M258" i="1"/>
  <c r="M257" i="1"/>
  <c r="M256" i="1"/>
  <c r="M255" i="1"/>
  <c r="M254" i="1"/>
  <c r="M253" i="1"/>
  <c r="M252" i="1"/>
  <c r="M251" i="1"/>
  <c r="M250" i="1"/>
  <c r="M249" i="1"/>
  <c r="M248" i="1"/>
  <c r="M247" i="1"/>
  <c r="M246" i="1"/>
  <c r="M245" i="1"/>
  <c r="C2" i="6" l="1"/>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AC178" i="3"/>
  <c r="AC179" i="3"/>
  <c r="AC180" i="3"/>
  <c r="AC181" i="3"/>
  <c r="AC182" i="3"/>
  <c r="M244" i="1" l="1"/>
  <c r="M243" i="1"/>
  <c r="M242" i="1"/>
  <c r="M241" i="1"/>
  <c r="M240" i="1"/>
  <c r="M239" i="1"/>
  <c r="M238" i="1"/>
  <c r="M237" i="1"/>
  <c r="M236" i="1"/>
  <c r="M234" i="1"/>
  <c r="M235"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AC149" i="3"/>
  <c r="AC150" i="3"/>
  <c r="AC151" i="3"/>
  <c r="AC152" i="3"/>
  <c r="AC153" i="3"/>
  <c r="AC154" i="3"/>
  <c r="AC155" i="3"/>
  <c r="AC156" i="3"/>
  <c r="AC157" i="3"/>
  <c r="AC158" i="3"/>
  <c r="AC159" i="3"/>
  <c r="AC160" i="3"/>
  <c r="AC161" i="3"/>
  <c r="AC162" i="3"/>
  <c r="AC163" i="3"/>
  <c r="AC164" i="3"/>
  <c r="AC165" i="3"/>
  <c r="AC166" i="3"/>
  <c r="AC167" i="3"/>
  <c r="AC168" i="3"/>
  <c r="AC169" i="3"/>
  <c r="AC170" i="3"/>
  <c r="AC171" i="3"/>
  <c r="AC172" i="3"/>
  <c r="AC173" i="3"/>
  <c r="AC174" i="3"/>
  <c r="AC175" i="3"/>
  <c r="AC176" i="3"/>
  <c r="AC177" i="3"/>
  <c r="AC3" i="3" l="1"/>
  <c r="AC4" i="3"/>
  <c r="AC5" i="3"/>
  <c r="AC6"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B130" i="7" l="1"/>
  <c r="B129" i="7"/>
  <c r="P45" i="7"/>
  <c r="Q45" i="7" s="1"/>
  <c r="P2" i="7"/>
  <c r="B127" i="7" s="1"/>
  <c r="B144" i="7"/>
  <c r="B143" i="7"/>
  <c r="R45" i="7"/>
  <c r="S45" i="7" s="1"/>
  <c r="R2" i="7"/>
  <c r="B141" i="7" s="1"/>
  <c r="B116" i="7"/>
  <c r="B115" i="7"/>
  <c r="N45" i="7"/>
  <c r="O45" i="7" s="1"/>
  <c r="N2" i="7"/>
  <c r="B113" i="7" s="1"/>
  <c r="B102" i="7"/>
  <c r="B101" i="7"/>
  <c r="L45" i="7"/>
  <c r="M45" i="7" s="1"/>
  <c r="L2" i="7"/>
  <c r="B99" i="7" s="1"/>
  <c r="B72" i="7"/>
  <c r="B71" i="7"/>
  <c r="B58" i="7"/>
  <c r="B57" i="7"/>
  <c r="B88" i="7"/>
  <c r="B87" i="7"/>
  <c r="J45" i="7"/>
  <c r="K45" i="7" s="1"/>
  <c r="J2" i="7"/>
  <c r="B85" i="7" s="1"/>
  <c r="B74" i="7"/>
  <c r="B73" i="7"/>
  <c r="H45" i="7"/>
  <c r="I45" i="7" s="1"/>
  <c r="H2" i="7"/>
  <c r="B60" i="7"/>
  <c r="B59" i="7"/>
  <c r="F45" i="7"/>
  <c r="G45" i="7" s="1"/>
  <c r="F2" i="7"/>
  <c r="B46" i="7"/>
  <c r="B45" i="7"/>
  <c r="T45" i="7"/>
  <c r="T2" i="7"/>
  <c r="B114" i="7" l="1"/>
  <c r="B100" i="7"/>
  <c r="B86" i="7"/>
  <c r="B142" i="7"/>
  <c r="B128" i="7"/>
  <c r="X2" i="7"/>
  <c r="P3" i="7" s="1"/>
  <c r="P4" i="7" s="1"/>
  <c r="P5" i="7" s="1"/>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D45" i="7"/>
  <c r="D2" i="7"/>
  <c r="B43" i="7" s="1"/>
  <c r="U45" i="7"/>
  <c r="E45" i="7" l="1"/>
  <c r="B44" i="7"/>
  <c r="Q3" i="7"/>
  <c r="Q2" i="7"/>
  <c r="R3" i="7"/>
  <c r="R4" i="7" s="1"/>
  <c r="S3" i="7" s="1"/>
  <c r="T3" i="7"/>
  <c r="L3" i="7"/>
  <c r="M2" i="7" s="1"/>
  <c r="N3" i="7"/>
  <c r="H3" i="7"/>
  <c r="J3" i="7"/>
  <c r="D3" i="7"/>
  <c r="D4" i="7" s="1"/>
  <c r="E3" i="7" s="1"/>
  <c r="F3" i="7"/>
  <c r="U2" i="7"/>
  <c r="Q5" i="7" l="1"/>
  <c r="Q4" i="7"/>
  <c r="S2" i="7"/>
  <c r="T4" i="7"/>
  <c r="R5" i="7"/>
  <c r="S4" i="7" s="1"/>
  <c r="N4" i="7"/>
  <c r="O2" i="7"/>
  <c r="L4" i="7"/>
  <c r="L5" i="7" s="1"/>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I2" i="7"/>
  <c r="J4" i="7"/>
  <c r="K2" i="7"/>
  <c r="H4" i="7"/>
  <c r="H5" i="7" s="1"/>
  <c r="E2" i="7"/>
  <c r="F4" i="7"/>
  <c r="G2" i="7"/>
  <c r="D5" i="7"/>
  <c r="E4" i="7" s="1"/>
  <c r="U3" i="7"/>
  <c r="Q6" i="7" l="1"/>
  <c r="T5" i="7"/>
  <c r="M3" i="7"/>
  <c r="R6" i="7"/>
  <c r="S5" i="7" s="1"/>
  <c r="I3" i="7"/>
  <c r="N5" i="7"/>
  <c r="O3" i="7"/>
  <c r="M4" i="7"/>
  <c r="M5" i="7"/>
  <c r="M6" i="7"/>
  <c r="J5" i="7"/>
  <c r="K3" i="7"/>
  <c r="H6" i="7"/>
  <c r="I5" i="7" s="1"/>
  <c r="I4" i="7"/>
  <c r="F5" i="7"/>
  <c r="G3" i="7"/>
  <c r="D6" i="7"/>
  <c r="E5" i="7" s="1"/>
  <c r="U4" i="7"/>
  <c r="Q7" i="7" l="1"/>
  <c r="T6" i="7"/>
  <c r="R7" i="7"/>
  <c r="S6" i="7" s="1"/>
  <c r="N6" i="7"/>
  <c r="O4" i="7"/>
  <c r="M7" i="7"/>
  <c r="J6" i="7"/>
  <c r="K4" i="7"/>
  <c r="H7" i="7"/>
  <c r="I6" i="7" s="1"/>
  <c r="F6" i="7"/>
  <c r="G4" i="7"/>
  <c r="D7" i="7"/>
  <c r="E6" i="7" s="1"/>
  <c r="U5" i="7"/>
  <c r="T7" i="7" l="1"/>
  <c r="R8" i="7"/>
  <c r="N7" i="7"/>
  <c r="O5" i="7"/>
  <c r="M8" i="7"/>
  <c r="J7" i="7"/>
  <c r="K6" i="7" s="1"/>
  <c r="K5" i="7"/>
  <c r="H8" i="7"/>
  <c r="F7" i="7"/>
  <c r="G6" i="7" s="1"/>
  <c r="G5" i="7"/>
  <c r="D8" i="7"/>
  <c r="E7" i="7" s="1"/>
  <c r="U6" i="7"/>
  <c r="Q9" i="7" l="1"/>
  <c r="Q8" i="7"/>
  <c r="T8" i="7"/>
  <c r="R9" i="7"/>
  <c r="S7" i="7"/>
  <c r="N8" i="7"/>
  <c r="O6" i="7"/>
  <c r="M9" i="7"/>
  <c r="J8" i="7"/>
  <c r="K7" i="7" s="1"/>
  <c r="H9" i="7"/>
  <c r="I8" i="7" s="1"/>
  <c r="I7" i="7"/>
  <c r="F8" i="7"/>
  <c r="D9" i="7"/>
  <c r="E8" i="7" s="1"/>
  <c r="U7" i="7"/>
  <c r="Q10" i="7" l="1"/>
  <c r="T9" i="7"/>
  <c r="R10" i="7"/>
  <c r="S9" i="7" s="1"/>
  <c r="S8" i="7"/>
  <c r="N9" i="7"/>
  <c r="O8" i="7" s="1"/>
  <c r="O7" i="7"/>
  <c r="M10" i="7"/>
  <c r="J9" i="7"/>
  <c r="K8" i="7" s="1"/>
  <c r="H10" i="7"/>
  <c r="I9" i="7" s="1"/>
  <c r="F9" i="7"/>
  <c r="G8" i="7" s="1"/>
  <c r="G7" i="7"/>
  <c r="D10" i="7"/>
  <c r="E9" i="7" s="1"/>
  <c r="U8" i="7"/>
  <c r="Q11" i="7" l="1"/>
  <c r="T10" i="7"/>
  <c r="R11" i="7"/>
  <c r="S10" i="7" s="1"/>
  <c r="N10" i="7"/>
  <c r="O9" i="7" s="1"/>
  <c r="M11" i="7"/>
  <c r="J10" i="7"/>
  <c r="K9" i="7" s="1"/>
  <c r="H11" i="7"/>
  <c r="I10" i="7" s="1"/>
  <c r="F10" i="7"/>
  <c r="G9" i="7" s="1"/>
  <c r="D11" i="7"/>
  <c r="E10" i="7" s="1"/>
  <c r="U9" i="7"/>
  <c r="Q12" i="7" l="1"/>
  <c r="T11" i="7"/>
  <c r="R12" i="7"/>
  <c r="S11" i="7" s="1"/>
  <c r="N11" i="7"/>
  <c r="O10" i="7" s="1"/>
  <c r="M12" i="7"/>
  <c r="J11" i="7"/>
  <c r="K10" i="7" s="1"/>
  <c r="H12" i="7"/>
  <c r="I11" i="7" s="1"/>
  <c r="F11" i="7"/>
  <c r="G10" i="7" s="1"/>
  <c r="D12" i="7"/>
  <c r="E11" i="7" s="1"/>
  <c r="U10" i="7"/>
  <c r="Q13" i="7" l="1"/>
  <c r="T12" i="7"/>
  <c r="R13" i="7"/>
  <c r="S12" i="7" s="1"/>
  <c r="N12" i="7"/>
  <c r="O11" i="7" s="1"/>
  <c r="M13" i="7"/>
  <c r="J12" i="7"/>
  <c r="K11" i="7" s="1"/>
  <c r="H13" i="7"/>
  <c r="I12" i="7" s="1"/>
  <c r="F12" i="7"/>
  <c r="G11" i="7" s="1"/>
  <c r="D13" i="7"/>
  <c r="E12" i="7" s="1"/>
  <c r="U11" i="7"/>
  <c r="Q14" i="7" l="1"/>
  <c r="T13" i="7"/>
  <c r="R14" i="7"/>
  <c r="S13" i="7" s="1"/>
  <c r="N13" i="7"/>
  <c r="O12" i="7" s="1"/>
  <c r="M14" i="7"/>
  <c r="J13" i="7"/>
  <c r="K12" i="7" s="1"/>
  <c r="H14" i="7"/>
  <c r="I13" i="7" s="1"/>
  <c r="F13" i="7"/>
  <c r="G12" i="7" s="1"/>
  <c r="D14" i="7"/>
  <c r="E13" i="7" s="1"/>
  <c r="U12" i="7"/>
  <c r="Q15" i="7" l="1"/>
  <c r="T14" i="7"/>
  <c r="R15" i="7"/>
  <c r="N14" i="7"/>
  <c r="O13" i="7" s="1"/>
  <c r="M15" i="7"/>
  <c r="J14" i="7"/>
  <c r="K13" i="7" s="1"/>
  <c r="H15" i="7"/>
  <c r="I14" i="7" s="1"/>
  <c r="F14" i="7"/>
  <c r="G13" i="7" s="1"/>
  <c r="D15" i="7"/>
  <c r="E14" i="7" s="1"/>
  <c r="U13" i="7"/>
  <c r="Q16" i="7" l="1"/>
  <c r="T15" i="7"/>
  <c r="R16" i="7"/>
  <c r="S15" i="7" s="1"/>
  <c r="S14" i="7"/>
  <c r="N15" i="7"/>
  <c r="O14" i="7" s="1"/>
  <c r="M16" i="7"/>
  <c r="J15" i="7"/>
  <c r="K14" i="7" s="1"/>
  <c r="H16" i="7"/>
  <c r="I15" i="7" s="1"/>
  <c r="F15" i="7"/>
  <c r="G14" i="7" s="1"/>
  <c r="D16" i="7"/>
  <c r="E15" i="7" s="1"/>
  <c r="U14" i="7"/>
  <c r="Q17" i="7" l="1"/>
  <c r="T16" i="7"/>
  <c r="R17" i="7"/>
  <c r="N16" i="7"/>
  <c r="O15" i="7" s="1"/>
  <c r="M17" i="7"/>
  <c r="J16" i="7"/>
  <c r="K15" i="7" s="1"/>
  <c r="H17" i="7"/>
  <c r="I16" i="7" s="1"/>
  <c r="F16" i="7"/>
  <c r="G15" i="7" s="1"/>
  <c r="D17" i="7"/>
  <c r="E16" i="7" s="1"/>
  <c r="U15" i="7"/>
  <c r="Q18" i="7" l="1"/>
  <c r="T17" i="7"/>
  <c r="R18" i="7"/>
  <c r="S16" i="7"/>
  <c r="N17" i="7"/>
  <c r="O16" i="7" s="1"/>
  <c r="M18" i="7"/>
  <c r="J17" i="7"/>
  <c r="K16" i="7" s="1"/>
  <c r="H18" i="7"/>
  <c r="I17" i="7" s="1"/>
  <c r="F17" i="7"/>
  <c r="G16" i="7" s="1"/>
  <c r="D18" i="7"/>
  <c r="E17" i="7" s="1"/>
  <c r="U16" i="7"/>
  <c r="Q19" i="7" l="1"/>
  <c r="T18" i="7"/>
  <c r="R19" i="7"/>
  <c r="S18" i="7" s="1"/>
  <c r="S17" i="7"/>
  <c r="N18" i="7"/>
  <c r="O17" i="7" s="1"/>
  <c r="M19" i="7"/>
  <c r="J18" i="7"/>
  <c r="K17" i="7" s="1"/>
  <c r="H19" i="7"/>
  <c r="I18" i="7" s="1"/>
  <c r="F18" i="7"/>
  <c r="G17" i="7" s="1"/>
  <c r="D19" i="7"/>
  <c r="E18" i="7" s="1"/>
  <c r="U17" i="7"/>
  <c r="Q20" i="7" l="1"/>
  <c r="T19" i="7"/>
  <c r="R20" i="7"/>
  <c r="S19" i="7" s="1"/>
  <c r="N19" i="7"/>
  <c r="O18" i="7" s="1"/>
  <c r="M20" i="7"/>
  <c r="J19" i="7"/>
  <c r="K18" i="7" s="1"/>
  <c r="H20" i="7"/>
  <c r="I19" i="7" s="1"/>
  <c r="F19" i="7"/>
  <c r="G18" i="7" s="1"/>
  <c r="D20" i="7"/>
  <c r="E19" i="7" s="1"/>
  <c r="U18" i="7"/>
  <c r="Q21" i="7" l="1"/>
  <c r="T20" i="7"/>
  <c r="R21" i="7"/>
  <c r="S20" i="7" s="1"/>
  <c r="N20" i="7"/>
  <c r="O19" i="7" s="1"/>
  <c r="M21" i="7"/>
  <c r="J20" i="7"/>
  <c r="K19" i="7" s="1"/>
  <c r="H21" i="7"/>
  <c r="I20" i="7" s="1"/>
  <c r="F20" i="7"/>
  <c r="G19" i="7" s="1"/>
  <c r="D21" i="7"/>
  <c r="E20" i="7" s="1"/>
  <c r="U19" i="7"/>
  <c r="T21" i="7" l="1"/>
  <c r="R22" i="7"/>
  <c r="S21" i="7" s="1"/>
  <c r="N21" i="7"/>
  <c r="O20" i="7" s="1"/>
  <c r="M22" i="7"/>
  <c r="J21" i="7"/>
  <c r="K20" i="7" s="1"/>
  <c r="H22" i="7"/>
  <c r="I21" i="7" s="1"/>
  <c r="F21" i="7"/>
  <c r="G20" i="7" s="1"/>
  <c r="D22" i="7"/>
  <c r="E21" i="7" s="1"/>
  <c r="U20" i="7"/>
  <c r="Q22" i="7" l="1"/>
  <c r="T22" i="7"/>
  <c r="R23" i="7"/>
  <c r="S22" i="7" s="1"/>
  <c r="N22" i="7"/>
  <c r="O21" i="7" s="1"/>
  <c r="M23" i="7"/>
  <c r="J22" i="7"/>
  <c r="K21" i="7" s="1"/>
  <c r="H23" i="7"/>
  <c r="I22" i="7" s="1"/>
  <c r="F22" i="7"/>
  <c r="G21" i="7" s="1"/>
  <c r="D23" i="7"/>
  <c r="E22" i="7" s="1"/>
  <c r="U21" i="7"/>
  <c r="Q23" i="7" l="1"/>
  <c r="T23" i="7"/>
  <c r="R24" i="7"/>
  <c r="S23" i="7" s="1"/>
  <c r="N23" i="7"/>
  <c r="O22" i="7" s="1"/>
  <c r="M24" i="7"/>
  <c r="J23" i="7"/>
  <c r="K22" i="7" s="1"/>
  <c r="H24" i="7"/>
  <c r="I23" i="7" s="1"/>
  <c r="F23" i="7"/>
  <c r="G22" i="7" s="1"/>
  <c r="D24" i="7"/>
  <c r="E23" i="7" s="1"/>
  <c r="U22" i="7"/>
  <c r="Q24" i="7" l="1"/>
  <c r="T24" i="7"/>
  <c r="R25" i="7"/>
  <c r="S24" i="7" s="1"/>
  <c r="N24" i="7"/>
  <c r="O23" i="7" s="1"/>
  <c r="M25" i="7"/>
  <c r="J24" i="7"/>
  <c r="K23" i="7" s="1"/>
  <c r="H25" i="7"/>
  <c r="I24" i="7" s="1"/>
  <c r="F24" i="7"/>
  <c r="G23" i="7" s="1"/>
  <c r="D25" i="7"/>
  <c r="E24" i="7" s="1"/>
  <c r="U23" i="7"/>
  <c r="Q25" i="7" l="1"/>
  <c r="T25" i="7"/>
  <c r="R26" i="7"/>
  <c r="S25" i="7" s="1"/>
  <c r="N25" i="7"/>
  <c r="O24" i="7" s="1"/>
  <c r="M26" i="7"/>
  <c r="J25" i="7"/>
  <c r="K24" i="7" s="1"/>
  <c r="H26" i="7"/>
  <c r="I25" i="7" s="1"/>
  <c r="F25" i="7"/>
  <c r="G24" i="7" s="1"/>
  <c r="D26" i="7"/>
  <c r="E25" i="7" s="1"/>
  <c r="U24" i="7"/>
  <c r="Q26" i="7" l="1"/>
  <c r="T26" i="7"/>
  <c r="R27" i="7"/>
  <c r="S26" i="7" s="1"/>
  <c r="N26" i="7"/>
  <c r="O25" i="7" s="1"/>
  <c r="M27" i="7"/>
  <c r="J26" i="7"/>
  <c r="K25" i="7" s="1"/>
  <c r="H27" i="7"/>
  <c r="I26" i="7" s="1"/>
  <c r="F26" i="7"/>
  <c r="G25" i="7" s="1"/>
  <c r="D27" i="7"/>
  <c r="E26" i="7" s="1"/>
  <c r="U25" i="7"/>
  <c r="Q27" i="7" l="1"/>
  <c r="T27" i="7"/>
  <c r="R28" i="7"/>
  <c r="S27" i="7" s="1"/>
  <c r="N27" i="7"/>
  <c r="O26" i="7" s="1"/>
  <c r="M28" i="7"/>
  <c r="J27" i="7"/>
  <c r="K26" i="7" s="1"/>
  <c r="H28" i="7"/>
  <c r="I27" i="7" s="1"/>
  <c r="F27" i="7"/>
  <c r="G26" i="7" s="1"/>
  <c r="D28" i="7"/>
  <c r="E27" i="7" s="1"/>
  <c r="U26" i="7"/>
  <c r="Q28" i="7" l="1"/>
  <c r="T28" i="7"/>
  <c r="R29" i="7"/>
  <c r="S28" i="7" s="1"/>
  <c r="N28" i="7"/>
  <c r="O27" i="7" s="1"/>
  <c r="M29" i="7"/>
  <c r="J28" i="7"/>
  <c r="K27" i="7" s="1"/>
  <c r="H29" i="7"/>
  <c r="I28" i="7" s="1"/>
  <c r="F28" i="7"/>
  <c r="G27" i="7" s="1"/>
  <c r="D29" i="7"/>
  <c r="E28" i="7" s="1"/>
  <c r="U27" i="7"/>
  <c r="Q29" i="7" l="1"/>
  <c r="T29" i="7"/>
  <c r="R30" i="7"/>
  <c r="N29" i="7"/>
  <c r="O28" i="7" s="1"/>
  <c r="M30" i="7"/>
  <c r="J29" i="7"/>
  <c r="K28" i="7" s="1"/>
  <c r="H30" i="7"/>
  <c r="I29" i="7" s="1"/>
  <c r="F29" i="7"/>
  <c r="G28" i="7" s="1"/>
  <c r="D30" i="7"/>
  <c r="E29" i="7" s="1"/>
  <c r="U28" i="7"/>
  <c r="Q30" i="7" l="1"/>
  <c r="T30" i="7"/>
  <c r="R31" i="7"/>
  <c r="S30" i="7" s="1"/>
  <c r="S29" i="7"/>
  <c r="N30" i="7"/>
  <c r="O29" i="7" s="1"/>
  <c r="M31" i="7"/>
  <c r="J30" i="7"/>
  <c r="K29" i="7" s="1"/>
  <c r="H31" i="7"/>
  <c r="I30" i="7" s="1"/>
  <c r="F30" i="7"/>
  <c r="G29" i="7" s="1"/>
  <c r="D31" i="7"/>
  <c r="E30" i="7" s="1"/>
  <c r="U29" i="7"/>
  <c r="Q31" i="7" l="1"/>
  <c r="T31" i="7"/>
  <c r="R32" i="7"/>
  <c r="S31" i="7" s="1"/>
  <c r="N31" i="7"/>
  <c r="O30" i="7" s="1"/>
  <c r="M32" i="7"/>
  <c r="J31" i="7"/>
  <c r="K30" i="7" s="1"/>
  <c r="H32" i="7"/>
  <c r="I31" i="7" s="1"/>
  <c r="F31" i="7"/>
  <c r="G30" i="7" s="1"/>
  <c r="D32" i="7"/>
  <c r="E31" i="7" s="1"/>
  <c r="U30" i="7"/>
  <c r="Q32" i="7" l="1"/>
  <c r="T32" i="7"/>
  <c r="R33" i="7"/>
  <c r="N32" i="7"/>
  <c r="O31" i="7" s="1"/>
  <c r="M33" i="7"/>
  <c r="J32" i="7"/>
  <c r="K31" i="7" s="1"/>
  <c r="H33" i="7"/>
  <c r="I32" i="7" s="1"/>
  <c r="F32" i="7"/>
  <c r="G31" i="7" s="1"/>
  <c r="D33" i="7"/>
  <c r="E32" i="7" s="1"/>
  <c r="U31" i="7"/>
  <c r="Q33" i="7" l="1"/>
  <c r="T33" i="7"/>
  <c r="R34" i="7"/>
  <c r="S33" i="7" s="1"/>
  <c r="S32" i="7"/>
  <c r="N33" i="7"/>
  <c r="O32" i="7" s="1"/>
  <c r="M34" i="7"/>
  <c r="J33" i="7"/>
  <c r="K32" i="7" s="1"/>
  <c r="H34" i="7"/>
  <c r="I33" i="7" s="1"/>
  <c r="F33" i="7"/>
  <c r="G32" i="7" s="1"/>
  <c r="D34" i="7"/>
  <c r="E33" i="7" s="1"/>
  <c r="U32" i="7"/>
  <c r="Q34" i="7" l="1"/>
  <c r="T34" i="7"/>
  <c r="R35" i="7"/>
  <c r="S34" i="7" s="1"/>
  <c r="N34" i="7"/>
  <c r="O33" i="7" s="1"/>
  <c r="M35" i="7"/>
  <c r="J34" i="7"/>
  <c r="K33" i="7" s="1"/>
  <c r="H35" i="7"/>
  <c r="I34" i="7" s="1"/>
  <c r="F34" i="7"/>
  <c r="G33" i="7" s="1"/>
  <c r="D35" i="7"/>
  <c r="E34" i="7" s="1"/>
  <c r="U33" i="7"/>
  <c r="Q35" i="7" l="1"/>
  <c r="T35" i="7"/>
  <c r="R36" i="7"/>
  <c r="S35" i="7" s="1"/>
  <c r="N35" i="7"/>
  <c r="O34" i="7" s="1"/>
  <c r="M36" i="7"/>
  <c r="J35" i="7"/>
  <c r="K34" i="7" s="1"/>
  <c r="H36" i="7"/>
  <c r="I35" i="7" s="1"/>
  <c r="F35" i="7"/>
  <c r="G34" i="7" s="1"/>
  <c r="D36" i="7"/>
  <c r="E35" i="7" s="1"/>
  <c r="U34" i="7"/>
  <c r="Q36" i="7" l="1"/>
  <c r="T36" i="7"/>
  <c r="R37" i="7"/>
  <c r="S36" i="7" s="1"/>
  <c r="N36" i="7"/>
  <c r="O35" i="7" s="1"/>
  <c r="M37" i="7"/>
  <c r="J36" i="7"/>
  <c r="K35" i="7" s="1"/>
  <c r="H37" i="7"/>
  <c r="I36" i="7" s="1"/>
  <c r="F36" i="7"/>
  <c r="G35" i="7" s="1"/>
  <c r="D37" i="7"/>
  <c r="E36" i="7" s="1"/>
  <c r="U35" i="7"/>
  <c r="Q37" i="7" l="1"/>
  <c r="T37" i="7"/>
  <c r="R38" i="7"/>
  <c r="S37" i="7" s="1"/>
  <c r="N37" i="7"/>
  <c r="O36" i="7" s="1"/>
  <c r="M38" i="7"/>
  <c r="J37" i="7"/>
  <c r="K36" i="7" s="1"/>
  <c r="H38" i="7"/>
  <c r="I37" i="7" s="1"/>
  <c r="F37" i="7"/>
  <c r="G36" i="7" s="1"/>
  <c r="D38" i="7"/>
  <c r="E37" i="7" s="1"/>
  <c r="U36" i="7"/>
  <c r="Q38" i="7" l="1"/>
  <c r="T38" i="7"/>
  <c r="R39" i="7"/>
  <c r="S38" i="7" s="1"/>
  <c r="N38" i="7"/>
  <c r="O37" i="7" s="1"/>
  <c r="M39" i="7"/>
  <c r="J38" i="7"/>
  <c r="K37" i="7" s="1"/>
  <c r="H39" i="7"/>
  <c r="I38" i="7" s="1"/>
  <c r="F38" i="7"/>
  <c r="G37" i="7" s="1"/>
  <c r="D39" i="7"/>
  <c r="E38" i="7" s="1"/>
  <c r="U37" i="7"/>
  <c r="Q39" i="7" l="1"/>
  <c r="T39" i="7"/>
  <c r="R40" i="7"/>
  <c r="S39" i="7" s="1"/>
  <c r="N39" i="7"/>
  <c r="O38" i="7" s="1"/>
  <c r="M40" i="7"/>
  <c r="J39" i="7"/>
  <c r="K38" i="7" s="1"/>
  <c r="H40" i="7"/>
  <c r="I39" i="7" s="1"/>
  <c r="F39" i="7"/>
  <c r="G38" i="7" s="1"/>
  <c r="D40" i="7"/>
  <c r="E39" i="7" s="1"/>
  <c r="U38" i="7"/>
  <c r="Q40" i="7" l="1"/>
  <c r="T40" i="7"/>
  <c r="R41" i="7"/>
  <c r="S40" i="7" s="1"/>
  <c r="N40" i="7"/>
  <c r="O39" i="7" s="1"/>
  <c r="M41" i="7"/>
  <c r="J40" i="7"/>
  <c r="K39" i="7" s="1"/>
  <c r="H41" i="7"/>
  <c r="I40" i="7" s="1"/>
  <c r="F40" i="7"/>
  <c r="G39" i="7" s="1"/>
  <c r="D41" i="7"/>
  <c r="E40" i="7" s="1"/>
  <c r="U39" i="7"/>
  <c r="Q41" i="7" l="1"/>
  <c r="T41" i="7"/>
  <c r="R42" i="7"/>
  <c r="S41" i="7" s="1"/>
  <c r="N41" i="7"/>
  <c r="O40" i="7" s="1"/>
  <c r="M42" i="7"/>
  <c r="J41" i="7"/>
  <c r="K40" i="7" s="1"/>
  <c r="H42" i="7"/>
  <c r="I41" i="7" s="1"/>
  <c r="F41" i="7"/>
  <c r="G40" i="7" s="1"/>
  <c r="D42" i="7"/>
  <c r="E41" i="7" s="1"/>
  <c r="U40" i="7"/>
  <c r="Q44" i="7" l="1"/>
  <c r="Q42" i="7"/>
  <c r="T42" i="7"/>
  <c r="R43" i="7"/>
  <c r="S42" i="7" s="1"/>
  <c r="N42" i="7"/>
  <c r="O41" i="7" s="1"/>
  <c r="M43" i="7"/>
  <c r="M44" i="7"/>
  <c r="J42" i="7"/>
  <c r="K41" i="7" s="1"/>
  <c r="H43" i="7"/>
  <c r="I42" i="7" s="1"/>
  <c r="F42" i="7"/>
  <c r="G41" i="7" s="1"/>
  <c r="D43" i="7"/>
  <c r="E42" i="7" s="1"/>
  <c r="U41" i="7"/>
  <c r="Q43" i="7" l="1"/>
  <c r="T43" i="7"/>
  <c r="R44" i="7"/>
  <c r="S44" i="7" s="1"/>
  <c r="N43" i="7"/>
  <c r="O42" i="7" s="1"/>
  <c r="J43" i="7"/>
  <c r="K42" i="7" s="1"/>
  <c r="H44" i="7"/>
  <c r="I44" i="7" s="1"/>
  <c r="F43" i="7"/>
  <c r="G42" i="7" s="1"/>
  <c r="D44" i="7"/>
  <c r="E44" i="7" s="1"/>
  <c r="U42" i="7"/>
  <c r="S43" i="7" l="1"/>
  <c r="T44" i="7"/>
  <c r="N44" i="7"/>
  <c r="O44" i="7" s="1"/>
  <c r="J44" i="7"/>
  <c r="K44" i="7" s="1"/>
  <c r="I43" i="7"/>
  <c r="F44" i="7"/>
  <c r="G44" i="7" s="1"/>
  <c r="E43" i="7"/>
  <c r="U44" i="7"/>
  <c r="O43" i="7" l="1"/>
  <c r="K43" i="7"/>
  <c r="G43" i="7"/>
  <c r="U43" i="7"/>
</calcChain>
</file>

<file path=xl/comments1.xml><?xml version="1.0" encoding="utf-8"?>
<comments xmlns="http://schemas.openxmlformats.org/spreadsheetml/2006/main">
  <authors>
    <author>TonyAdmin</author>
    <author>Tony</author>
    <author>Tony C.</author>
  </authors>
  <commentList>
    <comment ref="A2" authorId="0" shape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
</t>
        </r>
      </text>
    </comment>
    <comment ref="B2" authorId="0" shapeId="0">
      <text>
        <r>
          <rPr>
            <b/>
            <sz val="8"/>
            <color indexed="81"/>
            <rFont val="Tahoma"/>
            <family val="2"/>
          </rPr>
          <t xml:space="preserve">Vertex 2 Name
</t>
        </r>
        <r>
          <rPr>
            <sz val="8"/>
            <color indexed="81"/>
            <rFont val="Tahoma"/>
            <family val="2"/>
          </rPr>
          <t xml:space="preserve">
Enter the name of the edge's second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t>
        </r>
      </text>
    </comment>
    <comment ref="C2" authorId="0" shapeId="0">
      <text>
        <r>
          <rPr>
            <b/>
            <sz val="8"/>
            <color indexed="81"/>
            <rFont val="Tahoma"/>
            <family val="2"/>
          </rPr>
          <t xml:space="preserve">Edge Color
</t>
        </r>
        <r>
          <rPr>
            <sz val="8"/>
            <color indexed="81"/>
            <rFont val="Tahoma"/>
            <family val="2"/>
          </rPr>
          <t xml:space="preserve">
To select an optional edge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D2" authorId="0" shapeId="0">
      <text>
        <r>
          <rPr>
            <b/>
            <sz val="8"/>
            <color indexed="81"/>
            <rFont val="Tahoma"/>
            <family val="2"/>
          </rPr>
          <t xml:space="preserve">Edge Width
</t>
        </r>
        <r>
          <rPr>
            <sz val="8"/>
            <color indexed="81"/>
            <rFont val="Tahoma"/>
            <family val="2"/>
          </rPr>
          <t xml:space="preserve">
Enter an optional edge width between 1 and 10.</t>
        </r>
      </text>
    </comment>
    <comment ref="E2" authorId="1" shapeId="0">
      <text>
        <r>
          <rPr>
            <b/>
            <sz val="8"/>
            <color indexed="81"/>
            <rFont val="Tahoma"/>
            <family val="2"/>
          </rPr>
          <t>Edge Style</t>
        </r>
        <r>
          <rPr>
            <b/>
            <sz val="9"/>
            <color indexed="81"/>
            <rFont val="Tahoma"/>
            <family val="2"/>
          </rPr>
          <t xml:space="preserve">
</t>
        </r>
        <r>
          <rPr>
            <sz val="8"/>
            <color indexed="81"/>
            <rFont val="Tahoma"/>
            <family val="2"/>
          </rPr>
          <t xml:space="preserve">Select an optional edge style.
</t>
        </r>
        <r>
          <rPr>
            <u/>
            <sz val="8"/>
            <color indexed="81"/>
            <rFont val="Tahoma"/>
            <family val="2"/>
          </rPr>
          <t>Formulas</t>
        </r>
        <r>
          <rPr>
            <sz val="8"/>
            <color indexed="81"/>
            <rFont val="Tahoma"/>
            <family val="2"/>
          </rPr>
          <t xml:space="preserve">
If you are using Excel formulas to compute the styles, you may find it helpful to use the numerical options instead of text:
1 = Solid
2 = Dash
3 = Dot
4 = Dash Dot
5 = Dash Dot Dot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b/>
            <sz val="8"/>
            <color indexed="81"/>
            <rFont val="Tahoma"/>
            <family val="2"/>
          </rPr>
          <t xml:space="preserve">
</t>
        </r>
        <r>
          <rPr>
            <sz val="8"/>
            <color indexed="81"/>
            <rFont val="Tahoma"/>
            <family val="2"/>
          </rPr>
          <t xml:space="preserve">
</t>
        </r>
      </text>
    </comment>
    <comment ref="F2" authorId="0" shapeId="0">
      <text>
        <r>
          <rPr>
            <b/>
            <sz val="8"/>
            <color indexed="81"/>
            <rFont val="Tahoma"/>
            <family val="2"/>
          </rPr>
          <t xml:space="preserve">Edge Opacity
</t>
        </r>
        <r>
          <rPr>
            <sz val="8"/>
            <color indexed="81"/>
            <rFont val="Tahoma"/>
            <family val="2"/>
          </rPr>
          <t xml:space="preserve">
Enter an optional edge opacity between 0 (transparent) and 100 (opaque).</t>
        </r>
      </text>
    </comment>
    <comment ref="G2" authorId="0" shapeId="0">
      <text>
        <r>
          <rPr>
            <b/>
            <sz val="8"/>
            <color indexed="81"/>
            <rFont val="Tahoma"/>
            <family val="2"/>
          </rPr>
          <t xml:space="preserve">Edge Visibility
</t>
        </r>
        <r>
          <rPr>
            <sz val="8"/>
            <color indexed="81"/>
            <rFont val="Tahoma"/>
            <family val="2"/>
          </rPr>
          <t xml:space="preserve">
Select an optional edge visibility.
</t>
        </r>
        <r>
          <rPr>
            <b/>
            <sz val="8"/>
            <color indexed="81"/>
            <rFont val="Tahoma"/>
            <family val="2"/>
          </rPr>
          <t>Show</t>
        </r>
        <r>
          <rPr>
            <sz val="8"/>
            <color indexed="81"/>
            <rFont val="Tahoma"/>
            <family val="2"/>
          </rPr>
          <t xml:space="preserve">
Show the edge when the graph is refreshed.  This is the default.
</t>
        </r>
        <r>
          <rPr>
            <b/>
            <sz val="8"/>
            <color indexed="81"/>
            <rFont val="Tahoma"/>
            <family val="2"/>
          </rPr>
          <t>Skip</t>
        </r>
        <r>
          <rPr>
            <sz val="8"/>
            <color indexed="81"/>
            <rFont val="Tahoma"/>
            <family val="2"/>
          </rPr>
          <t xml:space="preserve">
Skip the edge row.
</t>
        </r>
        <r>
          <rPr>
            <b/>
            <sz val="8"/>
            <color indexed="81"/>
            <rFont val="Tahoma"/>
            <family val="2"/>
          </rPr>
          <t>Hide</t>
        </r>
        <r>
          <rPr>
            <sz val="8"/>
            <color indexed="81"/>
            <rFont val="Tahoma"/>
            <family val="2"/>
          </rPr>
          <t xml:space="preserve">
Use the edge when laying out the graph but then hide it.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2" shapeId="0">
      <text>
        <r>
          <rPr>
            <b/>
            <sz val="8"/>
            <color indexed="81"/>
            <rFont val="Tahoma"/>
            <family val="2"/>
          </rPr>
          <t xml:space="preserve">Edge Label
</t>
        </r>
        <r>
          <rPr>
            <sz val="8"/>
            <color indexed="81"/>
            <rFont val="Tahoma"/>
            <family val="2"/>
          </rPr>
          <t xml:space="preserve">Enter an optional edge label.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text>
    </comment>
    <comment ref="I2" authorId="1" shapeId="0">
      <text>
        <r>
          <rPr>
            <b/>
            <sz val="8"/>
            <color indexed="81"/>
            <rFont val="Tahoma"/>
            <family val="2"/>
          </rPr>
          <t xml:space="preserve">Edge Label Text Color
</t>
        </r>
        <r>
          <rPr>
            <sz val="8"/>
            <color indexed="81"/>
            <rFont val="Tahoma"/>
            <family val="2"/>
          </rPr>
          <t xml:space="preserve">
To select an optional label text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J2" authorId="1" shapeId="0">
      <text>
        <r>
          <rPr>
            <b/>
            <sz val="8"/>
            <color indexed="81"/>
            <rFont val="Tahoma"/>
            <family val="2"/>
          </rPr>
          <t xml:space="preserve">Edge Label Font Size
</t>
        </r>
        <r>
          <rPr>
            <sz val="8"/>
            <color indexed="81"/>
            <rFont val="Tahoma"/>
            <family val="2"/>
          </rPr>
          <t>Enter an optional label font size between 8 and 72.</t>
        </r>
        <r>
          <rPr>
            <b/>
            <sz val="8"/>
            <color indexed="81"/>
            <rFont val="Tahoma"/>
            <family val="2"/>
          </rPr>
          <t xml:space="preserve">
</t>
        </r>
      </text>
    </comment>
    <comment ref="K2" authorId="1" shapeId="0">
      <text>
        <r>
          <rPr>
            <b/>
            <sz val="8"/>
            <color indexed="81"/>
            <rFont val="Tahoma"/>
            <family val="2"/>
          </rPr>
          <t xml:space="preserve">Edge Reciprocated?
</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L2" authorId="0" shapeId="0">
      <text>
        <r>
          <rPr>
            <b/>
            <sz val="8"/>
            <color indexed="81"/>
            <rFont val="Tahoma"/>
            <family val="2"/>
          </rPr>
          <t xml:space="preserve">Edge ID
</t>
        </r>
        <r>
          <rPr>
            <sz val="8"/>
            <color indexed="81"/>
            <rFont val="Tahoma"/>
            <family val="2"/>
          </rPr>
          <t>This is a unique ID that gets filled in automatically.  Do not edit this column.</t>
        </r>
      </text>
    </comment>
    <comment ref="N2" authorId="0" shapeId="0">
      <text>
        <r>
          <rPr>
            <b/>
            <sz val="8"/>
            <color indexed="81"/>
            <rFont val="Tahoma"/>
            <family val="2"/>
          </rPr>
          <t xml:space="preserve">How to Add Your Own Columns
</t>
        </r>
        <r>
          <rPr>
            <sz val="8"/>
            <color indexed="81"/>
            <rFont val="Tahoma"/>
            <family val="2"/>
          </rPr>
          <t>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TonyAdmin</author>
    <author>Tony C.</author>
    <author>Tony</author>
  </authors>
  <commentList>
    <comment ref="A2" authorId="0" shapeId="0">
      <text>
        <r>
          <rPr>
            <b/>
            <sz val="8"/>
            <color indexed="81"/>
            <rFont val="Tahoma"/>
            <family val="2"/>
          </rPr>
          <t xml:space="preserve">Vertex Name
</t>
        </r>
        <r>
          <rPr>
            <sz val="8"/>
            <color indexed="81"/>
            <rFont val="Tahoma"/>
            <family val="2"/>
          </rPr>
          <t xml:space="preserve">
Enter the name of the vertex.
</t>
        </r>
        <r>
          <rPr>
            <u/>
            <sz val="8"/>
            <color indexed="81"/>
            <rFont val="Tahoma"/>
            <family val="2"/>
          </rPr>
          <t>Worksheet Overview</t>
        </r>
        <r>
          <rPr>
            <sz val="8"/>
            <color indexed="81"/>
            <rFont val="Tahoma"/>
            <family val="2"/>
          </rPr>
          <t xml:space="preserve">
Use this worksheet to customize the appearance of the graph's vertices and to add isolated vertices that are not connected to edges.  You do not have to enter anything on this worksheet if you don't need either of these features.
</t>
        </r>
        <r>
          <rPr>
            <u/>
            <sz val="8"/>
            <color indexed="81"/>
            <rFont val="Tahoma"/>
            <family val="2"/>
          </rPr>
          <t>Isolated Vertices</t>
        </r>
        <r>
          <rPr>
            <sz val="8"/>
            <color indexed="81"/>
            <rFont val="Tahoma"/>
            <family val="2"/>
          </rPr>
          <t xml:space="preserve">
To add an isolated vertex that is not connected to any edges, enter it on this worksheet and set its Visibility cell to "Show."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t>
        </r>
        <r>
          <rPr>
            <sz val="8"/>
            <color indexed="81"/>
            <rFont val="Tahoma"/>
            <family val="2"/>
          </rPr>
          <t xml:space="preserve">
The Vertex column is frozen, meaning that it remains visible even if you scroll the worksheet to the right.  To unfreeze it,  use View, Freeze Panes, Unfreeze Panes in the Excel Ribbon.</t>
        </r>
      </text>
    </comment>
    <comment ref="C2" authorId="0" shapeId="0">
      <text>
        <r>
          <rPr>
            <b/>
            <sz val="8"/>
            <color indexed="81"/>
            <rFont val="Tahoma"/>
            <family val="2"/>
          </rPr>
          <t xml:space="preserve">Vertex Color
</t>
        </r>
        <r>
          <rPr>
            <sz val="8"/>
            <color indexed="81"/>
            <rFont val="Tahoma"/>
            <family val="2"/>
          </rPr>
          <t xml:space="preserve">
To select an optional vertex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
</t>
        </r>
      </text>
    </comment>
    <comment ref="D2" authorId="0" shapeId="0">
      <text>
        <r>
          <rPr>
            <b/>
            <sz val="8"/>
            <color indexed="81"/>
            <rFont val="Tahoma"/>
            <family val="2"/>
          </rPr>
          <t xml:space="preserve">Vertex Shape
</t>
        </r>
        <r>
          <rPr>
            <sz val="8"/>
            <color indexed="81"/>
            <rFont val="Tahoma"/>
            <family val="2"/>
          </rPr>
          <t xml:space="preserve">
Select an optional vertex shape.
</t>
        </r>
        <r>
          <rPr>
            <u/>
            <sz val="8"/>
            <color indexed="81"/>
            <rFont val="Tahoma"/>
            <family val="2"/>
          </rPr>
          <t>Formulas</t>
        </r>
        <r>
          <rPr>
            <sz val="8"/>
            <color indexed="81"/>
            <rFont val="Tahoma"/>
            <family val="2"/>
          </rPr>
          <t xml:space="preserve">
If you are using Excel formulas to compute the shapes, you may find it helpful to use the numerical options instead of text:
1 = Circle
2 = Disk
3 = Sphere
4 = Square
5 = Solid Square
6 = Diamond
7 = Solid Diamond
8 = Triangle
9 = Solid Triangle
10 = Label
11 = Image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E2" authorId="0" shapeId="0">
      <text>
        <r>
          <rPr>
            <b/>
            <sz val="8"/>
            <color indexed="81"/>
            <rFont val="Tahoma"/>
            <family val="2"/>
          </rPr>
          <t xml:space="preserve">Vertex Size
</t>
        </r>
        <r>
          <rPr>
            <sz val="8"/>
            <color indexed="81"/>
            <rFont val="Tahoma"/>
            <family val="2"/>
          </rPr>
          <t xml:space="preserve">
Enter an optional vertex size between 1 and 1,000.</t>
        </r>
      </text>
    </comment>
    <comment ref="F2" authorId="0" shapeId="0">
      <text>
        <r>
          <rPr>
            <b/>
            <sz val="8"/>
            <color indexed="81"/>
            <rFont val="Tahoma"/>
            <family val="2"/>
          </rPr>
          <t xml:space="preserve">Vertex Opacity
</t>
        </r>
        <r>
          <rPr>
            <sz val="8"/>
            <color indexed="81"/>
            <rFont val="Tahoma"/>
            <family val="2"/>
          </rPr>
          <t xml:space="preserve">
Enter an optional vertex opacity between 0 (transparent) and 100 (opaque).</t>
        </r>
      </text>
    </comment>
    <comment ref="G2" authorId="0" shapeId="0">
      <text>
        <r>
          <rPr>
            <b/>
            <sz val="8"/>
            <color indexed="81"/>
            <rFont val="Tahoma"/>
            <family val="2"/>
          </rPr>
          <t>Vertex Image File</t>
        </r>
        <r>
          <rPr>
            <sz val="8"/>
            <color indexed="81"/>
            <rFont val="Tahoma"/>
            <family val="2"/>
          </rPr>
          <t xml:space="preserve">
To show a vertex as an image, set the Shape to Image and enter one of the following into the Image File column:
* The full path to an image file on your computer or local network.  Example: "C:\MyImages\Image.jpg".
* If the workbook has been saved, a path that is relative to the saved workbook file.  Example: "Images\Image.jpg"
* An URL to an image on the Internet.  Example: "http://www.somesite.com/Image.jpg".</t>
        </r>
      </text>
    </comment>
    <comment ref="H2" authorId="0" shapeId="0">
      <text>
        <r>
          <rPr>
            <b/>
            <sz val="8"/>
            <color indexed="81"/>
            <rFont val="Tahoma"/>
            <family val="2"/>
          </rPr>
          <t xml:space="preserve">Vertex Visibility
</t>
        </r>
        <r>
          <rPr>
            <sz val="8"/>
            <color indexed="81"/>
            <rFont val="Tahoma"/>
            <family val="2"/>
          </rPr>
          <t xml:space="preserve">
Select an optional vertex visibility
</t>
        </r>
        <r>
          <rPr>
            <b/>
            <sz val="8"/>
            <color indexed="81"/>
            <rFont val="Tahoma"/>
            <family val="2"/>
          </rPr>
          <t>Show if in an Edge</t>
        </r>
        <r>
          <rPr>
            <sz val="8"/>
            <color indexed="81"/>
            <rFont val="Tahoma"/>
            <family val="2"/>
          </rPr>
          <t xml:space="preserve">
Show the vertex when the graph is refreshed if it is part of an edge.  Otherwise, ignore the vertex row.  This is the default.
</t>
        </r>
        <r>
          <rPr>
            <b/>
            <sz val="8"/>
            <color indexed="81"/>
            <rFont val="Tahoma"/>
            <family val="2"/>
          </rPr>
          <t>Skip</t>
        </r>
        <r>
          <rPr>
            <sz val="8"/>
            <color indexed="81"/>
            <rFont val="Tahoma"/>
            <family val="2"/>
          </rPr>
          <t xml:space="preserve">
Skip the vertex row and any edge rows that use the vertex.
</t>
        </r>
        <r>
          <rPr>
            <b/>
            <sz val="8"/>
            <color indexed="81"/>
            <rFont val="Tahoma"/>
            <family val="2"/>
          </rPr>
          <t>Hide</t>
        </r>
        <r>
          <rPr>
            <sz val="8"/>
            <color indexed="81"/>
            <rFont val="Tahoma"/>
            <family val="2"/>
          </rPr>
          <t xml:space="preserve">
If the vertex is part of an edge, use it when laying out the graph but then hide it.  Otherwise, ignore the vertex row.
</t>
        </r>
        <r>
          <rPr>
            <b/>
            <sz val="8"/>
            <color indexed="81"/>
            <rFont val="Tahoma"/>
            <family val="2"/>
          </rPr>
          <t>Show</t>
        </r>
        <r>
          <rPr>
            <sz val="8"/>
            <color indexed="81"/>
            <rFont val="Tahoma"/>
            <family val="2"/>
          </rPr>
          <t xml:space="preserve">
Show the vertex regardless of whether it is part of an edge.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if in an Edge
0 = Skip
2 = Hide
4 = Show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I2" authorId="0" shapeId="0">
      <text>
        <r>
          <rPr>
            <b/>
            <sz val="8"/>
            <color indexed="81"/>
            <rFont val="Tahoma"/>
            <family val="2"/>
          </rPr>
          <t xml:space="preserve">Vertex Label
</t>
        </r>
        <r>
          <rPr>
            <sz val="8"/>
            <color indexed="81"/>
            <rFont val="Tahoma"/>
            <family val="2"/>
          </rPr>
          <t xml:space="preserve">
To show a vertex as a box containing text, set the Shape to Label and enter the text into the Label column.  To annotate another shape with text, set the Shape to something else and enter the annotation text into the Label column.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J2" authorId="0" shapeId="0">
      <text>
        <r>
          <rPr>
            <b/>
            <sz val="8"/>
            <color indexed="81"/>
            <rFont val="Tahoma"/>
            <family val="2"/>
          </rPr>
          <t xml:space="preserve">Vertex Label Fill Color
</t>
        </r>
        <r>
          <rPr>
            <sz val="8"/>
            <color indexed="81"/>
            <rFont val="Tahoma"/>
            <family val="2"/>
          </rPr>
          <t>To select an optional fill color for the Label shape,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K2" authorId="1" shapeId="0">
      <text>
        <r>
          <rPr>
            <b/>
            <sz val="8"/>
            <color indexed="81"/>
            <rFont val="Tahoma"/>
            <family val="2"/>
          </rPr>
          <t xml:space="preserve">Vertex Label Position
</t>
        </r>
        <r>
          <rPr>
            <sz val="8"/>
            <color indexed="81"/>
            <rFont val="Tahoma"/>
            <family val="2"/>
          </rPr>
          <t xml:space="preserve">Select an optional vertex label position.  This is used only when the label annotates the vertex, not when the vertex Shape is Label.  Hover the mouse over the Label column header for more details.
</t>
        </r>
        <r>
          <rPr>
            <u/>
            <sz val="8"/>
            <color indexed="81"/>
            <rFont val="Tahoma"/>
            <family val="2"/>
          </rPr>
          <t>Formulas</t>
        </r>
        <r>
          <rPr>
            <sz val="8"/>
            <color indexed="81"/>
            <rFont val="Tahoma"/>
            <family val="2"/>
          </rPr>
          <t xml:space="preserve">
If you are using Excel formulas to compute the positions, you may find it helpful to use the numerical options instead of text:
0 = Nowhere
1 = Top Left
2 = Top Center
3 = Top Right
4 = Middle Left
5 = Middle Center
6 = Middle Right
7 = Bottom Left
8 = Bottom Center
9 = Bottom Right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text>
    </comment>
    <comment ref="L2" authorId="0" shapeId="0">
      <text>
        <r>
          <rPr>
            <b/>
            <sz val="8"/>
            <color indexed="81"/>
            <rFont val="Tahoma"/>
            <family val="2"/>
          </rPr>
          <t xml:space="preserve">Vertex Tooltip
</t>
        </r>
        <r>
          <rPr>
            <sz val="8"/>
            <color indexed="81"/>
            <rFont val="Tahoma"/>
            <family val="2"/>
          </rPr>
          <t xml:space="preserve">
Enter optional text that will pop up when the mouse is hovered over the vertex in the graph pane.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M2" authorId="0" shapeId="0">
      <text>
        <r>
          <rPr>
            <b/>
            <sz val="8"/>
            <color indexed="81"/>
            <rFont val="Tahoma"/>
            <family val="2"/>
          </rPr>
          <t xml:space="preserve">Vertex Layout Order
</t>
        </r>
        <r>
          <rPr>
            <sz val="8"/>
            <color indexed="81"/>
            <rFont val="Tahoma"/>
            <family val="2"/>
          </rPr>
          <t xml:space="preserve">Enter an optional number to control the order in which the vertices are laid out in the graph when a geometric layout algorithm (Circle, Spiral and so on) is used.  This also controls the vertex stacking order when vertices overlap.  Vertices with larger numbers are stacked on top of vertices with smaller numbers.
</t>
        </r>
      </text>
    </comment>
    <comment ref="N2" authorId="0" shape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O2" authorId="0" shape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P2" authorId="0" shapeId="0">
      <text>
        <r>
          <rPr>
            <b/>
            <sz val="8"/>
            <color indexed="81"/>
            <rFont val="Tahoma"/>
            <family val="2"/>
          </rPr>
          <t xml:space="preserve">Vertex Locked?
</t>
        </r>
        <r>
          <rPr>
            <sz val="8"/>
            <color indexed="81"/>
            <rFont val="Tahoma"/>
            <family val="2"/>
          </rPr>
          <t xml:space="preserve">
Set to Yes to lock the vertex at its current location.
</t>
        </r>
        <r>
          <rPr>
            <u/>
            <sz val="8"/>
            <color indexed="81"/>
            <rFont val="Tahoma"/>
            <family val="2"/>
          </rPr>
          <t>Formulas</t>
        </r>
        <r>
          <rPr>
            <sz val="8"/>
            <color indexed="81"/>
            <rFont val="Tahoma"/>
            <family val="2"/>
          </rPr>
          <t xml:space="preserve">
If you are using Excel formulas to compute the locked values, you may find it helpful to use the numerical options instead of text:
0 = No
1 = Yes
</t>
        </r>
        <r>
          <rPr>
            <u/>
            <sz val="8"/>
            <color indexed="81"/>
            <rFont val="Tahoma"/>
            <family val="2"/>
          </rPr>
          <t xml:space="preserve">Pasting
</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Q2" authorId="0" shapeId="0">
      <text>
        <r>
          <rPr>
            <b/>
            <sz val="8"/>
            <color indexed="81"/>
            <rFont val="Tahoma"/>
            <family val="2"/>
          </rPr>
          <t xml:space="preserve">Vertex Polar R
</t>
        </r>
        <r>
          <rPr>
            <sz val="8"/>
            <color indexed="81"/>
            <rFont val="Tahoma"/>
            <family val="2"/>
          </rPr>
          <t xml:space="preserve">
Enter an optional vertex polar radial coordinate.  This is used only when the Layout is set to Polar or Polar Absolute in the graph pane.
</t>
        </r>
        <r>
          <rPr>
            <u/>
            <sz val="8"/>
            <color indexed="81"/>
            <rFont val="Tahoma"/>
            <family val="2"/>
          </rPr>
          <t>For the Polar Layout</t>
        </r>
        <r>
          <rPr>
            <sz val="8"/>
            <color indexed="81"/>
            <rFont val="Tahoma"/>
            <family val="2"/>
          </rPr>
          <t xml:space="preserve">
0.0 represents the polar origin, which is the center of the graph pane, while 1.0 represents one-half the graph pane's width or height, whichever is smaller.
Polar R values less than 0.0 are allowed, but they have the same effect as the value 0.0.  Similarly, polar R values greater than 1.0 are allowed, but they have the same effect as the value 1.0.
Any vertex that is missing polar coordinates is placed at the polar origin.
</t>
        </r>
        <r>
          <rPr>
            <u/>
            <sz val="8"/>
            <color indexed="81"/>
            <rFont val="Tahoma"/>
            <family val="2"/>
          </rPr>
          <t>For the Polar Absolute Layout</t>
        </r>
        <r>
          <rPr>
            <sz val="8"/>
            <color indexed="81"/>
            <rFont val="Tahoma"/>
            <family val="2"/>
          </rPr>
          <t xml:space="preserve">
0.0 represents the polar origin, which is the center of the graph pane, while 1.0 represents an absolute distance of about 1/96 inch.
There are no limits on Polar R values when using the Polar Absolute layout.  Negative values have the effect of adding 180 degrees to the specified Polar Angle.
Any vertex that is missing polar coordinates is placed at the polar origin.
</t>
        </r>
      </text>
    </comment>
    <comment ref="R2" authorId="0" shapeId="0">
      <text>
        <r>
          <rPr>
            <b/>
            <sz val="8"/>
            <color indexed="81"/>
            <rFont val="Tahoma"/>
            <family val="2"/>
          </rPr>
          <t xml:space="preserve">Vertex Polar Angle
</t>
        </r>
        <r>
          <rPr>
            <sz val="8"/>
            <color indexed="81"/>
            <rFont val="Tahoma"/>
            <family val="2"/>
          </rPr>
          <t>Enter an optional vertex polar angle coordinate, in degrees.  This is used only when the Layout is set to Polar or Polar Absolute in the graph pane.
0.0 degrees is to the right, 90.0 degrees is up, 180.0 degrees is to the left, and 270.0 degrees is down.  Angles less than 0 are allowed: -1.0 is the same as 359.0, for example.  Similarly, angles greater than 360.0 are allowed: 361.0 is the same as 1.0, for example.
Any vertex that is missing polar coordinates is placed at the polar origin.</t>
        </r>
        <r>
          <rPr>
            <b/>
            <sz val="8"/>
            <color indexed="81"/>
            <rFont val="Tahoma"/>
            <family val="2"/>
          </rPr>
          <t xml:space="preserve">
</t>
        </r>
      </text>
    </comment>
    <comment ref="S2" authorId="0" shapeId="0">
      <text>
        <r>
          <rPr>
            <b/>
            <sz val="8"/>
            <color indexed="81"/>
            <rFont val="Tahoma"/>
            <family val="2"/>
          </rPr>
          <t>Vertex Degree</t>
        </r>
        <r>
          <rPr>
            <sz val="8"/>
            <color indexed="81"/>
            <rFont val="Tahoma"/>
            <family val="2"/>
          </rPr>
          <t xml:space="preserve">
You can tell NodeXL to calculate this and other graph metrics by going to NodeXL, Analysis, Graph Metrics in the Ribbon.
</t>
        </r>
      </text>
    </comment>
    <comment ref="T2" authorId="0" shapeId="0">
      <text>
        <r>
          <rPr>
            <b/>
            <sz val="8"/>
            <color indexed="81"/>
            <rFont val="Tahoma"/>
            <family val="2"/>
          </rPr>
          <t xml:space="preserve">Vertex In-Degree
</t>
        </r>
        <r>
          <rPr>
            <sz val="8"/>
            <color indexed="81"/>
            <rFont val="Tahoma"/>
            <family val="2"/>
          </rPr>
          <t xml:space="preserve">You can tell NodeXL to calculate this and other graph metrics by going to NodeXL, Analysis, Graph Metrics in the Ribbon.
</t>
        </r>
      </text>
    </comment>
    <comment ref="U2" authorId="0" shapeId="0">
      <text>
        <r>
          <rPr>
            <b/>
            <sz val="8"/>
            <color indexed="81"/>
            <rFont val="Tahoma"/>
            <family val="2"/>
          </rPr>
          <t xml:space="preserve">Vertex Out-Degree
</t>
        </r>
        <r>
          <rPr>
            <sz val="8"/>
            <color indexed="81"/>
            <rFont val="Tahoma"/>
            <family val="2"/>
          </rPr>
          <t xml:space="preserve">You can tell NodeXL to calculate this and other graph metrics by going to NodeXL, Analysis, Graph Metrics in the Ribbon.
</t>
        </r>
      </text>
    </comment>
    <comment ref="V2" authorId="0" shapeId="0">
      <text>
        <r>
          <rPr>
            <b/>
            <sz val="8"/>
            <color indexed="81"/>
            <rFont val="Tahoma"/>
            <family val="2"/>
          </rPr>
          <t xml:space="preserve">Vertex Betweenness Centrality
</t>
        </r>
        <r>
          <rPr>
            <sz val="8"/>
            <color indexed="81"/>
            <rFont val="Tahoma"/>
            <family val="2"/>
          </rPr>
          <t xml:space="preserve">You can tell NodeXL to calculate this and other graph metrics by going to NodeXL, Analysis, Graph Metrics in the Ribbon.
</t>
        </r>
      </text>
    </comment>
    <comment ref="W2" authorId="0" shapeId="0">
      <text>
        <r>
          <rPr>
            <b/>
            <sz val="8"/>
            <color indexed="81"/>
            <rFont val="Tahoma"/>
            <family val="2"/>
          </rPr>
          <t xml:space="preserve">Vertex Closeness Centrality
</t>
        </r>
        <r>
          <rPr>
            <sz val="8"/>
            <color indexed="81"/>
            <rFont val="Tahoma"/>
            <family val="2"/>
          </rPr>
          <t xml:space="preserve">You can tell NodeXL to calculate this and other graph metrics by going to NodeXL, Analysis, Graph Metrics in the Ribbon.
</t>
        </r>
      </text>
    </comment>
    <comment ref="X2" authorId="0" shapeId="0">
      <text>
        <r>
          <rPr>
            <b/>
            <sz val="8"/>
            <color indexed="81"/>
            <rFont val="Tahoma"/>
            <family val="2"/>
          </rPr>
          <t xml:space="preserve">Vertex Eigenvector Centrality
</t>
        </r>
        <r>
          <rPr>
            <sz val="8"/>
            <color indexed="81"/>
            <rFont val="Tahoma"/>
            <family val="2"/>
          </rPr>
          <t xml:space="preserve">You can tell NodeXL to calculate this and other graph metrics by going to NodeXL, Analysis, Graph Metrics in the Ribbon.
</t>
        </r>
      </text>
    </comment>
    <comment ref="Y2" authorId="2" shapeId="0">
      <text>
        <r>
          <rPr>
            <b/>
            <sz val="8"/>
            <color indexed="81"/>
            <rFont val="Tahoma"/>
            <family val="2"/>
          </rPr>
          <t xml:space="preserve">Vertex PageRank
</t>
        </r>
        <r>
          <rPr>
            <sz val="8"/>
            <color indexed="81"/>
            <rFont val="Tahoma"/>
            <family val="2"/>
          </rPr>
          <t>You can tell NodeXL to calculate this and other graph metrics by going to NodeXL, Analysis, Graph Metrics in the Ribbon.</t>
        </r>
      </text>
    </comment>
    <comment ref="Z2" authorId="0" shapeId="0">
      <text>
        <r>
          <rPr>
            <b/>
            <sz val="8"/>
            <color indexed="81"/>
            <rFont val="Tahoma"/>
            <family val="2"/>
          </rPr>
          <t xml:space="preserve">Vertex Clustering Coefficient
</t>
        </r>
        <r>
          <rPr>
            <sz val="8"/>
            <color indexed="81"/>
            <rFont val="Tahoma"/>
            <family val="2"/>
          </rPr>
          <t xml:space="preserve">You can tell NodeXL to calculate this and other graph metrics by going to NodeXL, Analysis, Graph Metrics in the Ribbon.
</t>
        </r>
      </text>
    </comment>
    <comment ref="AA2" authorId="2" shapeId="0">
      <text>
        <r>
          <rPr>
            <b/>
            <sz val="8"/>
            <color indexed="81"/>
            <rFont val="Tahoma"/>
            <family val="2"/>
          </rPr>
          <t>Vertex Reciprocated Pair Ratio</t>
        </r>
        <r>
          <rPr>
            <sz val="8"/>
            <color indexed="81"/>
            <rFont val="Tahoma"/>
            <family val="2"/>
          </rPr>
          <t xml:space="preserve">
You can tell NodeXL to calculate this and other graph metrics by going to NodeXL, Analysis, Graph Metrics in the Ribbon.</t>
        </r>
      </text>
    </comment>
    <comment ref="AB2" authorId="0" shapeId="0">
      <text>
        <r>
          <rPr>
            <b/>
            <sz val="8"/>
            <color indexed="81"/>
            <rFont val="Tahoma"/>
            <family val="2"/>
          </rPr>
          <t xml:space="preserve">Vertex ID
</t>
        </r>
        <r>
          <rPr>
            <sz val="8"/>
            <color indexed="81"/>
            <rFont val="Tahoma"/>
            <family val="2"/>
          </rPr>
          <t xml:space="preserve">
This is a unique ID that gets filled in automatically.  Do not edit this column.</t>
        </r>
      </text>
    </comment>
    <comment ref="AD2" authorId="0" shapeId="0">
      <text>
        <r>
          <rPr>
            <b/>
            <sz val="8"/>
            <color indexed="81"/>
            <rFont val="Tahoma"/>
            <family val="2"/>
          </rPr>
          <t>How to Add Your Own Columns</t>
        </r>
        <r>
          <rPr>
            <sz val="8"/>
            <color indexed="81"/>
            <rFont val="Tahoma"/>
            <family val="2"/>
          </rPr>
          <t xml:space="preserve">
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text>
    </comment>
  </commentList>
</comments>
</file>

<file path=xl/comments3.xml><?xml version="1.0" encoding="utf-8"?>
<comments xmlns="http://schemas.openxmlformats.org/spreadsheetml/2006/main">
  <authors>
    <author>TonyAdmin</author>
    <author>Tony</author>
  </authors>
  <commentList>
    <comment ref="A2" authorId="0" shape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
        </r>
        <r>
          <rPr>
            <u/>
            <sz val="8"/>
            <color indexed="81"/>
            <rFont val="Tahoma"/>
            <family val="2"/>
          </rPr>
          <t xml:space="preserve">
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2" authorId="0" shapeId="0">
      <text>
        <r>
          <rPr>
            <b/>
            <sz val="8"/>
            <color indexed="81"/>
            <rFont val="Tahoma"/>
            <family val="2"/>
          </rPr>
          <t xml:space="preserve">Group Vertex Color
</t>
        </r>
        <r>
          <rPr>
            <sz val="8"/>
            <color indexed="81"/>
            <rFont val="Tahoma"/>
            <family val="2"/>
          </rPr>
          <t xml:space="preserve">
(In most cases, you should not edit this worksheet.  Instead, use the items on the NodeXL, Analysis, Groups menu to create and work with groups.)
To select a color to use for all vertices in the group,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C2" authorId="0" shapeId="0">
      <text>
        <r>
          <rPr>
            <b/>
            <sz val="8"/>
            <color indexed="81"/>
            <rFont val="Tahoma"/>
            <family val="2"/>
          </rPr>
          <t>Group Vertex Shape</t>
        </r>
        <r>
          <rPr>
            <sz val="8"/>
            <color indexed="81"/>
            <rFont val="Tahoma"/>
            <family val="2"/>
          </rPr>
          <t xml:space="preserve">
(In most cases, you should not edit this worksheet.  Instead, use the items on the NodeXL, Analysis, Groups menu to create and work with groups.)
Select a shape to use for all vertices in the group.
</t>
        </r>
        <r>
          <rPr>
            <u/>
            <sz val="8"/>
            <color indexed="81"/>
            <rFont val="Tahoma"/>
            <family val="2"/>
          </rPr>
          <t>Pasting</t>
        </r>
        <r>
          <rPr>
            <sz val="8"/>
            <color indexed="81"/>
            <rFont val="Tahoma"/>
            <family val="2"/>
          </rPr>
          <t xml:space="preserve">
If you want to paste shapes into this column, do not use the standard Paste command (Ctrl-V).  The standard Paste command removes the shape drop-downs from the column.  Instead, use Home, Paste, Paste Values in the Excel Ribbon.</t>
        </r>
      </text>
    </comment>
    <comment ref="D2" authorId="1" shapeId="0">
      <text>
        <r>
          <rPr>
            <b/>
            <sz val="8"/>
            <color indexed="81"/>
            <rFont val="Tahoma"/>
            <family val="2"/>
          </rPr>
          <t>Group Visibility</t>
        </r>
        <r>
          <rPr>
            <sz val="8"/>
            <color indexed="81"/>
            <rFont val="Tahoma"/>
            <family val="2"/>
          </rPr>
          <t xml:space="preserve">
Select an optional group visibility.
</t>
        </r>
        <r>
          <rPr>
            <b/>
            <sz val="8"/>
            <color indexed="81"/>
            <rFont val="Tahoma"/>
            <family val="2"/>
          </rPr>
          <t>Show</t>
        </r>
        <r>
          <rPr>
            <sz val="8"/>
            <color indexed="81"/>
            <rFont val="Tahoma"/>
            <family val="2"/>
          </rPr>
          <t xml:space="preserve">
Show the group's vertices and edges when the graph is refreshed.  This is the default.
</t>
        </r>
        <r>
          <rPr>
            <b/>
            <sz val="8"/>
            <color indexed="81"/>
            <rFont val="Tahoma"/>
            <family val="2"/>
          </rPr>
          <t>Skip</t>
        </r>
        <r>
          <rPr>
            <sz val="8"/>
            <color indexed="81"/>
            <rFont val="Tahoma"/>
            <family val="2"/>
          </rPr>
          <t xml:space="preserve">
Skip the group's vertices and edges.
</t>
        </r>
        <r>
          <rPr>
            <b/>
            <sz val="8"/>
            <color indexed="81"/>
            <rFont val="Tahoma"/>
            <family val="2"/>
          </rPr>
          <t>Hide</t>
        </r>
        <r>
          <rPr>
            <sz val="8"/>
            <color indexed="81"/>
            <rFont val="Tahoma"/>
            <family val="2"/>
          </rPr>
          <t xml:space="preserve">
Use the group's vertices and edges when laying out the graph, but then hide the group's vertices and edges.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E2" authorId="1" shapeId="0">
      <text>
        <r>
          <rPr>
            <b/>
            <sz val="8"/>
            <color indexed="81"/>
            <rFont val="Tahoma"/>
            <family val="2"/>
          </rPr>
          <t xml:space="preserve">Group Collapsed?
</t>
        </r>
        <r>
          <rPr>
            <sz val="8"/>
            <color indexed="81"/>
            <rFont val="Tahoma"/>
            <family val="2"/>
          </rPr>
          <t>(In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 xml:space="preserve">Set to Yes to collapse the group.
</t>
        </r>
        <r>
          <rPr>
            <u/>
            <sz val="8"/>
            <color indexed="81"/>
            <rFont val="Tahoma"/>
            <family val="2"/>
          </rPr>
          <t>Formulas</t>
        </r>
        <r>
          <rPr>
            <sz val="8"/>
            <color indexed="81"/>
            <rFont val="Tahoma"/>
            <family val="2"/>
          </rPr>
          <t xml:space="preserve">
If you are using Excel formulas to compute the collapsed values, you may find it helpful to use the numerical options instead of text:
0 = No
1 = Yes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sz val="9"/>
            <color indexed="81"/>
            <rFont val="Tahoma"/>
            <family val="2"/>
          </rPr>
          <t xml:space="preserve">
</t>
        </r>
      </text>
    </comment>
    <comment ref="F2" authorId="1" shapeId="0">
      <text>
        <r>
          <rPr>
            <b/>
            <sz val="8"/>
            <color indexed="81"/>
            <rFont val="Tahoma"/>
            <family val="2"/>
          </rPr>
          <t>Group Label</t>
        </r>
        <r>
          <rPr>
            <sz val="8"/>
            <color indexed="81"/>
            <rFont val="Tahoma"/>
            <family val="2"/>
          </rPr>
          <t xml:space="preserve">
Enter an optional group label.
Group labels are used when you choose to lay out each of the graph's groups in its own box (NodeXL, Graph, Layout, Layout Options), and when you collapse a group (NodeXL, Analysis, Groups, Collapse Selected Groups).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r>
          <rPr>
            <sz val="9"/>
            <color indexed="81"/>
            <rFont val="Tahoma"/>
            <family val="2"/>
          </rPr>
          <t xml:space="preserve">
</t>
        </r>
      </text>
    </comment>
    <comment ref="G2" authorId="1" shapeId="0">
      <text>
        <r>
          <rPr>
            <b/>
            <sz val="8"/>
            <color indexed="81"/>
            <rFont val="Tahoma"/>
            <family val="2"/>
          </rPr>
          <t xml:space="preserve">Collapsed Location
</t>
        </r>
        <r>
          <rPr>
            <sz val="8"/>
            <color indexed="81"/>
            <rFont val="Tahoma"/>
            <family val="2"/>
          </rPr>
          <t xml:space="preserve">
(In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H2" authorId="1" shapeId="0">
      <text>
        <r>
          <rPr>
            <b/>
            <sz val="8"/>
            <color indexed="81"/>
            <rFont val="Tahoma"/>
            <family val="2"/>
          </rPr>
          <t xml:space="preserve">Collapsed Location
</t>
        </r>
        <r>
          <rPr>
            <sz val="8"/>
            <color indexed="81"/>
            <rFont val="Tahoma"/>
            <family val="2"/>
          </rPr>
          <t>(In most cases, you should not edit this worksheet.  Instead, use the items on the NodeXL, Analysis, Groups menu to create and work with groups.)
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K2" authorId="1" shapeId="0">
      <text>
        <r>
          <rPr>
            <b/>
            <sz val="8"/>
            <color indexed="81"/>
            <rFont val="Tahoma"/>
            <family val="2"/>
          </rPr>
          <t xml:space="preserve">Group Vertices
</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L2" authorId="1" shapeId="0">
      <text>
        <r>
          <rPr>
            <b/>
            <sz val="8"/>
            <color indexed="81"/>
            <rFont val="Tahoma"/>
            <family val="2"/>
          </rPr>
          <t>Group Unique Edges</t>
        </r>
        <r>
          <rPr>
            <sz val="8"/>
            <color indexed="81"/>
            <rFont val="Tahoma"/>
            <family val="2"/>
          </rPr>
          <t xml:space="preserve">
You can tell NodeXL to calculate this and other graph metrics by going to NodeXL, Analysis, Graph Metrics in the Ribbon.</t>
        </r>
      </text>
    </comment>
    <comment ref="M2" authorId="1" shapeId="0">
      <text>
        <r>
          <rPr>
            <b/>
            <sz val="8"/>
            <color indexed="81"/>
            <rFont val="Tahoma"/>
            <family val="2"/>
          </rPr>
          <t>Group Edges With Duplicates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N2" authorId="1" shapeId="0">
      <text>
        <r>
          <rPr>
            <b/>
            <sz val="8"/>
            <color indexed="81"/>
            <rFont val="Tahoma"/>
            <family val="2"/>
          </rPr>
          <t>Group Total Edges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O2" authorId="1" shapeId="0">
      <text>
        <r>
          <rPr>
            <b/>
            <sz val="8"/>
            <color indexed="81"/>
            <rFont val="Tahoma"/>
            <family val="2"/>
          </rPr>
          <t>Group Self-Loops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P2" authorId="1" shapeId="0">
      <text>
        <r>
          <rPr>
            <b/>
            <sz val="8"/>
            <color indexed="81"/>
            <rFont val="Tahoma"/>
            <family val="2"/>
          </rPr>
          <t xml:space="preserve">Group Reciprocated Vertex Pair Ratio
</t>
        </r>
        <r>
          <rPr>
            <sz val="8"/>
            <color indexed="81"/>
            <rFont val="Tahoma"/>
            <family val="2"/>
          </rPr>
          <t>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Q2" authorId="1" shapeId="0">
      <text>
        <r>
          <rPr>
            <b/>
            <sz val="8"/>
            <color indexed="81"/>
            <rFont val="Tahoma"/>
            <family val="2"/>
          </rPr>
          <t xml:space="preserve">Group Reciprocated Edge Ratio
</t>
        </r>
        <r>
          <rPr>
            <sz val="8"/>
            <color indexed="81"/>
            <rFont val="Tahoma"/>
            <family val="2"/>
          </rPr>
          <t>You can tell NodeXL to calculate this and other graph metrics by going to NodeXL, Analysis, Graph Metrics in the Ribbon.</t>
        </r>
      </text>
    </comment>
    <comment ref="R2" authorId="1" shapeId="0">
      <text>
        <r>
          <rPr>
            <b/>
            <sz val="8"/>
            <color indexed="81"/>
            <rFont val="Tahoma"/>
            <family val="2"/>
          </rPr>
          <t>Group Connected Components</t>
        </r>
        <r>
          <rPr>
            <sz val="8"/>
            <color indexed="81"/>
            <rFont val="Tahoma"/>
            <family val="2"/>
          </rPr>
          <t xml:space="preserve">
You can tell NodeXL to calculate this and other graph metrics by going to NodeXL, Analysis, Graph Metrics in the Ribbon.</t>
        </r>
        <r>
          <rPr>
            <b/>
            <sz val="8"/>
            <color indexed="81"/>
            <rFont val="Tahoma"/>
            <family val="2"/>
          </rPr>
          <t xml:space="preserve">
</t>
        </r>
      </text>
    </comment>
    <comment ref="S2" authorId="1" shapeId="0">
      <text>
        <r>
          <rPr>
            <b/>
            <sz val="8"/>
            <color indexed="81"/>
            <rFont val="Tahoma"/>
            <family val="2"/>
          </rPr>
          <t>Group Single-Vertex Connected Components</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T2" authorId="1" shapeId="0">
      <text>
        <r>
          <rPr>
            <b/>
            <sz val="8"/>
            <color indexed="81"/>
            <rFont val="Tahoma"/>
            <family val="2"/>
          </rPr>
          <t>Group Maximum Vertices in a Connected Component</t>
        </r>
        <r>
          <rPr>
            <sz val="8"/>
            <color indexed="81"/>
            <rFont val="Tahoma"/>
            <family val="2"/>
          </rPr>
          <t xml:space="preserve">
You can tell NodeXL to calculate this and other graph metrics by going to NodeXL, Analysis, Graph Metrics in the Ribbon.
</t>
        </r>
        <r>
          <rPr>
            <sz val="9"/>
            <color indexed="81"/>
            <rFont val="Tahoma"/>
            <family val="2"/>
          </rPr>
          <t xml:space="preserve">
</t>
        </r>
      </text>
    </comment>
    <comment ref="U2" authorId="1" shapeId="0">
      <text>
        <r>
          <rPr>
            <b/>
            <sz val="8"/>
            <color indexed="81"/>
            <rFont val="Tahoma"/>
            <family val="2"/>
          </rPr>
          <t>Group Maximum Edges in a Connected Component</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 ref="V2" authorId="1" shapeId="0">
      <text>
        <r>
          <rPr>
            <b/>
            <sz val="8"/>
            <color indexed="81"/>
            <rFont val="Tahoma"/>
            <family val="2"/>
          </rPr>
          <t>Group Maximum Geodesic Distance (Diameter)</t>
        </r>
        <r>
          <rPr>
            <sz val="8"/>
            <color indexed="81"/>
            <rFont val="Tahoma"/>
            <family val="2"/>
          </rPr>
          <t xml:space="preserve">
You can tell NodeXL to calculate this and other graph metrics by going to NodeXL, Analysis, Graph Metrics in the Ribbon.</t>
        </r>
      </text>
    </comment>
    <comment ref="W2" authorId="1" shapeId="0">
      <text>
        <r>
          <rPr>
            <b/>
            <sz val="8"/>
            <color indexed="81"/>
            <rFont val="Tahoma"/>
            <family val="2"/>
          </rPr>
          <t>Group Average Geodesic Distance</t>
        </r>
        <r>
          <rPr>
            <sz val="8"/>
            <color indexed="81"/>
            <rFont val="Tahoma"/>
            <family val="2"/>
          </rPr>
          <t xml:space="preserve">
You can tell NodeXL to calculate this and other graph metrics by going to NodeXL, Analysis, Graph Metrics in the Ribbon.</t>
        </r>
      </text>
    </comment>
    <comment ref="X2" authorId="1" shapeId="0">
      <text>
        <r>
          <rPr>
            <b/>
            <sz val="8"/>
            <color indexed="81"/>
            <rFont val="Tahoma"/>
            <family val="2"/>
          </rPr>
          <t>Group Graph Density</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List>
</comments>
</file>

<file path=xl/comments4.xml><?xml version="1.0" encoding="utf-8"?>
<comments xmlns="http://schemas.openxmlformats.org/spreadsheetml/2006/main">
  <authors>
    <author>TonyAdmin</author>
    <author>Tony</author>
  </authors>
  <commentList>
    <comment ref="A1" authorId="0" shape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The group name must also be entered on the Groups worksheet.
</t>
        </r>
        <r>
          <rPr>
            <u/>
            <sz val="8"/>
            <color indexed="81"/>
            <rFont val="Tahoma"/>
            <family val="2"/>
          </rPr>
          <t>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1" authorId="0" shapeId="0">
      <text>
        <r>
          <rPr>
            <b/>
            <sz val="8"/>
            <color indexed="81"/>
            <rFont val="Tahoma"/>
            <family val="2"/>
          </rPr>
          <t>Vertex Name</t>
        </r>
        <r>
          <rPr>
            <sz val="8"/>
            <color indexed="81"/>
            <rFont val="Tahoma"/>
            <family val="2"/>
          </rPr>
          <t xml:space="preserve">
(In most cases, you should not edit this worksheet.  Instead, use the items on the NodeXL, Analysis, Groups menu to create and work with groups.)
Enter the name of a vertex to include in this group.</t>
        </r>
      </text>
    </comment>
    <comment ref="C1" authorId="1" shapeId="0">
      <text>
        <r>
          <rPr>
            <b/>
            <sz val="8"/>
            <color indexed="81"/>
            <rFont val="Tahoma"/>
            <family val="2"/>
          </rPr>
          <t xml:space="preserve">Vertex ID
</t>
        </r>
        <r>
          <rPr>
            <sz val="8"/>
            <color indexed="81"/>
            <rFont val="Tahoma"/>
            <family val="2"/>
          </rPr>
          <t xml:space="preserve">
This gets filled in by the items on the NodeXL, Analysis, Groups menu.</t>
        </r>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authors>
    <author>TonyAdmin</author>
  </authors>
  <commentList>
    <comment ref="A1" authorId="0" shapeId="0">
      <text>
        <r>
          <rPr>
            <b/>
            <sz val="8"/>
            <color indexed="81"/>
            <rFont val="Tahoma"/>
            <family val="2"/>
          </rPr>
          <t>Overall Metrics</t>
        </r>
        <r>
          <rPr>
            <sz val="8"/>
            <color indexed="81"/>
            <rFont val="Tahoma"/>
            <family val="2"/>
          </rPr>
          <t xml:space="preserve">
</t>
        </r>
        <r>
          <rPr>
            <u/>
            <sz val="8"/>
            <color indexed="81"/>
            <rFont val="Tahoma"/>
            <family val="2"/>
          </rPr>
          <t>Worksheet Overview</t>
        </r>
        <r>
          <rPr>
            <sz val="8"/>
            <color indexed="81"/>
            <rFont val="Tahoma"/>
            <family val="2"/>
          </rPr>
          <t xml:space="preserve">
This worksheet displays overall graph metrics, which can be calculated using NodeXL, Analysis, Graph Metrics in the Ribbon.  It also displays overall readability metrics, which can be calculated using NodeXL, Graph, Layout, Calculate Readability Metrics.</t>
        </r>
      </text>
    </comment>
  </commentList>
</comments>
</file>

<file path=xl/sharedStrings.xml><?xml version="1.0" encoding="utf-8"?>
<sst xmlns="http://schemas.openxmlformats.org/spreadsheetml/2006/main" count="2811" uniqueCount="572">
  <si>
    <t>Vertex 1</t>
  </si>
  <si>
    <t>Vertex 2</t>
  </si>
  <si>
    <t>Color</t>
  </si>
  <si>
    <t>Width</t>
  </si>
  <si>
    <t>Opacity</t>
  </si>
  <si>
    <t>Vertex</t>
  </si>
  <si>
    <t>Valid Edge Visibilities</t>
  </si>
  <si>
    <t>Valid Vertex Visibilities</t>
  </si>
  <si>
    <t>Shape</t>
  </si>
  <si>
    <t>Valid Vertex Shapes</t>
  </si>
  <si>
    <t>Tooltip</t>
  </si>
  <si>
    <t>Visibility</t>
  </si>
  <si>
    <t>ID</t>
  </si>
  <si>
    <t>Locked?</t>
  </si>
  <si>
    <t>Valid Booleans Default False</t>
  </si>
  <si>
    <t>X</t>
  </si>
  <si>
    <t>Y</t>
  </si>
  <si>
    <t>Value</t>
  </si>
  <si>
    <t>Per-Workbook Setting</t>
  </si>
  <si>
    <t>Template Version</t>
  </si>
  <si>
    <t>Vertex Shape</t>
  </si>
  <si>
    <t>Vertex Color</t>
  </si>
  <si>
    <t>Table Name</t>
  </si>
  <si>
    <t>Column Name</t>
  </si>
  <si>
    <t>Selected Minimum</t>
  </si>
  <si>
    <t>Selected Maximum</t>
  </si>
  <si>
    <t>Add Your Own Columns Here</t>
  </si>
  <si>
    <t>Layout Order</t>
  </si>
  <si>
    <t>Polar R</t>
  </si>
  <si>
    <t>Polar Angle</t>
  </si>
  <si>
    <t>Graph Directedness</t>
  </si>
  <si>
    <t>Undirected</t>
  </si>
  <si>
    <t>Degree</t>
  </si>
  <si>
    <t>In-Degree</t>
  </si>
  <si>
    <t>Out-Degree</t>
  </si>
  <si>
    <t>Betweenness Centrality</t>
  </si>
  <si>
    <t>Closeness Centrality</t>
  </si>
  <si>
    <t>Eigenvector Centrality</t>
  </si>
  <si>
    <t>Clustering Coefficient</t>
  </si>
  <si>
    <t>Dynamic Filter</t>
  </si>
  <si>
    <t>Visual Properties</t>
  </si>
  <si>
    <t>Do Not Edit</t>
  </si>
  <si>
    <t>Other Columns</t>
  </si>
  <si>
    <t>Graph Metrics</t>
  </si>
  <si>
    <t>Labels</t>
  </si>
  <si>
    <t>Layout</t>
  </si>
  <si>
    <t>Size</t>
  </si>
  <si>
    <t>Label</t>
  </si>
  <si>
    <t>Label Fill Color</t>
  </si>
  <si>
    <t>Image File</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</si>
  <si>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</si>
  <si>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</si>
  <si>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</si>
  <si>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</si>
  <si>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</si>
  <si>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</si>
  <si>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</si>
  <si>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</si>
  <si>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</si>
  <si>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</si>
  <si>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</si>
  <si>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</si>
  <si>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</si>
  <si>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</si>
  <si>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</si>
  <si>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</si>
  <si>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</si>
  <si>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</si>
  <si>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</si>
  <si>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</si>
  <si>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</si>
  <si>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</si>
  <si>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</si>
  <si>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</si>
  <si>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</si>
  <si>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</si>
  <si>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</si>
  <si>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</si>
  <si>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Label Position</t>
  </si>
  <si>
    <t>Auto Layout on Open</t>
  </si>
  <si>
    <t>Degree Bin</t>
  </si>
  <si>
    <t>Degree Frequency</t>
  </si>
  <si>
    <t>Minimum Degree</t>
  </si>
  <si>
    <t>Maximum Degree</t>
  </si>
  <si>
    <t>Average Degree</t>
  </si>
  <si>
    <t>Median Degree</t>
  </si>
  <si>
    <t>Not Available</t>
  </si>
  <si>
    <t>In-Degree Bin</t>
  </si>
  <si>
    <t>In-Degree Frequency</t>
  </si>
  <si>
    <t>Minimum In-Degree</t>
  </si>
  <si>
    <t>Maximum In-Degree</t>
  </si>
  <si>
    <t>Average In-Degree</t>
  </si>
  <si>
    <t>Median In-Degree</t>
  </si>
  <si>
    <t>Out-Degree Bin</t>
  </si>
  <si>
    <t>Out-Degree Frequency</t>
  </si>
  <si>
    <t>Minimum Out-Degree</t>
  </si>
  <si>
    <t>Maximum Out-Degree</t>
  </si>
  <si>
    <t>Average Out-Degree</t>
  </si>
  <si>
    <t>Median Out-Degree</t>
  </si>
  <si>
    <t>Betweenness Centrality Bin</t>
  </si>
  <si>
    <t>Betweenness Centrality Frequency</t>
  </si>
  <si>
    <t>Minimum Betweenness Centrality</t>
  </si>
  <si>
    <t>Maximum Betweenness Centrality</t>
  </si>
  <si>
    <t>Average Betweenness Centrality</t>
  </si>
  <si>
    <t>Median Betweenness Centrality</t>
  </si>
  <si>
    <t>Closeness Centrality Bin</t>
  </si>
  <si>
    <t>Closeness Centrality Frequency</t>
  </si>
  <si>
    <t>Minimum Closeness Centrality</t>
  </si>
  <si>
    <t>Maximum Closeness Centrality</t>
  </si>
  <si>
    <t>Average Closeness Centrality</t>
  </si>
  <si>
    <t>Median Closeness Centrality</t>
  </si>
  <si>
    <t>Eigenvector Centrality Bin</t>
  </si>
  <si>
    <t>Eigenvector Centrality Frequency</t>
  </si>
  <si>
    <t>Minimum Eigenvector Centrality</t>
  </si>
  <si>
    <t>Maximum Eigenvector Centrality</t>
  </si>
  <si>
    <t>Average Eigenvector Centrality</t>
  </si>
  <si>
    <t>Median Eigenvector Centrality</t>
  </si>
  <si>
    <t>Clustering Coefficient Bin</t>
  </si>
  <si>
    <t>Clustering Coefficient Frequency</t>
  </si>
  <si>
    <t>Minimum Clustering Coefficient</t>
  </si>
  <si>
    <t>Maximum Clustering Coefficient</t>
  </si>
  <si>
    <t>Average Clustering Coefficient</t>
  </si>
  <si>
    <t>Median Clustering Coefficient</t>
  </si>
  <si>
    <t>Dynamic Filter Bin</t>
  </si>
  <si>
    <t>Dynamic Filter Frequency</t>
  </si>
  <si>
    <t>Bin Divisor</t>
  </si>
  <si>
    <t>No Metric Message</t>
  </si>
  <si>
    <t>Dynamic Filter Source Column Range</t>
  </si>
  <si>
    <t>Histogram Property</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</si>
  <si>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</si>
  <si>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Style</t>
  </si>
  <si>
    <t>Valid Edge Styles</t>
  </si>
  <si>
    <t>Solid</t>
  </si>
  <si>
    <t>Dash</t>
  </si>
  <si>
    <t>Dot</t>
  </si>
  <si>
    <t>Dash Dot</t>
  </si>
  <si>
    <t>Dash Dot Dot</t>
  </si>
  <si>
    <t>PageRank</t>
  </si>
  <si>
    <t>PageRank Bin</t>
  </si>
  <si>
    <t>PageRank Frequency</t>
  </si>
  <si>
    <t>Minimum PageRank</t>
  </si>
  <si>
    <t>Maximum PageRank</t>
  </si>
  <si>
    <t>Average PageRank</t>
  </si>
  <si>
    <t>Median PageRank</t>
  </si>
  <si>
    <t>Group</t>
  </si>
  <si>
    <t>Collapsed?</t>
  </si>
  <si>
    <t>Vertices</t>
  </si>
  <si>
    <t>Vertex ID</t>
  </si>
  <si>
    <t>Unique Edges</t>
  </si>
  <si>
    <t>Edges With Duplicates</t>
  </si>
  <si>
    <t>Total Edges</t>
  </si>
  <si>
    <t>Self-Loops</t>
  </si>
  <si>
    <t>Connected Components</t>
  </si>
  <si>
    <t>Single-Vertex Connected Components</t>
  </si>
  <si>
    <t>Maximum Vertices in a Connected Component</t>
  </si>
  <si>
    <t>Maximum Edges in a Connected Component</t>
  </si>
  <si>
    <t>Maximum Geodesic Distance (Diameter)</t>
  </si>
  <si>
    <t>Average Geodesic Distance</t>
  </si>
  <si>
    <t>Graph Density</t>
  </si>
  <si>
    <t>Nowhere</t>
  </si>
  <si>
    <t>Label Text Color</t>
  </si>
  <si>
    <t>Label Font Size</t>
  </si>
  <si>
    <t>Graph Metric</t>
  </si>
  <si>
    <t>Readability Metric</t>
  </si>
  <si>
    <t>Valid Group Shapes</t>
  </si>
  <si>
    <t>Reciprocated?</t>
  </si>
  <si>
    <t>Collapsed Properties</t>
  </si>
  <si>
    <t>Collapsed X</t>
  </si>
  <si>
    <t>Collapsed Y</t>
  </si>
  <si>
    <t>Valid Group Visibilities</t>
  </si>
  <si>
    <t>Reciprocated Vertex Pair Ratio</t>
  </si>
  <si>
    <t>Reciprocated Edge Ratio</t>
  </si>
  <si>
    <t>Workbook Settings 1</t>
  </si>
  <si>
    <t>Workbook Settings Cell Count</t>
  </si>
  <si>
    <t>Alspaugh</t>
  </si>
  <si>
    <t>Asuncion</t>
  </si>
  <si>
    <t>Scacchi</t>
  </si>
  <si>
    <t>Graph Type</t>
  </si>
  <si>
    <t>Modularity</t>
  </si>
  <si>
    <t>NodeXL Version</t>
  </si>
  <si>
    <t>Not Applicable</t>
  </si>
  <si>
    <t>Subgraph</t>
  </si>
  <si>
    <t>Graph History</t>
  </si>
  <si>
    <t>Alves</t>
  </si>
  <si>
    <t>Pessoa</t>
  </si>
  <si>
    <t>Salviano</t>
  </si>
  <si>
    <t>van Angeren</t>
  </si>
  <si>
    <t>Jansen</t>
  </si>
  <si>
    <t>Popp</t>
  </si>
  <si>
    <t>Kabbedijk</t>
  </si>
  <si>
    <t>Bettenburg</t>
  </si>
  <si>
    <t>Hassan</t>
  </si>
  <si>
    <t xml:space="preserve"> Adams</t>
  </si>
  <si>
    <t>German</t>
  </si>
  <si>
    <t>Cataldo</t>
  </si>
  <si>
    <t>Herbsleb</t>
  </si>
  <si>
    <t>Dai</t>
  </si>
  <si>
    <t>Thronicke</t>
  </si>
  <si>
    <t>Lopez</t>
  </si>
  <si>
    <t>Latasa</t>
  </si>
  <si>
    <t>Zeeb</t>
  </si>
  <si>
    <t>Darking</t>
  </si>
  <si>
    <t>Dini</t>
  </si>
  <si>
    <t>Whitley</t>
  </si>
  <si>
    <t>Dhungana</t>
  </si>
  <si>
    <t>Groher</t>
  </si>
  <si>
    <t>Schludermann</t>
  </si>
  <si>
    <t>Biffl</t>
  </si>
  <si>
    <t>Wynn</t>
  </si>
  <si>
    <t>Draxler</t>
  </si>
  <si>
    <t>Jung</t>
  </si>
  <si>
    <t>Boden</t>
  </si>
  <si>
    <t>Stevens</t>
  </si>
  <si>
    <t>Economides</t>
  </si>
  <si>
    <t>Katsamakas</t>
  </si>
  <si>
    <t>Fagerholm</t>
  </si>
  <si>
    <t>Johnson</t>
  </si>
  <si>
    <t>Sanchez Guinea</t>
  </si>
  <si>
    <t>Borenstein</t>
  </si>
  <si>
    <t>Munch</t>
  </si>
  <si>
    <t>Figay</t>
  </si>
  <si>
    <t>Ghodous</t>
  </si>
  <si>
    <t>Fitzgerald</t>
  </si>
  <si>
    <t xml:space="preserve"> Agerfalk</t>
  </si>
  <si>
    <t>Foulonneau</t>
  </si>
  <si>
    <t>Pawelzik</t>
  </si>
  <si>
    <t>Donak</t>
  </si>
  <si>
    <t>Grégoire</t>
  </si>
  <si>
    <t>Gamalielsson</t>
  </si>
  <si>
    <t>Lundell</t>
  </si>
  <si>
    <t>Lings</t>
  </si>
  <si>
    <t>Mattsson</t>
  </si>
  <si>
    <t>Goeminne</t>
  </si>
  <si>
    <t>Claes</t>
  </si>
  <si>
    <t>Mens</t>
  </si>
  <si>
    <t>Gurbani</t>
  </si>
  <si>
    <t>Garvert</t>
  </si>
  <si>
    <t>Hartigh</t>
  </si>
  <si>
    <t>Visscher</t>
  </si>
  <si>
    <t>Salas</t>
  </si>
  <si>
    <t>Hoving</t>
  </si>
  <si>
    <t>Slot</t>
  </si>
  <si>
    <t>Brinkkemper</t>
  </si>
  <si>
    <t>Cusumano</t>
  </si>
  <si>
    <t>Souer</t>
  </si>
  <si>
    <t>Luinenburg</t>
  </si>
  <si>
    <t>van Capelleveen</t>
  </si>
  <si>
    <t>Jergensen</t>
  </si>
  <si>
    <t>Sarma</t>
  </si>
  <si>
    <t>Joshua</t>
  </si>
  <si>
    <t>Alao</t>
  </si>
  <si>
    <t>Okolie</t>
  </si>
  <si>
    <t>Awodele</t>
  </si>
  <si>
    <t>Kilamo</t>
  </si>
  <si>
    <t>Hammouda</t>
  </si>
  <si>
    <t>Mikkonen</t>
  </si>
  <si>
    <t>Aaltonen</t>
  </si>
  <si>
    <t>Lucassen</t>
  </si>
  <si>
    <t>van Rooij</t>
  </si>
  <si>
    <t>Lungu</t>
  </si>
  <si>
    <t>Lanza</t>
  </si>
  <si>
    <t>Grba</t>
  </si>
  <si>
    <t>Robbes</t>
  </si>
  <si>
    <t>Malnati</t>
  </si>
  <si>
    <t>Manikas</t>
  </si>
  <si>
    <t>Hansen</t>
  </si>
  <si>
    <t>Marius</t>
  </si>
  <si>
    <t>Mattmann</t>
  </si>
  <si>
    <t>Downs</t>
  </si>
  <si>
    <t>Ramirez</t>
  </si>
  <si>
    <t>Goodale</t>
  </si>
  <si>
    <t>Hart</t>
  </si>
  <si>
    <t>Doctors</t>
  </si>
  <si>
    <t>Habra</t>
  </si>
  <si>
    <t>Vanderose</t>
  </si>
  <si>
    <t>Kamseu</t>
  </si>
  <si>
    <t>Mizushima</t>
  </si>
  <si>
    <t>Ikawa</t>
  </si>
  <si>
    <t>Morgan</t>
  </si>
  <si>
    <t>Feller</t>
  </si>
  <si>
    <t>Finnegan</t>
  </si>
  <si>
    <t>Neu</t>
  </si>
  <si>
    <t>Hattori</t>
  </si>
  <si>
    <t>D'Ambros</t>
  </si>
  <si>
    <t>Olsson</t>
  </si>
  <si>
    <t>Borjesson</t>
  </si>
  <si>
    <t>Deshayes</t>
  </si>
  <si>
    <t>Pérez</t>
  </si>
  <si>
    <t>Riehle</t>
  </si>
  <si>
    <t>Samuelson</t>
  </si>
  <si>
    <t>Sanz-Salinas</t>
  </si>
  <si>
    <t>Montesinos-Lajara</t>
  </si>
  <si>
    <t>Shao</t>
  </si>
  <si>
    <t>Kuk</t>
  </si>
  <si>
    <t>Anand</t>
  </si>
  <si>
    <t>Morley</t>
  </si>
  <si>
    <t>Jackson</t>
  </si>
  <si>
    <t>Mitchell</t>
  </si>
  <si>
    <t>Sowe</t>
  </si>
  <si>
    <t>Zettsu</t>
  </si>
  <si>
    <t>Murakami</t>
  </si>
  <si>
    <t>Squire</t>
  </si>
  <si>
    <t>Williams</t>
  </si>
  <si>
    <t>Stanley</t>
  </si>
  <si>
    <t>Briscoe</t>
  </si>
  <si>
    <t>Teixeira</t>
  </si>
  <si>
    <t>Lin</t>
  </si>
  <si>
    <t>Uden</t>
  </si>
  <si>
    <t>Damiani</t>
  </si>
  <si>
    <t>Gianini</t>
  </si>
  <si>
    <t>Ceravolo</t>
  </si>
  <si>
    <t>Vasilescu</t>
  </si>
  <si>
    <t>Serebrenik</t>
  </si>
  <si>
    <t>Ververs</t>
  </si>
  <si>
    <t>van Bommel</t>
  </si>
  <si>
    <t>Viljainen</t>
  </si>
  <si>
    <t>Kauppinen</t>
  </si>
  <si>
    <t>Weiss</t>
  </si>
  <si>
    <t>Boudreau</t>
  </si>
  <si>
    <t>Watson</t>
  </si>
  <si>
    <t>Yamakami</t>
  </si>
  <si>
    <t>Yu</t>
  </si>
  <si>
    <t>Cawley</t>
  </si>
  <si>
    <t>Ramaswamy</t>
  </si>
  <si>
    <t>Bush</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</si>
  <si>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</si>
  <si>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</si>
  <si>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</si>
  <si>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</si>
  <si>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</si>
  <si>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</si>
  <si>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</si>
  <si>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</si>
  <si>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</si>
  <si>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</si>
  <si>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</si>
  <si>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</si>
  <si>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</si>
  <si>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</si>
  <si>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</si>
  <si>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</si>
  <si>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</si>
  <si>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</si>
  <si>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</si>
  <si>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</si>
  <si>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</si>
  <si>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</si>
  <si>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</si>
  <si>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</si>
  <si>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</si>
  <si>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</si>
  <si>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</si>
  <si>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</si>
  <si>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</si>
  <si>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</si>
  <si>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</si>
  <si>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</si>
  <si>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</si>
  <si>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</si>
  <si>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</si>
  <si>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</si>
  <si>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0, 12, 96</t>
  </si>
  <si>
    <t>0, 136, 227</t>
  </si>
  <si>
    <t>0, 100, 50</t>
  </si>
  <si>
    <t>0, 176, 22</t>
  </si>
  <si>
    <t>191, 0, 0</t>
  </si>
  <si>
    <t>230, 120, 0</t>
  </si>
  <si>
    <t>255, 191, 0</t>
  </si>
  <si>
    <t>150, 200, 0</t>
  </si>
  <si>
    <t>200, 0, 120</t>
  </si>
  <si>
    <t>77, 0, 96</t>
  </si>
  <si>
    <t>91, 0, 191</t>
  </si>
  <si>
    <t>0, 98, 130</t>
  </si>
  <si>
    <t>Adams</t>
  </si>
  <si>
    <t>Agerfalk</t>
  </si>
  <si>
    <t>Workbook Settings 2</t>
  </si>
  <si>
    <t>Marked?</t>
  </si>
  <si>
    <t>Girba</t>
  </si>
  <si>
    <t>c:\tmp\Johnson.jpg</t>
  </si>
  <si>
    <t>Columna1</t>
  </si>
  <si>
    <t>G37</t>
  </si>
  <si>
    <t>Group 1</t>
  </si>
  <si>
    <t>Group 2</t>
  </si>
  <si>
    <t>Edges</t>
  </si>
  <si>
    <t>Vertices[Degree]</t>
  </si>
  <si>
    <t>Edge Weight</t>
  </si>
  <si>
    <t>Black</t>
  </si>
  <si>
    <t>Custom Menu Item Text</t>
  </si>
  <si>
    <t>Custom Menu Item Action</t>
  </si>
  <si>
    <t>C:\Users\oscar_000\Dropbox\SLR-OS-SECO\tmp\PerezJ.png</t>
  </si>
  <si>
    <t>C:\Users\oscar_000\Dropbox\SLR-OS-SECO\tmp\Lungu.png</t>
  </si>
  <si>
    <t>Silver</t>
  </si>
  <si>
    <t>\\</t>
  </si>
  <si>
    <t>Costal</t>
  </si>
  <si>
    <t>Czarnecki</t>
  </si>
  <si>
    <t>Deng</t>
  </si>
  <si>
    <t>Dienst</t>
  </si>
  <si>
    <t>Eckhardt</t>
  </si>
  <si>
    <t>Eklund</t>
  </si>
  <si>
    <t>Fiedler</t>
  </si>
  <si>
    <t>Fotrousi</t>
  </si>
  <si>
    <t>Franch</t>
  </si>
  <si>
    <t>Fricker</t>
  </si>
  <si>
    <t>González-Barahona</t>
  </si>
  <si>
    <t>Grosjean</t>
  </si>
  <si>
    <t>Handoyo</t>
  </si>
  <si>
    <t>Iansiti</t>
  </si>
  <si>
    <t>Kaats</t>
  </si>
  <si>
    <t>Le-Gall</t>
  </si>
  <si>
    <t>Levien</t>
  </si>
  <si>
    <t>Messerschmitt</t>
  </si>
  <si>
    <t>Moore</t>
  </si>
  <si>
    <t>Pfeiffer</t>
  </si>
  <si>
    <t>Renes</t>
  </si>
  <si>
    <t>Robles</t>
  </si>
  <si>
    <t>She</t>
  </si>
  <si>
    <t>Snijders</t>
  </si>
  <si>
    <t>Szyperski</t>
  </si>
  <si>
    <t>Tartler</t>
  </si>
  <si>
    <t>Wasowski</t>
  </si>
  <si>
    <t>Aarnoutse</t>
  </si>
  <si>
    <t>Berger</t>
  </si>
  <si>
    <t>Pfeiﬀer</t>
  </si>
  <si>
    <t>Bosch</t>
  </si>
  <si>
    <t>Bosch-Sijtsema</t>
  </si>
  <si>
    <t>LLopez</t>
  </si>
  <si>
    <t xml:space="preserve">Messerschmitt </t>
  </si>
  <si>
    <t>G38</t>
  </si>
  <si>
    <t>G39</t>
  </si>
  <si>
    <t>G40</t>
  </si>
  <si>
    <t>G41</t>
  </si>
  <si>
    <t>Top URLs in Tweet in Entire Graph</t>
  </si>
  <si>
    <t>Entire Graph Count</t>
  </si>
  <si>
    <t>Top URLs in Tweet in G1</t>
  </si>
  <si>
    <t>Top URLs in Tweet in G2</t>
  </si>
  <si>
    <t>G1 Count</t>
  </si>
  <si>
    <t>Top URLs in Tweet in G3</t>
  </si>
  <si>
    <t>G2 Count</t>
  </si>
  <si>
    <t>Top URLs in Tweet in G4</t>
  </si>
  <si>
    <t>G3 Count</t>
  </si>
  <si>
    <t>Top URLs in Tweet in G5</t>
  </si>
  <si>
    <t>G4 Count</t>
  </si>
  <si>
    <t>Top URLs in Tweet in G6</t>
  </si>
  <si>
    <t>G5 Count</t>
  </si>
  <si>
    <t>Top URLs in Tweet in G7</t>
  </si>
  <si>
    <t>G6 Count</t>
  </si>
  <si>
    <t>Top URLs in Tweet in G8</t>
  </si>
  <si>
    <t>G7 Count</t>
  </si>
  <si>
    <t>Top URLs in Tweet in G9</t>
  </si>
  <si>
    <t>G8 Count</t>
  </si>
  <si>
    <t>Top URLs in Tweet in G10</t>
  </si>
  <si>
    <t>G9 Count</t>
  </si>
  <si>
    <t>G10 Count</t>
  </si>
  <si>
    <t>Top URLs in Tweet</t>
  </si>
  <si>
    <t>Top Domains in Tweet in Entire Graph</t>
  </si>
  <si>
    <t>Top Domains in Tweet in G1</t>
  </si>
  <si>
    <t>Top Domains in Tweet in G2</t>
  </si>
  <si>
    <t>Top Domains in Tweet in G3</t>
  </si>
  <si>
    <t>Top Domains in Tweet in G4</t>
  </si>
  <si>
    <t>Top Domains in Tweet in G5</t>
  </si>
  <si>
    <t>Top Domains in Tweet in G6</t>
  </si>
  <si>
    <t>Top Domains in Tweet in G7</t>
  </si>
  <si>
    <t>Top Domains in Tweet in G8</t>
  </si>
  <si>
    <t>Top Domains in Tweet in G9</t>
  </si>
  <si>
    <t>Top Domains in Tweet in G10</t>
  </si>
  <si>
    <t>Top Domains in Tweet</t>
  </si>
  <si>
    <t>Top Hashtags in Tweet in Entire Graph</t>
  </si>
  <si>
    <t>Top Hashtags in Tweet in G1</t>
  </si>
  <si>
    <t>Top Hashtags in Tweet in G2</t>
  </si>
  <si>
    <t>Top Hashtags in Tweet in G3</t>
  </si>
  <si>
    <t>Top Hashtags in Tweet in G4</t>
  </si>
  <si>
    <t>Top Hashtags in Tweet in G5</t>
  </si>
  <si>
    <t>Top Hashtags in Tweet in G6</t>
  </si>
  <si>
    <t>Top Hashtags in Tweet in G7</t>
  </si>
  <si>
    <t>Top Hashtags in Tweet in G8</t>
  </si>
  <si>
    <t>Top Hashtags in Tweet in G9</t>
  </si>
  <si>
    <t>Top Hashtags in Tweet in G10</t>
  </si>
  <si>
    <t>Top Hashtags in Tweet</t>
  </si>
  <si>
    <t>Top Words in Tweet in Entire Graph</t>
  </si>
  <si>
    <t>Words in Sentiment List#1: Positive</t>
  </si>
  <si>
    <t>Words in Sentiment List#2: Negative</t>
  </si>
  <si>
    <t>Words in Sentiment List#3: (Add your own word list)</t>
  </si>
  <si>
    <t>Non-categorized Words</t>
  </si>
  <si>
    <t>Total Words</t>
  </si>
  <si>
    <t>Top Words in Tweet in G1</t>
  </si>
  <si>
    <t>Top Words in Tweet in G2</t>
  </si>
  <si>
    <t>Top Words in Tweet in G3</t>
  </si>
  <si>
    <t>Top Words in Tweet in G4</t>
  </si>
  <si>
    <t>Top Words in Tweet in G5</t>
  </si>
  <si>
    <t>Top Words in Tweet in G6</t>
  </si>
  <si>
    <t>Top Words in Tweet in G7</t>
  </si>
  <si>
    <t>Top Words in Tweet in G8</t>
  </si>
  <si>
    <t>Top Words in Tweet in G9</t>
  </si>
  <si>
    <t>Top Words in Tweet in G10</t>
  </si>
  <si>
    <t>Top Words in Tweet</t>
  </si>
  <si>
    <t/>
  </si>
  <si>
    <t>Top Word Pairs in Tweet in Entire Graph</t>
  </si>
  <si>
    <t>Top Word Pairs in Tweet in G1</t>
  </si>
  <si>
    <t>Top Word Pairs in Tweet in G2</t>
  </si>
  <si>
    <t>Top Word Pairs in Tweet in G3</t>
  </si>
  <si>
    <t>Top Word Pairs in Tweet in G4</t>
  </si>
  <si>
    <t>Top Word Pairs in Tweet in G5</t>
  </si>
  <si>
    <t>Top Word Pairs in Tweet in G6</t>
  </si>
  <si>
    <t>Top Word Pairs in Tweet in G7</t>
  </si>
  <si>
    <t>Top Word Pairs in Tweet in G8</t>
  </si>
  <si>
    <t>Top Word Pairs in Tweet in G9</t>
  </si>
  <si>
    <t>Top Word Pairs in Tweet in G10</t>
  </si>
  <si>
    <t>Top Word Pairs in Tweet</t>
  </si>
  <si>
    <t>Top Replied-To in Entire Graph</t>
  </si>
  <si>
    <t>Top Mentioned in Entire Graph</t>
  </si>
  <si>
    <t>Top Replied-To in G1</t>
  </si>
  <si>
    <t>Top Replied-To in G2</t>
  </si>
  <si>
    <t>Top Mentioned in G1</t>
  </si>
  <si>
    <t>Top Mentioned in G2</t>
  </si>
  <si>
    <t>Top Replied-To in G3</t>
  </si>
  <si>
    <t>Top Mentioned in G3</t>
  </si>
  <si>
    <t>Top Replied-To in G4</t>
  </si>
  <si>
    <t>Top Mentioned in G4</t>
  </si>
  <si>
    <t>Top Replied-To in G5</t>
  </si>
  <si>
    <t>Top Mentioned in G5</t>
  </si>
  <si>
    <t>Top Replied-To in G6</t>
  </si>
  <si>
    <t>Top Mentioned in G6</t>
  </si>
  <si>
    <t>Top Replied-To in G7</t>
  </si>
  <si>
    <t>Top Mentioned in G7</t>
  </si>
  <si>
    <t>Top Replied-To in G8</t>
  </si>
  <si>
    <t>Top Mentioned in G8</t>
  </si>
  <si>
    <t>Top Replied-To in G9</t>
  </si>
  <si>
    <t>Top Mentioned in G9</t>
  </si>
  <si>
    <t>Top Replied-To in G10</t>
  </si>
  <si>
    <t>Top Mentioned in G10</t>
  </si>
  <si>
    <t>Top Replied-To in Tweet</t>
  </si>
  <si>
    <t>Top Mentioned in Tweet</t>
  </si>
  <si>
    <t>Top Tweeters in Entire Graph</t>
  </si>
  <si>
    <t>Top Tweeters in G1</t>
  </si>
  <si>
    <t>Top Tweeters in G2</t>
  </si>
  <si>
    <t>Top Tweeters in G3</t>
  </si>
  <si>
    <t>Top Tweeters in G4</t>
  </si>
  <si>
    <t>Top Tweeters in G5</t>
  </si>
  <si>
    <t>Top Tweeters in G6</t>
  </si>
  <si>
    <t>Top Tweeters in G7</t>
  </si>
  <si>
    <t>Top Tweeters in G8</t>
  </si>
  <si>
    <t>Top Tweeters in G9</t>
  </si>
  <si>
    <t>Top Tweeters in G10</t>
  </si>
  <si>
    <t>Top Tweeters</t>
  </si>
  <si>
    <t>Top URLs in Tweet by Count</t>
  </si>
  <si>
    <t>Top URLs in Tweet by Salience</t>
  </si>
  <si>
    <t>Top Domains in Tweet by Count</t>
  </si>
  <si>
    <t>Top Domains in Tweet by Salience</t>
  </si>
  <si>
    <t>Top Hashtags in Tweet by Count</t>
  </si>
  <si>
    <t>Top Hashtags in Tweet by Salience</t>
  </si>
  <si>
    <t>Top Words in Tweet by Count</t>
  </si>
  <si>
    <t>Top Words in Tweet by Salience</t>
  </si>
  <si>
    <t>Top Word Pairs in Tweet by Count</t>
  </si>
  <si>
    <t>Top Word Pairs in Tweet by Salience</t>
  </si>
  <si>
    <t>&lt;?xml version="1.0" encoding="utf-8"?&gt;_x000D_
&lt;configuration&gt;_x000D_
  &lt;configSections&gt;_x000D_
    &lt;sectionGroup name="userSettings" type="System.Configuration.UserSettingsGroup, System, Version=2.0.0.0, Culture=neutral, PublicKeyToken=b77a5c561934e089"&gt;_x000D_
      &lt;section name="AutoFillUserSettings3" type="System.Configuration.ClientSettingsSection, System, Version=2.0.0.0, Culture=neutral, PublicKeyToken=b77a5c561934e089" allowExeDefinition="MachineToLocalUser" requirePermission="false" /&gt;_x000D_
      &lt;section name="GraphImageUserSettings2" type="System.Configuration.ClientSettingsSection, System, Version=2.0.0.0, Culture=neutral, PublicKeyToken=b77a5c561934e089" allowExeDefinition="MachineToLocalUser" requirePermission="false" /&gt;_x000D_
      &lt;section name="MergeDuplicateEdgesUserSettings" type="System.Configuration.ClientSettingsSection, System, Version=2.0.0.0, Culture=neutral, PublicKeyToken=b77a5c561934e089" allowExeDefinition="MachineToLocalUser" requirePermission="false" /&gt;_x000D_
      &lt;section name="ColumnGroupUserSettings" type="System.Configuration.ClientSettingsSection, System, Version=2.0.0.0, Culture=neutral, PublicKeyToken=b77a5c561934e089" allowExeDefinition="MachineToLocalUser" requirePermission="false" /&gt;_x000D_
      &lt;section name="ClusterUserSettings" type="System.Configuration.ClientSettingsSection, System, Version=2.0.0.0, Culture=neutral, PublicKeyToken=b77a5c561934e089" allowExeDefinition="MachineToLocalUser" requirePermission="false" /&gt;_x000D_
      &lt;section name="GroupUserSettings" type="System.Configuration.ClientSettingsSection, System, Version=2.0.0.0, Culture=neutral, PublicKeyToken=b77a5c561934e089" allowExeDefinition="MachineToLocalUser" requirePermission="false" /&gt;_x000D_
      &lt;section name="AutomateTasksUserSettings" type="System.Configuration.ClientSettingsSection, System, Version=2.0.0.0, Culture=neutral, PublicKeyToken=b77a5c561934e089" allowExeDefinition="MachineToLocalUser" requirePermission="false" /&gt;_x000D_
      &lt;section name="DynamicFiltersUserSettings" type="System.Configuration.ClientSettingsSection, System, Version=2.0.0.0, Culture=neutral, PublicKeyToken=b77a5c561934e089" allowExeDefinition="MachineToLocalUser" requirePermission="false" /&gt;_x000D_
      &lt;section name="LayoutUserSettings" type="System.Configuration.ClientSettingsSection, System, Version=2.0.0.0, Culture=neutral, PublicKeyToken=b77a5c561934e089" allowExeDefinition="MachineToLocalUser" requirePermission="false" /&gt;_x000D_
      &lt;section name="GraphMetricUserSettings" type="System.Configuration.ClientSettingsSection, System, Version=2.0.0.0, Culture=neutral, PublicKeyToken=b77a5c561934e089" allowExeDefinition="MachineToLocalUser" requirePermission="false" /&gt;_x000D_
      &lt;section name="GeneralUserSettings4" type="System.Configuration.ClientSettingsSection, System, Version=2.0.0.0, Culture=neutral, PublicKeyToken=b77a5c561934e089" allowExeDefinition="MachineToLocalUser" requirePermission="false" /&gt;_x000D_
      &lt;section name="GraphZoomAndScaleUserSettings" type="System.Configuration.ClientSettingsSection, System, Version=2.0.0.0, Culture=neutral, PublicKeyToken=b77a5c561934e089" allowExeDefinition="MachineToLocalUser" requirePermission="false" /&gt;_x000D_
    &lt;/sectionGroup&gt;_x000D_
  &lt;/configSections&gt;_x000D_
  &lt;userSettings&gt;_x000D_
    &lt;AutoFillUserSettings3&gt;_x000D_
      &lt;setting name="VertexLabelSourceColumnName" serializeAs="String"&gt;_x000D_
        &lt;value /&gt;_x000D_
      &lt;/setting&gt;_x000D_
      &lt;setting name="VertexPolarRSourceColumnName" serializeAs="String"&gt;_x000D_
        &lt;value /&gt;_x000D_
      &lt;/setting&gt;_x000D_
      &lt;setting name="VertexLabelPositionSourceColumnName" serializeAs="String"&gt;_x000D_
        &lt;value /&gt;_x000D_
      &lt;/setting&gt;_x000D_
      &lt;setting name="VertexShapeSourceColumnName" serializeAs="String"&gt;_x000D_
        &lt;value /&gt;_x000D_
      &lt;/setting&gt;_x000D_
      &lt;setting name="VertexXSourceColumnName" serializeAs="String"&gt;_x000D_
        &lt;value /&gt;_x000D_
      &lt;/setting&gt;_x000D_
      &lt;setting name="VertexColorSourceColumnName" serializeAs="String"&gt;_x000D_
        &lt;value /&gt;_x000D_
      &lt;/setting&gt;_x000D_
      &lt;setting name="EdgeColorSourceColumnName" serializeAs="String"&gt;_x000D_
        &lt;value /&gt;_x000D_
      &lt;/setting&gt;_x000D_
      &lt;setting name="VertexVisibilitySourceColumnName" serializeAs="String"&gt;_x000D_
        &lt;value /&gt;_x000D_
      &lt;/setting&gt;_x000D_
      &lt;setting name="EdgeWidthSourceColumnName" serializeAs="String"&gt;_x000D_
        &lt;value /&gt;_x000D_
      &lt;/setting&gt;_x000D_
      &lt;setting name="EdgeLabelSourceColumnName" serializeAs="String"&gt;_x000D_
        &lt;value /&gt;_x000D_
      &lt;/setting&gt;_x000D_
      &lt;setting name="GroupCollapsedSourceColumnName" serializeAs="String"&gt;_x000D_
        &lt;value /&gt;_x000D_
      &lt;/setting&gt;_x000D_
      &lt;setting name="VertexLayoutOrderSourceColumnName" serializeAs="String"&gt;_x000D_
        &lt;value /&gt;_x000D_
      &lt;/setting&gt;_x000D_
      &lt;setting name="EdgeVisibilitySourceColumnName" serializeAs="String"&gt;_x000D_
        &lt;value /&gt;_x000D_
      &lt;/setting&gt;_x000D_
      &lt;setting name="VertexRadiusDetails" serializeAs="String"&gt;_x000D_
        &lt;value&gt;False	False	1	10	1.5	10	False	False&lt;/value&gt;_x000D_
      &lt;/setting&gt;_x000D_
      &lt;setting name="EdgeStyleSourceColumnName" serializeAs="String"&gt;_x000D_
        &lt;value /&gt;_x000D_
      &lt;/setting&gt;_x000D_
      &lt;setting name="VertexPolarAngleSourceColumnName" serializeAs="String"&gt;_x000D_
        &lt;value /&gt;_x000D_
      &lt;/setting&gt;_x000D_
      &lt;setting name="GroupLabelSourceColumnName" serializeAs="String"&gt;_x000D_
        &lt;value /&gt;_x000D_
      &lt;/setting&gt;_x000D_
      &lt;setting name="EdgeAlphaSourceColumnName" serializeAs="String"&gt;_x000D_
        &lt;value /&gt;_x000D_
      &lt;/setting&gt;_x000D_
      &lt;setting name="VertexAlphaSourceColumnName" serializeAs="String"&gt;_x000D_
        &lt;value /&gt;_x000D_
      &lt;/setting&gt;_x000D_
      &lt;setting name="VertexRadiusSourceColumnName" serializeAs="String"&gt;_x000D_
        &lt;value /&gt;_x000D_
      &lt;/setting&gt;_x000D_
      &lt;setting name="VertexToolTipSourceColumnName" serializeAs="String"&gt;_x000D_
        &lt;value /&gt;_x000D_
      &lt;/setting&gt;_x000D_
      &lt;setting name="VertexYSourceColumnName" serializeAs="String"&gt;_x000D_
        &lt;value /&gt;_x000D_
      &lt;/setting&gt;_x000D_
      &lt;setting name="VertexLabelFillColorSourceColumnName" serializeAs="String"&gt;_x000D_
        &lt;value /&gt;_x000D_
      &lt;/setting&gt;_x000D_
    &lt;/AutoFillUserSettings3&gt;_x000D_
    &lt;GraphImageUserSettings2&gt;_x000D_
      &lt;setting name="UseControlSize" serializeAs="String"&gt;_x000D_
        &lt;value&gt;True&lt;/value&gt;_x000D_
      &lt;/setting&gt;_x000D_
      &lt;setting name="Includ</t>
  </si>
  <si>
    <t>Workbook Settings 3</t>
  </si>
  <si>
    <t>EYu</t>
  </si>
  <si>
    <t xml:space="preserve">EYu </t>
  </si>
  <si>
    <t>&lt;</t>
  </si>
  <si>
    <t>LayoutAlgorithm░The graph was laid out using the Fruchterman-Reingold layout algorithm.▓GraphDirectedness░The graph is undirected.▓GroupingDescription░The graph's vertices were grouped by connected component.</t>
  </si>
  <si>
    <t>Tourani</t>
  </si>
  <si>
    <t>Jiang</t>
  </si>
  <si>
    <t>Alagic</t>
  </si>
  <si>
    <t>Host</t>
  </si>
  <si>
    <t>Syeed</t>
  </si>
  <si>
    <t>Cardoso</t>
  </si>
  <si>
    <t>Costa</t>
  </si>
  <si>
    <t>Andres</t>
  </si>
  <si>
    <t>Barbin</t>
  </si>
  <si>
    <t>eFooter" serializeAs="String"&gt;_x000D_
        &lt;value&gt;False&lt;/value&gt;_x000D_
      &lt;/setting&gt;_x000D_
      &lt;setting name="IncludeHeader" serializeAs="String"&gt;_x000D_
        &lt;value&gt;False&lt;/value&gt;_x000D_
      &lt;/setting&gt;_x000D_
      &lt;setting name="ImageSize" serializeAs="String"&gt;_x000D_
        &lt;value&gt;600, 400&lt;/value&gt;_x000D_
      &lt;/setting&gt;_x000D_
      &lt;setting name="HeaderText" serializeAs="String"&gt;_x000D_
        &lt;value&gt;Social media network connections&lt;/value&gt;_x000D_
      &lt;/setting&gt;_x000D_
      &lt;setting name="FooterText" serializeAs="String"&gt;_x000D_
        &lt;value&gt;Created with NodeXL Pro (http://nodexl.codeplex.com) from the Social Media Research Foundation (http://www.smrfoundation.org)&lt;/value&gt;_x000D_
      &lt;/setting&gt;_x000D_
      &lt;setting name="HeaderFooterFont" serializeAs="String"&gt;_x000D_
        &lt;value&gt;Microsoft Sans Serif, 8.25pt&lt;/value&gt;_x000D_
      &lt;/setting&gt;_x000D_
    &lt;/GraphImageUserSettings2&gt;_x000D_
    &lt;MergeDuplicateEdgesUserSettings&gt;_x000D_
      &lt;setting name="CountDuplicates" serializeAs="String"&gt;_x000D_
        &lt;value&gt;True&lt;/value&gt;_x000D_
      &lt;/setting&gt;_x000D_
      &lt;setting name="DeleteDuplicates" serializeAs="String"&gt;_x000D_
        &lt;value&gt;True&lt;/value&gt;_x000D_
      &lt;/setting&gt;_x000D_
      &lt;setting name="ThirdColumnNameForDuplicateDetection" serializeAs="String"&gt;_x000D_
        &lt;value /&gt;_x000D_
      &lt;/setting&gt;_x000D_
    &lt;/MergeDuplicateEdgesUserSettings&gt;_x000D_
    &lt;ColumnGroupUserSettings&gt;_x000D_
      &lt;setting name="ColumnGroupsToShow" serializeAs="String"&gt;_x000D_
        &lt;value&gt;EdgeDoNotHide, EdgeVisualAttributes, EdgeLabels, EdgeGraphMetrics, EdgeOtherColumns, VertexDoNotHide, VertexVisualAttributes, VertexGraphMetrics, VertexLabels, VertexOtherColumns, GroupDoNotHide, GroupVisualAttributes, GroupLabels, GroupGraphMetrics, GroupEdgeDoNotHide, GroupEdgeGraphMetrics&lt;/value&gt;_x000D_
      &lt;/setting&gt;_x000D_
    &lt;/ColumnGroupUserSettings&gt;_x000D_
    &lt;ClusterUserSettings&gt;_x000D_
      &lt;setting name="ClusterAlgorithm" serializeAs="String"&gt;_x000D_
        &lt;value&gt;GirvanNewman&lt;/value&gt;_x000D_
      &lt;/setting&gt;_x000D_
      &lt;setting name="PutNeighborlessVerticesInOneCluster" serializeAs="String"&gt;_x000D_
        &lt;value&gt;True&lt;/value&gt;_x000D_
      &lt;/setting&gt;_x000D_
    &lt;/ClusterUserSettings&gt;_x000D_
    &lt;GroupUserSettings&gt;_x000D_
      &lt;setting name="ReadGroups" serializeAs="String"&gt;_x000D_
        &lt;value&gt;True&lt;/value&gt;_x000D_
      &lt;/setting&gt;_x000D_
    &lt;/GroupUserSettings&gt;_x000D_
    &lt;AutomateTasksUserSettings&gt;_x000D_
      &lt;setting name="AutomateThisWorkbookOnly" serializeAs="String"&gt;_x000D_
        &lt;value&gt;True&lt;/value&gt;_x000D_
      &lt;/setting&gt;_x000D_
      &lt;setting name="FolderToAutomate" serializeAs="String"&gt;_x000D_
        &lt;value /&gt;_x000D_
      &lt;/setting&gt;_x000D_
      &lt;setting name="TasksToRun" serializeAs="String"&gt;_x000D_
        &lt;value&gt;CalculateClusters, ReadWorkbook&lt;/value&gt;_x000D_
      &lt;/setting&gt;_x000D_
    &lt;/AutomateTasksUserSettings&gt;_x000D_
    &lt;DynamicFiltersUserSettings&gt;_x000D_
      &lt;setting name="FilterNonNumericCells" serializeAs="String"&gt;_x000D_
        &lt;value&gt;False&lt;/value&gt;_x000D_
      &lt;/setting&gt;_x000D_
      &lt;setting name="FilteredAlpha" serializeAs="String"&gt;_x000D_
        &lt;value&gt;80&lt;/value&gt;_x000D_
      &lt;/setting&gt;_x000D_
    &lt;/DynamicFiltersUserSettings&gt;_x000D_
    &lt;LayoutUserSettings&gt;_x000D_
      &lt;setting name="LayoutStyle" serializeAs="String"&gt;_x000D_
        &lt;value&gt;UseBinning&lt;/value&gt;_x000D_
      &lt;/setting&gt;_x000D_
      &lt;setting name="Margin" serializeAs="String"&gt;_x000D_
        &lt;value&gt;6&lt;/value&gt;_x000D_
      &lt;/setting&gt;_x000D_
      &lt;setting name="ImproveLayoutOfGroups" serializeAs="String"&gt;_x000D_
        &lt;value&gt;False&lt;/value&gt;_x000D_
      &lt;/setting&gt;_x000D_
      &lt;setting name="FruchtermanReingoldIterations" serializeAs="String"&gt;_x000D_
        &lt;value&gt;10&lt;/value&gt;_x000D_
      &lt;/setting&gt;_x000D_
      &lt;setting name="FruchtermanReingoldC" serializeAs="String"&gt;_x000D_
        &lt;value&gt;3&lt;/value&gt;_x000D_
      &lt;/setting&gt;_x000D_
      &lt;setting name="IntergroupEdgeStyle" serializeAs="String"&gt;_x000D_
        &lt;value&gt;Show&lt;/value&gt;_x000D_
      &lt;/setting&gt;_x000D_
      &lt;setting name="GroupRectanglePenWidth" serializeAs="String"&gt;_x000D_
        &lt;value&gt;6&lt;/value&gt;_x000D_
      &lt;/setting&gt;_x000D_
      &lt;setting name="Layout" serializeAs="String"&gt;_x000D_
        &lt;value&gt;FruchtermanReingold&lt;/value&gt;_x000D_
      &lt;/setting&gt;_x000D_
      &lt;setting name="BinLength" serializeAs="String"&gt;_x000D_
        &lt;value&gt;16&lt;/value&gt;_x000D_
      &lt;/setting&gt;_x000D_
      &lt;setting name="MaximumVerticesPerBin" serializeAs="String"&gt;_x000D_
        &lt;value&gt;3&lt;/value&gt;_x000D_
      &lt;/setting&gt;_x000D_
    &lt;/LayoutUserSettings&gt;_x000D_
    &lt;GraphMetricUserSettings&gt;_x000D_
      &lt;setting name="GraphMetricsToCalculate" serializeAs="String"&gt;_x000D_
        &lt;value&gt;OverallMetrics&lt;/value&gt;_x000D_
      &lt;/setting&gt;_x000D_
    &lt;/GraphMetricUserSettings&gt;_x000D_
    &lt;GeneralUserSettings4&gt;_x000D_
      &lt;setting name="ReadGroupLabels" serializeAs="String"&gt;_x000D_
        &lt;value&gt;True&lt;/value&gt;_x000D_
      &lt;/setting&gt;_x000D_
      &lt;setting name="ReadVertexLabels" serializeAs="String"&gt;_x000D_
        &lt;value&gt;True&lt;/value&gt;_x000D_
      &lt;/setting&gt;_x000D_
      &lt;setting name="ReadEdgeLabels" serializeAs="String"&gt;_x000D_
        &lt;value&gt;True&lt;/value&gt;_x000D_
      &lt;/setting&gt;_x000D_
      &lt;setting name="ShowGraphLegend" serializeAs="String"&gt;_x000D_
        &lt;value&gt;False&lt;/value&gt;_x000D_
      &lt;/setting&gt;_x000D_
      &lt;setting name="ShowGraphAxes" serializeAs="String"&gt;_x000D_
        &lt;value&gt;False&lt;/value&gt;_x000D_
      &lt;/setting&gt;_x000D_
      &lt;setting name="VertexShape" serializeAs="String"&gt;_x000D_
        &lt;value&gt;Circle&lt;/value&gt;_x000D_
      &lt;/setting&gt;_x000D_
      &lt;setting name="EdgeAlpha" serializeAs="String"&gt;_x000D_
        &lt;value&gt;100&lt;/value&gt;_x000D_
      &lt;/setting&gt;_x000D_
      &lt;setting name="SelectedEdgeColor" serializeAs="String"&gt;_x000D_
        &lt;value&gt;Red&lt;/value&gt;_x000D_
      &lt;/setting&gt;_x000D_
      &lt;setting name="EdgeColor" serializeAs="String"&gt;_x000D_
        &lt;value&gt;Black&lt;/value&gt;_x000D_
      &lt;/setting&gt;_x000D_
      &lt;setting name="RelativeArrowSize" serializeAs="String"&gt;_x000D_
        &lt;value&gt;3&lt;/value&gt;_x000D_
      &lt;/setting&gt;_x000D_
      &lt;setting name="EdgeBundlerStraightening" serializeAs="String"&gt;_x000D_
        &lt;value&gt;0.15&lt;/value&gt;_x000D_
      &lt;/setting&gt;_x000D_
      &lt;setting name="VertexImageSize" serializeAs="String"&gt;_x000D_
        &lt;value&gt;1&lt;/value&gt;_x000D_
      &lt;/setting&gt;_x000D_
      &lt;setting name="VertexRadius" serializeAs="String"&gt;_x000D_
        &lt;value&gt;1&lt;/value&gt;_x000D_
      &lt;/setting&gt;_x000D_
      &lt;setting name="AxisFont" serializeAs="String"&gt;_x000D_
        &lt;value&gt;Microsoft Sans Serif, 16pt, style=Bold&lt;/value&gt;_x000D_
      &lt;/setting&gt;_x000D_
      &lt;setting name="EdgeBezierDisplacementFactor" serializeAs="String"&gt;_x000D_
        &lt;value&gt;0.2&lt;/value&gt;_x000D_
      &lt;/setting&gt;_x000D_
      &lt;setting name="LabelUserSettings" serializeAs="String"&gt;_x000D_
        &lt;value&gt;Microsoft Sans Serif, 30pt, style=Bold	Lime	BottomCenter	21474</t>
  </si>
  <si>
    <t>83647	2147483647	Black	False	200	Black	86	MiddleCenter	Microsoft Sans Serif, 22pt, style=Bold	Microsoft Sans Serif, 14.25pt&lt;/value&gt;_x000D_
      &lt;/setting&gt;_x000D_
      &lt;setting name="SelectedVertexColor" serializeAs="String"&gt;_x000D_
        &lt;value&gt;Red&lt;/value&gt;_x000D_
      &lt;/setting&gt;_x000D_
      &lt;setting name="VertexEffect" serializeAs="String"&gt;_x000D_
        &lt;value&gt;None&lt;/value&gt;_x000D_
      &lt;/setting&gt;_x000D_
      &lt;setting name="EdgeCurveStyle" serializeAs="String"&gt;_x000D_
        &lt;value&gt;Bezier&lt;/value&gt;_x000D_
      &lt;/setting&gt;_x000D_
      &lt;setting name="BackColor" serializeAs="String"&gt;_x000D_
        &lt;value&gt;White&lt;/value&gt;_x000D_
      &lt;/setting&gt;_x000D_
      &lt;setting name="VertexAlpha" serializeAs="String"&gt;_x000D_
        &lt;value&gt;100&lt;/value&gt;_x000D_
      &lt;/setting&gt;_x000D_
      &lt;setting name="VertexRelativeOuterGlowSize" serializeAs="String"&gt;_x000D_
        &lt;value&gt;3&lt;/value&gt;_x000D_
      &lt;/setting&gt;_x000D_
      &lt;setting name="EdgeWidth" serializeAs="String"&gt;_x000D_
        &lt;value&gt;2&lt;/value&gt;_x000D_
      &lt;/setting&gt;_x000D_
      &lt;setting name="AutoReadWorkbook" serializeAs="String"&gt;_x000D_
        &lt;value&gt;True&lt;/value&gt;_x000D_
      &lt;/setting&gt;_x000D_
      &lt;setting name="BackgroundImageUri" serializeAs="String"&gt;_x000D_
        &lt;value /&gt;_x000D_
      &lt;/setting&gt;_x000D_
      &lt;setting name="AutoSelect" serializeAs="String"&gt;_x000D_
        &lt;value&gt;True&lt;/value&gt;_x000D_
      &lt;/setting&gt;_x000D_
      &lt;setting name="VertexColor" serializeAs="String"&gt;_x000D_
        &lt;value&gt;Black&lt;/value&gt;_x000D_
      &lt;/setting&gt;_x000D_
    &lt;/GeneralUserSettings4&gt;_x000D_
    &lt;GraphZoomAndScaleUserSettings&gt;_x000D_
      &lt;setting name="GraphScale" serializeAs="String"&gt;_x000D_
        &lt;value&gt;0.36&lt;/value&gt;_x000D_
      &lt;/setting&gt;_x000D_
    &lt;/GraphZoomAndScaleUserSettings&gt;_x000D_
  &lt;/userSettings&gt;_x000D_
&lt;/configuration&gt;</t>
  </si>
  <si>
    <t>1.0.1.366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</si>
</sst>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15" x14ac:knownFonts="1">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9"/>
      <color indexed="81"/>
      <name val="Tahoma"/>
      <family val="2"/>
    </font>
    <font>
      <sz val="9"/>
      <color indexed="81"/>
      <name val="Tahoma"/>
      <family val="2"/>
    </font>
    <font>
      <sz val="11"/>
      <color theme="1"/>
      <name val="Calibri"/>
      <family val="2"/>
      <scheme val="minor"/>
    </font>
    <font>
      <sz val="11"/>
      <color theme="1"/>
      <name val="Arial"/>
      <family val="2"/>
    </font>
    <font>
      <u/>
      <sz val="11"/>
      <color theme="10"/>
      <name val="Calibri"/>
      <family val="2"/>
      <scheme val="minor"/>
    </font>
    <font>
      <sz val="11"/>
      <color theme="1" tint="4.9989318521683403E-2"/>
      <name val="Calibri"/>
      <family val="2"/>
      <scheme val="minor"/>
    </font>
    <font>
      <sz val="11"/>
      <color theme="1"/>
      <name val="Calibri"/>
      <scheme val="minor"/>
    </font>
  </fonts>
  <fills count="10">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0">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xf numFmtId="0" fontId="12" fillId="0" borderId="0" applyNumberFormat="0" applyFill="0" applyBorder="0" applyAlignment="0" applyProtection="0"/>
  </cellStyleXfs>
  <cellXfs count="162">
    <xf numFmtId="0" fontId="0" fillId="0" borderId="0" xfId="0"/>
    <xf numFmtId="49" fontId="0" fillId="0" borderId="0" xfId="0" applyNumberFormat="1"/>
    <xf numFmtId="1"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164" fontId="0" fillId="0" borderId="0" xfId="0" applyNumberFormat="1"/>
    <xf numFmtId="0" fontId="0" fillId="0" borderId="0" xfId="0" applyAlignment="1">
      <alignment vertical="top" wrapText="1"/>
    </xf>
    <xf numFmtId="0" fontId="0" fillId="0" borderId="0" xfId="0" applyNumberFormat="1" applyAlignment="1">
      <alignment wrapText="1"/>
    </xf>
    <xf numFmtId="164" fontId="0" fillId="0" borderId="0" xfId="0" applyNumberFormat="1" applyAlignment="1">
      <alignment wrapText="1"/>
    </xf>
    <xf numFmtId="1" fontId="0" fillId="0" borderId="0" xfId="0" applyNumberFormat="1" applyAlignment="1">
      <alignment wrapText="1"/>
    </xf>
    <xf numFmtId="49" fontId="0" fillId="0" borderId="0" xfId="0" applyNumberFormat="1" applyAlignment="1">
      <alignment wrapText="1"/>
    </xf>
    <xf numFmtId="0" fontId="0" fillId="0" borderId="0" xfId="0" applyBorder="1"/>
    <xf numFmtId="0" fontId="0" fillId="0" borderId="0" xfId="0" applyAlignment="1">
      <alignment wrapText="1"/>
    </xf>
    <xf numFmtId="49" fontId="0" fillId="0" borderId="0" xfId="3" applyNumberFormat="1" applyFont="1"/>
    <xf numFmtId="0" fontId="0" fillId="5" borderId="1" xfId="4" applyNumberFormat="1" applyFont="1"/>
    <xf numFmtId="49" fontId="6" fillId="6" borderId="1" xfId="6" applyNumberFormat="1"/>
    <xf numFmtId="0" fontId="0" fillId="0" borderId="0" xfId="2" applyFont="1"/>
    <xf numFmtId="0" fontId="0" fillId="5" borderId="0" xfId="4" applyNumberFormat="1" applyFont="1" applyBorder="1"/>
    <xf numFmtId="1" fontId="0" fillId="5" borderId="0" xfId="4" applyNumberFormat="1" applyFont="1" applyBorder="1"/>
    <xf numFmtId="0" fontId="0" fillId="2" borderId="0" xfId="1" applyNumberFormat="1" applyFont="1" applyBorder="1"/>
    <xf numFmtId="0" fontId="5" fillId="4" borderId="0" xfId="5" applyNumberFormat="1" applyBorder="1"/>
    <xf numFmtId="164" fontId="5" fillId="4" borderId="0" xfId="5" applyNumberFormat="1" applyBorder="1"/>
    <xf numFmtId="1" fontId="5" fillId="4" borderId="0" xfId="5" applyNumberFormat="1" applyBorder="1"/>
    <xf numFmtId="0" fontId="5" fillId="4" borderId="2" xfId="5" applyNumberFormat="1" applyBorder="1"/>
    <xf numFmtId="0" fontId="0" fillId="5" borderId="2" xfId="4" applyNumberFormat="1" applyFont="1" applyBorder="1"/>
    <xf numFmtId="0" fontId="6" fillId="6" borderId="0" xfId="6" applyBorder="1"/>
    <xf numFmtId="0" fontId="6" fillId="6" borderId="2" xfId="6" applyBorder="1"/>
    <xf numFmtId="0" fontId="0" fillId="3" borderId="0" xfId="7" applyNumberFormat="1" applyFont="1" applyBorder="1"/>
    <xf numFmtId="0" fontId="0" fillId="3" borderId="2" xfId="7" applyNumberFormat="1" applyFont="1" applyBorder="1"/>
    <xf numFmtId="0" fontId="0" fillId="2" borderId="2" xfId="1" applyNumberFormat="1" applyFont="1" applyBorder="1"/>
    <xf numFmtId="0" fontId="0" fillId="0" borderId="2" xfId="2" applyFont="1" applyBorder="1"/>
    <xf numFmtId="0" fontId="1" fillId="0" borderId="0" xfId="0" applyNumberFormat="1" applyFont="1"/>
    <xf numFmtId="4" fontId="0" fillId="0" borderId="0" xfId="0" applyNumberFormat="1"/>
    <xf numFmtId="4" fontId="0" fillId="0" borderId="0" xfId="0" applyNumberFormat="1" applyBorder="1"/>
    <xf numFmtId="0" fontId="5" fillId="4" borderId="1" xfId="5" applyNumberFormat="1"/>
    <xf numFmtId="0" fontId="5" fillId="4" borderId="1" xfId="5" applyNumberFormat="1" applyAlignment="1"/>
    <xf numFmtId="0" fontId="7" fillId="7" borderId="3" xfId="0" applyFont="1" applyFill="1" applyBorder="1"/>
    <xf numFmtId="0" fontId="7" fillId="7" borderId="4" xfId="0" applyFont="1" applyFill="1" applyBorder="1"/>
    <xf numFmtId="4" fontId="0" fillId="8" borderId="5" xfId="0" applyNumberFormat="1" applyFont="1" applyFill="1" applyBorder="1"/>
    <xf numFmtId="0" fontId="0" fillId="8" borderId="6" xfId="0" applyNumberFormat="1" applyFont="1" applyFill="1" applyBorder="1"/>
    <xf numFmtId="4" fontId="0" fillId="9" borderId="5" xfId="0" applyNumberFormat="1" applyFont="1" applyFill="1" applyBorder="1"/>
    <xf numFmtId="0" fontId="0" fillId="9" borderId="6" xfId="0" applyNumberFormat="1" applyFont="1" applyFill="1" applyBorder="1"/>
    <xf numFmtId="4" fontId="0" fillId="9" borderId="7" xfId="0" applyNumberFormat="1" applyFont="1" applyFill="1" applyBorder="1"/>
    <xf numFmtId="0" fontId="0" fillId="9" borderId="0" xfId="0" applyNumberFormat="1" applyFont="1" applyFill="1"/>
    <xf numFmtId="0" fontId="0" fillId="8" borderId="5" xfId="0" applyNumberFormat="1" applyFont="1" applyFill="1" applyBorder="1"/>
    <xf numFmtId="0" fontId="0" fillId="9" borderId="5" xfId="0" applyNumberFormat="1" applyFont="1" applyFill="1" applyBorder="1"/>
    <xf numFmtId="0" fontId="0" fillId="9" borderId="7" xfId="0" applyNumberFormat="1" applyFont="1" applyFill="1" applyBorder="1"/>
    <xf numFmtId="1" fontId="5" fillId="4" borderId="1" xfId="5" applyNumberFormat="1"/>
    <xf numFmtId="167" fontId="5" fillId="4" borderId="1" xfId="5" applyNumberFormat="1"/>
    <xf numFmtId="49" fontId="0" fillId="0" borderId="0" xfId="3" applyNumberFormat="1" applyFont="1" applyAlignment="1">
      <alignment wrapText="1"/>
    </xf>
    <xf numFmtId="1" fontId="5" fillId="4" borderId="1" xfId="5" applyNumberFormat="1" applyAlignment="1"/>
    <xf numFmtId="167" fontId="5" fillId="4" borderId="1" xfId="5" applyNumberFormat="1" applyAlignment="1"/>
    <xf numFmtId="0" fontId="0" fillId="5" borderId="1" xfId="4" applyNumberFormat="1" applyFont="1" applyAlignment="1">
      <alignment wrapText="1"/>
    </xf>
    <xf numFmtId="164" fontId="0" fillId="5" borderId="1" xfId="4" applyNumberFormat="1" applyFont="1" applyAlignment="1">
      <alignment wrapText="1"/>
    </xf>
    <xf numFmtId="1" fontId="0" fillId="5" borderId="1" xfId="4" applyNumberFormat="1" applyFont="1" applyAlignment="1">
      <alignment wrapText="1"/>
    </xf>
    <xf numFmtId="0" fontId="6" fillId="6" borderId="1" xfId="6" applyNumberFormat="1" applyAlignment="1">
      <alignment wrapText="1"/>
    </xf>
    <xf numFmtId="49" fontId="6" fillId="6" borderId="1" xfId="6" applyNumberFormat="1" applyAlignment="1">
      <alignment wrapText="1"/>
    </xf>
    <xf numFmtId="0" fontId="0" fillId="3" borderId="1" xfId="7" applyNumberFormat="1" applyFont="1" applyAlignment="1">
      <alignment wrapText="1"/>
    </xf>
    <xf numFmtId="164" fontId="0" fillId="3" borderId="1" xfId="7" applyNumberFormat="1" applyFont="1" applyAlignment="1">
      <alignment wrapText="1"/>
    </xf>
    <xf numFmtId="165" fontId="0" fillId="3" borderId="1" xfId="7" applyNumberFormat="1" applyFont="1" applyAlignment="1">
      <alignment wrapText="1"/>
    </xf>
    <xf numFmtId="166" fontId="0" fillId="3" borderId="1" xfId="7" applyNumberFormat="1" applyFont="1" applyAlignment="1">
      <alignment wrapText="1"/>
    </xf>
    <xf numFmtId="0" fontId="0" fillId="2" borderId="1" xfId="1" applyNumberFormat="1" applyFont="1" applyAlignment="1">
      <alignment wrapText="1"/>
    </xf>
    <xf numFmtId="0" fontId="0" fillId="0" borderId="0" xfId="2" applyNumberFormat="1" applyFont="1" applyAlignment="1">
      <alignment wrapText="1"/>
    </xf>
    <xf numFmtId="0" fontId="5" fillId="2" borderId="1" xfId="1" applyNumberFormat="1"/>
    <xf numFmtId="0" fontId="6" fillId="6" borderId="1" xfId="6"/>
    <xf numFmtId="0" fontId="10" fillId="5" borderId="1" xfId="4" applyNumberFormat="1" applyFont="1" applyAlignment="1">
      <alignment wrapText="1"/>
    </xf>
    <xf numFmtId="0" fontId="6" fillId="6" borderId="1" xfId="6" applyNumberFormat="1"/>
    <xf numFmtId="0" fontId="5" fillId="4" borderId="1" xfId="5" applyNumberFormat="1" applyAlignment="1">
      <alignment wrapText="1"/>
    </xf>
    <xf numFmtId="0" fontId="0" fillId="5" borderId="8" xfId="4" applyNumberFormat="1" applyFont="1" applyBorder="1"/>
    <xf numFmtId="0" fontId="0" fillId="5" borderId="9" xfId="4" applyNumberFormat="1" applyFont="1" applyBorder="1"/>
    <xf numFmtId="0" fontId="0" fillId="5" borderId="10" xfId="4" applyNumberFormat="1" applyFont="1" applyBorder="1"/>
    <xf numFmtId="0" fontId="0" fillId="3" borderId="8" xfId="7" applyNumberFormat="1" applyFont="1" applyBorder="1"/>
    <xf numFmtId="0" fontId="6" fillId="3" borderId="10" xfId="7" applyNumberFormat="1" applyFont="1" applyBorder="1"/>
    <xf numFmtId="0" fontId="5" fillId="2" borderId="8" xfId="1" applyNumberFormat="1" applyBorder="1"/>
    <xf numFmtId="0" fontId="5" fillId="2" borderId="10" xfId="1" applyNumberFormat="1" applyBorder="1"/>
    <xf numFmtId="0" fontId="5" fillId="4" borderId="8" xfId="5" applyNumberFormat="1" applyBorder="1"/>
    <xf numFmtId="0" fontId="5" fillId="4" borderId="9" xfId="5" applyNumberFormat="1" applyBorder="1"/>
    <xf numFmtId="0" fontId="0" fillId="3" borderId="1" xfId="7" applyNumberFormat="1" applyFont="1"/>
    <xf numFmtId="164" fontId="0" fillId="5" borderId="1" xfId="4" applyNumberFormat="1" applyFont="1"/>
    <xf numFmtId="1" fontId="0" fillId="5" borderId="1" xfId="4" applyNumberFormat="1" applyFont="1"/>
    <xf numFmtId="164" fontId="0" fillId="3" borderId="1" xfId="7" applyNumberFormat="1" applyFont="1"/>
    <xf numFmtId="165" fontId="0" fillId="3" borderId="1" xfId="7" applyNumberFormat="1" applyFont="1"/>
    <xf numFmtId="166" fontId="0" fillId="3" borderId="1" xfId="7" applyNumberFormat="1" applyFont="1"/>
    <xf numFmtId="0" fontId="0" fillId="2" borderId="1" xfId="1" applyNumberFormat="1" applyFont="1"/>
    <xf numFmtId="0" fontId="0" fillId="0" borderId="0" xfId="2" applyNumberFormat="1" applyFont="1"/>
    <xf numFmtId="49" fontId="0" fillId="0" borderId="0" xfId="3" applyNumberFormat="1" applyFont="1" applyBorder="1"/>
    <xf numFmtId="0" fontId="0" fillId="5" borderId="11" xfId="4" applyNumberFormat="1" applyFont="1" applyBorder="1"/>
    <xf numFmtId="164" fontId="0" fillId="5" borderId="11" xfId="4" applyNumberFormat="1" applyFont="1" applyBorder="1"/>
    <xf numFmtId="1" fontId="0" fillId="5" borderId="11" xfId="4" applyNumberFormat="1" applyFont="1" applyBorder="1"/>
    <xf numFmtId="49" fontId="6" fillId="6" borderId="11" xfId="6" applyNumberFormat="1" applyBorder="1"/>
    <xf numFmtId="0" fontId="6" fillId="6" borderId="11" xfId="6" applyNumberFormat="1" applyBorder="1"/>
    <xf numFmtId="164" fontId="0" fillId="3" borderId="11" xfId="7" applyNumberFormat="1" applyFont="1" applyBorder="1"/>
    <xf numFmtId="165" fontId="0" fillId="3" borderId="11" xfId="7" applyNumberFormat="1" applyFont="1" applyBorder="1"/>
    <xf numFmtId="0" fontId="0" fillId="3" borderId="11" xfId="7" applyNumberFormat="1" applyFont="1" applyBorder="1"/>
    <xf numFmtId="166" fontId="0" fillId="3" borderId="11" xfId="7" applyNumberFormat="1" applyFont="1" applyBorder="1"/>
    <xf numFmtId="1" fontId="10" fillId="4" borderId="11" xfId="5" applyNumberFormat="1" applyFont="1" applyBorder="1" applyAlignment="1"/>
    <xf numFmtId="167" fontId="5" fillId="4" borderId="11" xfId="5" applyNumberFormat="1" applyBorder="1" applyAlignment="1"/>
    <xf numFmtId="0" fontId="0" fillId="2" borderId="11" xfId="1" applyNumberFormat="1" applyFont="1" applyBorder="1"/>
    <xf numFmtId="0" fontId="0" fillId="0" borderId="0" xfId="2" applyNumberFormat="1" applyFont="1" applyBorder="1"/>
    <xf numFmtId="0" fontId="10" fillId="2" borderId="1" xfId="1" applyNumberFormat="1" applyFont="1" applyAlignment="1">
      <alignment wrapText="1"/>
    </xf>
    <xf numFmtId="0" fontId="5" fillId="5" borderId="1" xfId="8" applyNumberFormat="1" applyAlignment="1"/>
    <xf numFmtId="0" fontId="0" fillId="0" borderId="0" xfId="0" applyFill="1"/>
    <xf numFmtId="0" fontId="0" fillId="0" borderId="0" xfId="0" applyFill="1" applyBorder="1"/>
    <xf numFmtId="49" fontId="0" fillId="0" borderId="0" xfId="3" applyNumberFormat="1" applyFont="1" applyBorder="1" applyAlignment="1">
      <alignment wrapText="1"/>
    </xf>
    <xf numFmtId="0" fontId="0" fillId="5" borderId="11" xfId="4" applyNumberFormat="1" applyFont="1" applyBorder="1" applyAlignment="1">
      <alignment wrapText="1"/>
    </xf>
    <xf numFmtId="164" fontId="0" fillId="5" borderId="11" xfId="4" applyNumberFormat="1" applyFont="1" applyBorder="1" applyAlignment="1">
      <alignment wrapText="1"/>
    </xf>
    <xf numFmtId="0" fontId="10" fillId="5" borderId="11" xfId="4" applyNumberFormat="1" applyFont="1" applyBorder="1" applyAlignment="1">
      <alignment wrapText="1"/>
    </xf>
    <xf numFmtId="1" fontId="0" fillId="5" borderId="11" xfId="4" applyNumberFormat="1" applyFont="1" applyBorder="1" applyAlignment="1">
      <alignment wrapText="1"/>
    </xf>
    <xf numFmtId="49" fontId="6" fillId="6" borderId="11" xfId="6" applyNumberFormat="1" applyBorder="1" applyAlignment="1">
      <alignment wrapText="1"/>
    </xf>
    <xf numFmtId="0" fontId="6" fillId="6" borderId="11" xfId="6" applyNumberFormat="1" applyBorder="1" applyAlignment="1">
      <alignment wrapText="1"/>
    </xf>
    <xf numFmtId="0" fontId="5" fillId="4" borderId="11" xfId="5" applyNumberFormat="1" applyBorder="1" applyAlignment="1">
      <alignment wrapText="1"/>
    </xf>
    <xf numFmtId="0" fontId="10" fillId="2" borderId="11" xfId="1" applyNumberFormat="1" applyFont="1" applyBorder="1" applyAlignment="1">
      <alignment wrapText="1"/>
    </xf>
    <xf numFmtId="0" fontId="0" fillId="0" borderId="0" xfId="2" applyNumberFormat="1" applyFont="1" applyBorder="1" applyAlignment="1">
      <alignment wrapText="1"/>
    </xf>
    <xf numFmtId="0" fontId="11" fillId="0" borderId="0" xfId="0" applyFont="1"/>
    <xf numFmtId="49" fontId="11" fillId="0" borderId="0" xfId="3" applyNumberFormat="1" applyFont="1" applyAlignment="1">
      <alignment wrapText="1"/>
    </xf>
    <xf numFmtId="49" fontId="11" fillId="0" borderId="0" xfId="3" applyNumberFormat="1" applyFont="1" applyBorder="1" applyAlignment="1">
      <alignment wrapText="1"/>
    </xf>
    <xf numFmtId="0" fontId="0" fillId="2" borderId="11" xfId="1" applyNumberFormat="1" applyFont="1" applyBorder="1" applyAlignment="1">
      <alignment wrapText="1"/>
    </xf>
    <xf numFmtId="0" fontId="5" fillId="5" borderId="11" xfId="2" applyNumberFormat="1" applyFill="1" applyBorder="1" applyAlignment="1">
      <alignment wrapText="1"/>
    </xf>
    <xf numFmtId="49" fontId="11" fillId="0" borderId="0" xfId="3" applyNumberFormat="1" applyFont="1"/>
    <xf numFmtId="1" fontId="0" fillId="4" borderId="1" xfId="5" applyNumberFormat="1" applyFont="1" applyAlignment="1"/>
    <xf numFmtId="1" fontId="0" fillId="4" borderId="11" xfId="5" applyNumberFormat="1" applyFont="1" applyBorder="1" applyAlignment="1"/>
    <xf numFmtId="49" fontId="11" fillId="0" borderId="0" xfId="3" applyNumberFormat="1" applyFont="1" applyBorder="1"/>
    <xf numFmtId="49" fontId="0" fillId="0" borderId="0" xfId="3" applyNumberFormat="1" applyFont="1" applyAlignment="1"/>
    <xf numFmtId="49" fontId="0" fillId="0" borderId="0" xfId="3" applyNumberFormat="1" applyFont="1" applyBorder="1" applyAlignment="1"/>
    <xf numFmtId="0" fontId="0" fillId="0" borderId="0" xfId="0" applyAlignment="1"/>
    <xf numFmtId="0" fontId="0" fillId="5" borderId="1" xfId="4" applyNumberFormat="1" applyFont="1" applyAlignment="1"/>
    <xf numFmtId="0" fontId="0" fillId="0" borderId="0" xfId="0" quotePrefix="1" applyAlignment="1"/>
    <xf numFmtId="0" fontId="0" fillId="0" borderId="0" xfId="3" applyFont="1" applyAlignment="1">
      <alignment wrapText="1"/>
    </xf>
    <xf numFmtId="1" fontId="0" fillId="0" borderId="1" xfId="3" applyNumberFormat="1" applyFont="1" applyBorder="1" applyAlignment="1"/>
    <xf numFmtId="0" fontId="0" fillId="0" borderId="0" xfId="3" applyFont="1" applyAlignment="1"/>
    <xf numFmtId="0" fontId="1" fillId="5" borderId="11" xfId="4" applyNumberFormat="1" applyFont="1" applyBorder="1"/>
    <xf numFmtId="0" fontId="0" fillId="0" borderId="7" xfId="3" applyFont="1" applyBorder="1" applyAlignment="1"/>
    <xf numFmtId="0" fontId="0" fillId="0" borderId="0" xfId="3" applyFont="1" applyBorder="1" applyAlignment="1"/>
    <xf numFmtId="0" fontId="12" fillId="0" borderId="0" xfId="9"/>
    <xf numFmtId="166" fontId="0" fillId="3" borderId="1" xfId="7" applyNumberFormat="1" applyFont="1" applyBorder="1"/>
    <xf numFmtId="1" fontId="0" fillId="4" borderId="1" xfId="5" applyNumberFormat="1" applyFont="1" applyBorder="1" applyAlignment="1"/>
    <xf numFmtId="49" fontId="1" fillId="0" borderId="0" xfId="3" applyNumberFormat="1" applyFont="1" applyBorder="1"/>
    <xf numFmtId="1" fontId="0" fillId="0" borderId="2" xfId="3" applyNumberFormat="1" applyFont="1" applyBorder="1" applyAlignment="1"/>
    <xf numFmtId="49" fontId="5" fillId="4" borderId="1" xfId="5" applyNumberFormat="1" applyAlignment="1">
      <alignment wrapText="1"/>
    </xf>
    <xf numFmtId="1" fontId="5" fillId="4" borderId="1" xfId="5" quotePrefix="1" applyNumberFormat="1" applyAlignment="1"/>
    <xf numFmtId="0" fontId="13" fillId="6" borderId="11" xfId="6" applyNumberFormat="1" applyFont="1" applyBorder="1"/>
    <xf numFmtId="0" fontId="13" fillId="5" borderId="11" xfId="4" applyNumberFormat="1" applyFont="1" applyBorder="1"/>
    <xf numFmtId="0" fontId="0" fillId="5" borderId="1" xfId="4" applyNumberFormat="1" applyFont="1" applyBorder="1" applyAlignment="1">
      <alignment wrapText="1"/>
    </xf>
    <xf numFmtId="164" fontId="0" fillId="5" borderId="1" xfId="4" applyNumberFormat="1" applyFont="1" applyBorder="1" applyAlignment="1">
      <alignment wrapText="1"/>
    </xf>
    <xf numFmtId="1" fontId="0" fillId="5" borderId="1" xfId="4" applyNumberFormat="1" applyFont="1" applyBorder="1" applyAlignment="1">
      <alignment wrapText="1"/>
    </xf>
    <xf numFmtId="49" fontId="6" fillId="6" borderId="1" xfId="6" applyNumberFormat="1" applyBorder="1" applyAlignment="1">
      <alignment wrapText="1"/>
    </xf>
    <xf numFmtId="0" fontId="6" fillId="6" borderId="1" xfId="6" applyNumberFormat="1" applyBorder="1" applyAlignment="1">
      <alignment wrapText="1"/>
    </xf>
    <xf numFmtId="0" fontId="5" fillId="4" borderId="1" xfId="5" applyNumberFormat="1" applyBorder="1" applyAlignment="1">
      <alignment wrapText="1"/>
    </xf>
    <xf numFmtId="0" fontId="0" fillId="2" borderId="1" xfId="1" applyNumberFormat="1" applyFont="1" applyBorder="1" applyAlignment="1">
      <alignment wrapText="1"/>
    </xf>
    <xf numFmtId="0" fontId="0" fillId="4" borderId="1" xfId="5" applyNumberFormat="1" applyFont="1"/>
    <xf numFmtId="0" fontId="0" fillId="0" borderId="0" xfId="0" quotePrefix="1" applyAlignment="1">
      <alignment wrapText="1"/>
    </xf>
    <xf numFmtId="0" fontId="14" fillId="5" borderId="11" xfId="4" applyNumberFormat="1" applyFont="1" applyBorder="1" applyAlignment="1">
      <alignment wrapText="1"/>
    </xf>
    <xf numFmtId="0" fontId="14" fillId="2" borderId="11" xfId="1" applyNumberFormat="1" applyFont="1" applyBorder="1" applyAlignment="1">
      <alignment wrapText="1"/>
    </xf>
    <xf numFmtId="1" fontId="14" fillId="4" borderId="1" xfId="5" applyNumberFormat="1" applyFont="1" applyBorder="1" applyAlignment="1"/>
    <xf numFmtId="167" fontId="5" fillId="4" borderId="1" xfId="5" applyNumberFormat="1" applyBorder="1" applyAlignment="1"/>
    <xf numFmtId="0" fontId="0" fillId="0" borderId="7" xfId="0" applyFill="1" applyBorder="1"/>
    <xf numFmtId="1" fontId="5" fillId="4" borderId="1" xfId="5" applyNumberFormat="1" applyBorder="1" applyAlignment="1"/>
    <xf numFmtId="1" fontId="5" fillId="4" borderId="11" xfId="5" applyNumberFormat="1" applyBorder="1" applyAlignment="1"/>
    <xf numFmtId="1" fontId="14" fillId="4" borderId="11" xfId="5" applyNumberFormat="1" applyFont="1" applyBorder="1" applyAlignment="1"/>
    <xf numFmtId="0" fontId="14" fillId="5" borderId="1" xfId="4" applyNumberFormat="1" applyFont="1" applyBorder="1" applyAlignment="1">
      <alignment wrapText="1"/>
    </xf>
    <xf numFmtId="0" fontId="14" fillId="2" borderId="1" xfId="1" applyNumberFormat="1" applyFont="1" applyBorder="1" applyAlignment="1">
      <alignment wrapText="1"/>
    </xf>
  </cellXfs>
  <cellStyles count="10">
    <cellStyle name="Hyperlink" xfId="9" builtinId="8"/>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s>
  <dxfs count="314">
    <dxf>
      <alignment horizontal="general" vertical="bottom" textRotation="0" wrapText="0" indent="0" justifyLastLine="0" shrinkToFit="0" readingOrder="0"/>
    </dxf>
    <dxf>
      <alignment horizontal="general" vertical="bottom" textRotation="0" wrapText="0" indent="0" justifyLastLine="0" shrinkToFit="0" readingOrder="0"/>
      <border outline="0">
        <right style="thin">
          <color theme="0"/>
        </right>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border outline="0">
        <left/>
        <right style="thin">
          <color theme="0"/>
        </right>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numFmt numFmtId="0" formatCode="General"/>
    </dxf>
    <dxf>
      <numFmt numFmtId="4" formatCode="#,##0.0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0" formatCode="@"/>
    </dxf>
    <dxf>
      <numFmt numFmtId="30" formatCode="@"/>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1" formatCode="0"/>
      <alignment horizontal="general" vertical="bottom" textRotation="0" wrapText="0" indent="0" justifyLastLine="0" shrinkToFit="0" readingOrder="0"/>
      <border outline="0">
        <left style="thin">
          <color theme="0"/>
        </left>
        <right/>
      </border>
    </dxf>
    <dxf>
      <numFmt numFmtId="167" formatCode="0.000"/>
      <alignment horizontal="general" vertical="bottom" textRotation="0" wrapText="0" indent="0" justifyLastLine="0" shrinkToFit="0" readingOrder="0"/>
    </dxf>
    <dxf>
      <numFmt numFmtId="167" formatCode="0.00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67" formatCode="0.000"/>
      <alignment horizontal="general" vertical="bottom" textRotation="0" wrapText="0" indent="0" justifyLastLine="0" shrinkToFit="0" readingOrder="0"/>
      <border outline="0">
        <right style="thin">
          <color theme="0"/>
        </right>
      </border>
    </dxf>
    <dxf>
      <numFmt numFmtId="167" formatCode="0.00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0" formatCode="General"/>
      <border outline="0">
        <right style="thin">
          <color theme="0"/>
        </right>
      </border>
    </dxf>
    <dxf>
      <font>
        <b val="0"/>
        <i val="0"/>
        <strike val="0"/>
        <condense val="0"/>
        <extend val="0"/>
        <outline val="0"/>
        <shadow val="0"/>
        <u val="none"/>
        <vertAlign val="baseline"/>
        <sz val="11"/>
        <color theme="1"/>
        <name val="Calibri"/>
        <scheme val="minor"/>
      </font>
      <numFmt numFmtId="0" formatCode="General"/>
    </dxf>
    <dxf>
      <numFmt numFmtId="30" formatCode="@"/>
    </dxf>
    <dxf>
      <font>
        <b val="0"/>
        <i val="0"/>
        <strike val="0"/>
        <condense val="0"/>
        <extend val="0"/>
        <outline val="0"/>
        <shadow val="0"/>
        <u val="none"/>
        <vertAlign val="baseline"/>
        <sz val="11"/>
        <color theme="1"/>
        <name val="Calibri"/>
        <scheme val="minor"/>
      </font>
      <numFmt numFmtId="0" formatCode="General"/>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alignment horizontal="general" vertical="bottom" textRotation="0" wrapText="1" indent="0" justifyLastLine="0" shrinkToFit="0" readingOrder="0"/>
    </dxf>
    <dxf>
      <numFmt numFmtId="1" formatCode="0"/>
      <alignment horizontal="general" vertical="bottom" textRotation="0" wrapText="0" indent="0" justifyLastLine="0" shrinkToFit="0" readingOrder="0"/>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numFmt numFmtId="1" formatCode="0"/>
      <alignment horizontal="general" vertical="bottom" textRotation="0" wrapText="0" indent="0" justifyLastLine="0" shrinkToFit="0" readingOrder="0"/>
      <border outline="0">
        <right style="thin">
          <color theme="0"/>
        </right>
      </border>
    </dxf>
    <dxf>
      <border outline="0">
        <right style="thin">
          <color theme="0"/>
        </right>
      </border>
    </dxf>
    <dxf>
      <numFmt numFmtId="0" formatCode="General"/>
    </dxf>
    <dxf>
      <numFmt numFmtId="0" formatCode="General"/>
    </dxf>
    <dxf>
      <numFmt numFmtId="0" formatCode="General"/>
    </dxf>
    <dxf>
      <numFmt numFmtId="167" formatCode="0.000"/>
      <alignment horizontal="general" vertical="bottom" textRotation="0" wrapText="0" relativeIndent="0" justifyLastLine="0" shrinkToFit="0" readingOrder="0"/>
      <border outline="0">
        <left style="thin">
          <color theme="0"/>
        </left>
      </border>
    </dxf>
    <dxf>
      <numFmt numFmtId="167" formatCode="0.000"/>
      <alignment horizontal="general" vertical="bottom" textRotation="0" wrapText="0" indent="0" justifyLastLine="0" shrinkToFit="0" readingOrder="0"/>
    </dxf>
    <dxf>
      <numFmt numFmtId="167" formatCode="0.000"/>
      <alignment horizontal="general" vertical="bottom" textRotation="0" wrapText="0" indent="0" justifyLastLine="0" shrinkToFit="0" readingOrder="0"/>
      <border outline="0">
        <left style="thin">
          <color theme="0"/>
        </left>
        <right style="thin">
          <color theme="0"/>
        </right>
      </border>
    </dxf>
    <dxf>
      <numFmt numFmtId="167" formatCode="0.000"/>
      <alignment horizontal="general" vertical="bottom" textRotation="0" wrapText="0" indent="0" justifyLastLine="0" shrinkToFit="0" readingOrder="0"/>
    </dxf>
    <dxf>
      <numFmt numFmtId="167" formatCode="0.000"/>
      <alignment horizontal="general" vertical="bottom" textRotation="0" wrapText="0" indent="0" justifyLastLine="0" shrinkToFit="0" readingOrder="0"/>
      <border outline="0">
        <right style="thin">
          <color theme="0"/>
        </right>
      </border>
    </dxf>
    <dxf>
      <numFmt numFmtId="167" formatCode="0.000"/>
      <alignment horizontal="general" vertical="bottom" textRotation="0" wrapText="0" indent="0" justifyLastLine="0" shrinkToFit="0" readingOrder="0"/>
      <border outline="0">
        <right style="thin">
          <color theme="0"/>
        </right>
      </border>
    </dxf>
    <dxf>
      <font>
        <b val="0"/>
        <i val="0"/>
        <strike val="0"/>
        <condense val="0"/>
        <extend val="0"/>
        <outline val="0"/>
        <shadow val="0"/>
        <u val="none"/>
        <vertAlign val="baseline"/>
        <sz val="11"/>
        <color theme="1"/>
        <name val="Calibri"/>
        <scheme val="minor"/>
      </font>
      <numFmt numFmtId="1" formatCode="0"/>
      <alignment horizontal="general" vertical="bottom" textRotation="0" wrapText="0" relativeIndent="0" justifyLastLine="0" shrinkToFit="0" readingOrder="0"/>
      <border outline="0">
        <right style="thin">
          <color theme="0"/>
        </right>
      </border>
    </dxf>
    <dxf>
      <font>
        <b val="0"/>
        <i val="0"/>
        <strike val="0"/>
        <condense val="0"/>
        <extend val="0"/>
        <outline val="0"/>
        <shadow val="0"/>
        <u val="none"/>
        <vertAlign val="baseline"/>
        <sz val="11"/>
        <color theme="1"/>
        <name val="Calibri"/>
        <scheme val="minor"/>
      </font>
      <numFmt numFmtId="1" formatCode="0"/>
      <alignment horizontal="general" vertical="bottom" textRotation="0" wrapText="0" relativeIndent="0" justifyLastLine="0" shrinkToFit="0" readingOrder="0"/>
      <border outline="0">
        <left style="thin">
          <color theme="0"/>
        </left>
      </border>
    </dxf>
    <dxf>
      <numFmt numFmtId="1" formatCode="0"/>
      <alignment horizontal="general" vertical="bottom" textRotation="0" wrapText="0" indent="0" justifyLastLine="0" shrinkToFit="0" readingOrder="0"/>
    </dxf>
    <dxf>
      <numFmt numFmtId="166" formatCode="#,##0.000"/>
      <border outline="0">
        <right style="thin">
          <color theme="0"/>
        </right>
      </border>
    </dxf>
    <dxf>
      <numFmt numFmtId="166" formatCode="#,##0.000"/>
    </dxf>
    <dxf>
      <numFmt numFmtId="0" formatCode="General"/>
    </dxf>
    <dxf>
      <numFmt numFmtId="165" formatCode="#,##0.0"/>
    </dxf>
    <dxf>
      <numFmt numFmtId="165" formatCode="#,##0.0"/>
    </dxf>
    <dxf>
      <numFmt numFmtId="164" formatCode="0.0"/>
    </dxf>
    <dxf>
      <numFmt numFmtId="30" formatCode="@"/>
    </dxf>
    <dxf>
      <numFmt numFmtId="0" formatCode="General"/>
    </dxf>
    <dxf>
      <numFmt numFmtId="0" formatCode="General"/>
    </dxf>
    <dxf>
      <numFmt numFmtId="30" formatCode="@"/>
    </dxf>
    <dxf>
      <numFmt numFmtId="0" formatCode="General"/>
    </dxf>
    <dxf>
      <numFmt numFmtId="0" formatCode="General"/>
    </dxf>
    <dxf>
      <numFmt numFmtId="1" formatCode="0"/>
    </dxf>
    <dxf>
      <numFmt numFmtId="164" formatCode="0.0"/>
    </dxf>
    <dxf>
      <numFmt numFmtId="0" formatCode="General"/>
    </dxf>
    <dxf>
      <numFmt numFmtId="0" formatCode="General"/>
    </dxf>
    <dxf>
      <numFmt numFmtId="30" formatCode="@"/>
    </dxf>
    <dxf>
      <numFmt numFmtId="30" formatCode="@"/>
    </dxf>
    <dxf>
      <numFmt numFmtId="30" formatCode="@"/>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1" relativeIndent="0" justifyLastLine="0" shrinkToFit="0" readingOrder="0"/>
    </dxf>
    <dxf>
      <numFmt numFmtId="0" formatCode="General"/>
      <alignment horizontal="general" vertical="bottom" textRotation="0" wrapText="1" relative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s>
  <tableStyles count="1" defaultTableStyle="TableStyleMedium9" defaultPivotStyle="PivotStyleLight16">
    <tableStyle name="NodeXL Table" pivot="0" count="1">
      <tableStyleElement type="headerRow" dxfId="3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Metrics'!$E$2</c:f>
              <c:strCache>
                <c:ptCount val="1"/>
                <c:pt idx="0">
                  <c:v>31</c:v>
                </c:pt>
              </c:strCache>
            </c:strRef>
          </c:tx>
          <c:spPr>
            <a:solidFill>
              <a:schemeClr val="accent1"/>
            </a:solidFill>
          </c:spPr>
          <c:invertIfNegative val="0"/>
          <c:cat>
            <c:numRef>
              <c:f>'Overall Metrics'!$D$2:$D$45</c:f>
              <c:numCache>
                <c:formatCode>#,##0.00</c:formatCode>
                <c:ptCount val="44"/>
                <c:pt idx="0">
                  <c:v>1</c:v>
                </c:pt>
                <c:pt idx="1">
                  <c:v>1.4651162790697674</c:v>
                </c:pt>
                <c:pt idx="2">
                  <c:v>1.9302325581395348</c:v>
                </c:pt>
                <c:pt idx="3">
                  <c:v>2.3953488372093021</c:v>
                </c:pt>
                <c:pt idx="4">
                  <c:v>2.8604651162790695</c:v>
                </c:pt>
                <c:pt idx="5">
                  <c:v>3.3255813953488369</c:v>
                </c:pt>
                <c:pt idx="6">
                  <c:v>3.7906976744186043</c:v>
                </c:pt>
                <c:pt idx="7">
                  <c:v>4.2558139534883717</c:v>
                </c:pt>
                <c:pt idx="8">
                  <c:v>4.720930232558139</c:v>
                </c:pt>
                <c:pt idx="9">
                  <c:v>5.1860465116279064</c:v>
                </c:pt>
                <c:pt idx="10">
                  <c:v>5.6511627906976738</c:v>
                </c:pt>
                <c:pt idx="11">
                  <c:v>6.1162790697674412</c:v>
                </c:pt>
                <c:pt idx="12">
                  <c:v>6.5813953488372086</c:v>
                </c:pt>
                <c:pt idx="13">
                  <c:v>7.0465116279069759</c:v>
                </c:pt>
                <c:pt idx="14">
                  <c:v>7.5116279069767433</c:v>
                </c:pt>
                <c:pt idx="15">
                  <c:v>7.9767441860465107</c:v>
                </c:pt>
                <c:pt idx="16">
                  <c:v>8.4418604651162781</c:v>
                </c:pt>
                <c:pt idx="17">
                  <c:v>8.9069767441860463</c:v>
                </c:pt>
                <c:pt idx="18">
                  <c:v>9.3720930232558146</c:v>
                </c:pt>
                <c:pt idx="19">
                  <c:v>9.8372093023255829</c:v>
                </c:pt>
                <c:pt idx="20">
                  <c:v>10.302325581395351</c:v>
                </c:pt>
                <c:pt idx="21">
                  <c:v>10.767441860465119</c:v>
                </c:pt>
                <c:pt idx="22">
                  <c:v>11.232558139534888</c:v>
                </c:pt>
                <c:pt idx="23">
                  <c:v>11.697674418604656</c:v>
                </c:pt>
                <c:pt idx="24">
                  <c:v>12.162790697674424</c:v>
                </c:pt>
                <c:pt idx="25">
                  <c:v>12.627906976744192</c:v>
                </c:pt>
                <c:pt idx="26">
                  <c:v>13.093023255813961</c:v>
                </c:pt>
                <c:pt idx="27">
                  <c:v>13.558139534883729</c:v>
                </c:pt>
                <c:pt idx="28">
                  <c:v>14.023255813953497</c:v>
                </c:pt>
                <c:pt idx="29">
                  <c:v>14.488372093023266</c:v>
                </c:pt>
                <c:pt idx="30">
                  <c:v>14.953488372093034</c:v>
                </c:pt>
                <c:pt idx="31">
                  <c:v>15.418604651162802</c:v>
                </c:pt>
                <c:pt idx="32">
                  <c:v>15.88372093023257</c:v>
                </c:pt>
                <c:pt idx="33">
                  <c:v>16.348837209302339</c:v>
                </c:pt>
                <c:pt idx="34">
                  <c:v>16.813953488372107</c:v>
                </c:pt>
                <c:pt idx="35">
                  <c:v>17.279069767441875</c:v>
                </c:pt>
                <c:pt idx="36">
                  <c:v>17.744186046511643</c:v>
                </c:pt>
                <c:pt idx="37">
                  <c:v>18.209302325581412</c:v>
                </c:pt>
                <c:pt idx="38">
                  <c:v>18.67441860465118</c:v>
                </c:pt>
                <c:pt idx="39">
                  <c:v>19.139534883720948</c:v>
                </c:pt>
                <c:pt idx="40">
                  <c:v>19.604651162790717</c:v>
                </c:pt>
                <c:pt idx="41">
                  <c:v>20.069767441860485</c:v>
                </c:pt>
                <c:pt idx="42">
                  <c:v>20.534883720930253</c:v>
                </c:pt>
                <c:pt idx="43">
                  <c:v>21</c:v>
                </c:pt>
              </c:numCache>
            </c:numRef>
          </c:cat>
          <c:val>
            <c:numRef>
              <c:f>'Overall Metrics'!$E$2:$E$45</c:f>
              <c:numCache>
                <c:formatCode>General</c:formatCode>
                <c:ptCount val="44"/>
                <c:pt idx="0">
                  <c:v>31</c:v>
                </c:pt>
                <c:pt idx="1">
                  <c:v>0</c:v>
                </c:pt>
                <c:pt idx="2">
                  <c:v>45</c:v>
                </c:pt>
                <c:pt idx="3">
                  <c:v>0</c:v>
                </c:pt>
                <c:pt idx="4">
                  <c:v>55</c:v>
                </c:pt>
                <c:pt idx="5">
                  <c:v>0</c:v>
                </c:pt>
                <c:pt idx="6">
                  <c:v>28</c:v>
                </c:pt>
                <c:pt idx="7">
                  <c:v>0</c:v>
                </c:pt>
                <c:pt idx="8">
                  <c:v>7</c:v>
                </c:pt>
                <c:pt idx="9">
                  <c:v>0</c:v>
                </c:pt>
                <c:pt idx="10">
                  <c:v>2</c:v>
                </c:pt>
                <c:pt idx="11">
                  <c:v>0</c:v>
                </c:pt>
                <c:pt idx="12">
                  <c:v>1</c:v>
                </c:pt>
                <c:pt idx="13">
                  <c:v>0</c:v>
                </c:pt>
                <c:pt idx="14">
                  <c:v>0</c:v>
                </c:pt>
                <c:pt idx="15">
                  <c:v>0</c:v>
                </c:pt>
                <c:pt idx="16">
                  <c:v>0</c:v>
                </c:pt>
                <c:pt idx="17">
                  <c:v>0</c:v>
                </c:pt>
                <c:pt idx="18">
                  <c:v>0</c:v>
                </c:pt>
                <c:pt idx="19">
                  <c:v>0</c:v>
                </c:pt>
                <c:pt idx="20">
                  <c:v>0</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extLst>
            <c:ext xmlns:c16="http://schemas.microsoft.com/office/drawing/2014/chart" uri="{C3380CC4-5D6E-409C-BE32-E72D297353CC}">
              <c16:uniqueId val="{00000000-5603-43B6-9C5C-F4CAAE3611E3}"/>
            </c:ext>
          </c:extLst>
        </c:ser>
        <c:dLbls>
          <c:showLegendKey val="0"/>
          <c:showVal val="0"/>
          <c:showCatName val="0"/>
          <c:showSerName val="0"/>
          <c:showPercent val="0"/>
          <c:showBubbleSize val="0"/>
        </c:dLbls>
        <c:gapWidth val="0"/>
        <c:axId val="1322568624"/>
        <c:axId val="1322589840"/>
      </c:barChart>
      <c:catAx>
        <c:axId val="1322568624"/>
        <c:scaling>
          <c:orientation val="minMax"/>
        </c:scaling>
        <c:delete val="1"/>
        <c:axPos val="b"/>
        <c:title>
          <c:tx>
            <c:rich>
              <a:bodyPr/>
              <a:lstStyle/>
              <a:p>
                <a:pPr>
                  <a:defRPr/>
                </a:pPr>
                <a:r>
                  <a:rPr lang="en-US"/>
                  <a:t>Degree</a:t>
                </a:r>
              </a:p>
            </c:rich>
          </c:tx>
          <c:layout>
            <c:manualLayout>
              <c:xMode val="edge"/>
              <c:yMode val="edge"/>
              <c:x val="0.44107564559545148"/>
              <c:y val="0.83479536025738765"/>
            </c:manualLayout>
          </c:layout>
          <c:overlay val="0"/>
        </c:title>
        <c:numFmt formatCode="#,##0.00" sourceLinked="1"/>
        <c:majorTickMark val="out"/>
        <c:minorTickMark val="none"/>
        <c:tickLblPos val="none"/>
        <c:crossAx val="1322589840"/>
        <c:crosses val="autoZero"/>
        <c:auto val="1"/>
        <c:lblAlgn val="ctr"/>
        <c:lblOffset val="100"/>
        <c:noMultiLvlLbl val="0"/>
      </c:catAx>
      <c:valAx>
        <c:axId val="1322589840"/>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32256862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Metrics'!$G$2</c:f>
              <c:strCache>
                <c:ptCount val="1"/>
                <c:pt idx="0">
                  <c:v>0</c:v>
                </c:pt>
              </c:strCache>
            </c:strRef>
          </c:tx>
          <c:spPr>
            <a:solidFill>
              <a:schemeClr val="accent1"/>
            </a:solidFill>
          </c:spPr>
          <c:invertIfNegative val="0"/>
          <c:cat>
            <c:numRef>
              <c:f>'Overall Metrics'!$F$2:$F$45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Metrics'!$G$2:$G$45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C33D-4293-8223-F7E7791EF6E2}"/>
            </c:ext>
          </c:extLst>
        </c:ser>
        <c:dLbls>
          <c:showLegendKey val="0"/>
          <c:showVal val="0"/>
          <c:showCatName val="0"/>
          <c:showSerName val="0"/>
          <c:showPercent val="0"/>
          <c:showBubbleSize val="0"/>
        </c:dLbls>
        <c:gapWidth val="0"/>
        <c:axId val="1322589296"/>
        <c:axId val="1322585488"/>
      </c:barChart>
      <c:catAx>
        <c:axId val="1322589296"/>
        <c:scaling>
          <c:orientation val="minMax"/>
        </c:scaling>
        <c:delete val="1"/>
        <c:axPos val="b"/>
        <c:title>
          <c:tx>
            <c:rich>
              <a:bodyPr/>
              <a:lstStyle/>
              <a:p>
                <a:pPr>
                  <a:defRPr/>
                </a:pPr>
                <a:r>
                  <a:rPr lang="en-US"/>
                  <a:t>In-Degree</a:t>
                </a:r>
              </a:p>
            </c:rich>
          </c:tx>
          <c:layout>
            <c:manualLayout>
              <c:xMode val="edge"/>
              <c:yMode val="edge"/>
              <c:x val="0.43425552624336278"/>
              <c:y val="0.81759105918211861"/>
            </c:manualLayout>
          </c:layout>
          <c:overlay val="0"/>
        </c:title>
        <c:numFmt formatCode="#,##0.00" sourceLinked="1"/>
        <c:majorTickMark val="out"/>
        <c:minorTickMark val="none"/>
        <c:tickLblPos val="none"/>
        <c:crossAx val="1322585488"/>
        <c:crosses val="autoZero"/>
        <c:auto val="1"/>
        <c:lblAlgn val="ctr"/>
        <c:lblOffset val="100"/>
        <c:noMultiLvlLbl val="0"/>
      </c:catAx>
      <c:valAx>
        <c:axId val="132258548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322589296"/>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Metrics'!$I$2</c:f>
              <c:strCache>
                <c:ptCount val="1"/>
                <c:pt idx="0">
                  <c:v>0</c:v>
                </c:pt>
              </c:strCache>
            </c:strRef>
          </c:tx>
          <c:spPr>
            <a:solidFill>
              <a:schemeClr val="accent1"/>
            </a:solidFill>
          </c:spPr>
          <c:invertIfNegative val="0"/>
          <c:cat>
            <c:numRef>
              <c:f>'Overall Metrics'!$H$2:$H$45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Metrics'!$I$2:$I$45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413D-4653-85A0-8426B325C991}"/>
            </c:ext>
          </c:extLst>
        </c:ser>
        <c:dLbls>
          <c:showLegendKey val="0"/>
          <c:showVal val="0"/>
          <c:showCatName val="0"/>
          <c:showSerName val="0"/>
          <c:showPercent val="0"/>
          <c:showBubbleSize val="0"/>
        </c:dLbls>
        <c:gapWidth val="0"/>
        <c:axId val="1322590384"/>
        <c:axId val="1322597456"/>
      </c:barChart>
      <c:catAx>
        <c:axId val="1322590384"/>
        <c:scaling>
          <c:orientation val="minMax"/>
        </c:scaling>
        <c:delete val="1"/>
        <c:axPos val="b"/>
        <c:title>
          <c:tx>
            <c:rich>
              <a:bodyPr/>
              <a:lstStyle/>
              <a:p>
                <a:pPr>
                  <a:defRPr/>
                </a:pPr>
                <a:r>
                  <a:rPr lang="en-US"/>
                  <a:t>Out-Degree</a:t>
                </a:r>
              </a:p>
            </c:rich>
          </c:tx>
          <c:layout>
            <c:manualLayout>
              <c:xMode val="edge"/>
              <c:yMode val="edge"/>
              <c:x val="0.41379516818709683"/>
              <c:y val="0.80898890864450268"/>
            </c:manualLayout>
          </c:layout>
          <c:overlay val="0"/>
        </c:title>
        <c:numFmt formatCode="#,##0.00" sourceLinked="1"/>
        <c:majorTickMark val="out"/>
        <c:minorTickMark val="none"/>
        <c:tickLblPos val="none"/>
        <c:crossAx val="1322597456"/>
        <c:crosses val="autoZero"/>
        <c:auto val="1"/>
        <c:lblAlgn val="ctr"/>
        <c:lblOffset val="100"/>
        <c:noMultiLvlLbl val="0"/>
      </c:catAx>
      <c:valAx>
        <c:axId val="1322597456"/>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32259038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Metrics'!$K$2</c:f>
              <c:strCache>
                <c:ptCount val="1"/>
                <c:pt idx="0">
                  <c:v>167</c:v>
                </c:pt>
              </c:strCache>
            </c:strRef>
          </c:tx>
          <c:spPr>
            <a:solidFill>
              <a:schemeClr val="accent1"/>
            </a:solidFill>
          </c:spPr>
          <c:invertIfNegative val="0"/>
          <c:cat>
            <c:numRef>
              <c:f>'Overall Metrics'!$J$2:$J$45</c:f>
              <c:numCache>
                <c:formatCode>#,##0.00</c:formatCode>
                <c:ptCount val="44"/>
                <c:pt idx="0">
                  <c:v>0</c:v>
                </c:pt>
                <c:pt idx="1">
                  <c:v>5.3023255813953485</c:v>
                </c:pt>
                <c:pt idx="2">
                  <c:v>10.604651162790697</c:v>
                </c:pt>
                <c:pt idx="3">
                  <c:v>15.906976744186046</c:v>
                </c:pt>
                <c:pt idx="4">
                  <c:v>21.209302325581394</c:v>
                </c:pt>
                <c:pt idx="5">
                  <c:v>26.511627906976742</c:v>
                </c:pt>
                <c:pt idx="6">
                  <c:v>31.813953488372089</c:v>
                </c:pt>
                <c:pt idx="7">
                  <c:v>37.116279069767437</c:v>
                </c:pt>
                <c:pt idx="8">
                  <c:v>42.418604651162788</c:v>
                </c:pt>
                <c:pt idx="9">
                  <c:v>47.720930232558139</c:v>
                </c:pt>
                <c:pt idx="10">
                  <c:v>53.02325581395349</c:v>
                </c:pt>
                <c:pt idx="11">
                  <c:v>58.325581395348841</c:v>
                </c:pt>
                <c:pt idx="12">
                  <c:v>63.627906976744192</c:v>
                </c:pt>
                <c:pt idx="13">
                  <c:v>68.930232558139537</c:v>
                </c:pt>
                <c:pt idx="14">
                  <c:v>74.232558139534888</c:v>
                </c:pt>
                <c:pt idx="15">
                  <c:v>79.534883720930239</c:v>
                </c:pt>
                <c:pt idx="16">
                  <c:v>84.83720930232559</c:v>
                </c:pt>
                <c:pt idx="17">
                  <c:v>90.139534883720941</c:v>
                </c:pt>
                <c:pt idx="18">
                  <c:v>95.441860465116292</c:v>
                </c:pt>
                <c:pt idx="19">
                  <c:v>100.74418604651164</c:v>
                </c:pt>
                <c:pt idx="20">
                  <c:v>106.04651162790699</c:v>
                </c:pt>
                <c:pt idx="21">
                  <c:v>111.34883720930235</c:v>
                </c:pt>
                <c:pt idx="22">
                  <c:v>116.6511627906977</c:v>
                </c:pt>
                <c:pt idx="23">
                  <c:v>121.95348837209305</c:v>
                </c:pt>
                <c:pt idx="24">
                  <c:v>127.2558139534884</c:v>
                </c:pt>
                <c:pt idx="25">
                  <c:v>132.55813953488374</c:v>
                </c:pt>
                <c:pt idx="26">
                  <c:v>137.86046511627907</c:v>
                </c:pt>
                <c:pt idx="27">
                  <c:v>143.16279069767441</c:v>
                </c:pt>
                <c:pt idx="28">
                  <c:v>148.46511627906975</c:v>
                </c:pt>
                <c:pt idx="29">
                  <c:v>153.76744186046508</c:v>
                </c:pt>
                <c:pt idx="30">
                  <c:v>159.06976744186042</c:v>
                </c:pt>
                <c:pt idx="31">
                  <c:v>164.37209302325576</c:v>
                </c:pt>
                <c:pt idx="32">
                  <c:v>169.67441860465109</c:v>
                </c:pt>
                <c:pt idx="33">
                  <c:v>174.97674418604643</c:v>
                </c:pt>
                <c:pt idx="34">
                  <c:v>180.27906976744177</c:v>
                </c:pt>
                <c:pt idx="35">
                  <c:v>185.58139534883711</c:v>
                </c:pt>
                <c:pt idx="36">
                  <c:v>190.88372093023244</c:v>
                </c:pt>
                <c:pt idx="37">
                  <c:v>196.18604651162778</c:v>
                </c:pt>
                <c:pt idx="38">
                  <c:v>201.48837209302312</c:v>
                </c:pt>
                <c:pt idx="39">
                  <c:v>206.79069767441845</c:v>
                </c:pt>
                <c:pt idx="40">
                  <c:v>212.09302325581379</c:v>
                </c:pt>
                <c:pt idx="41">
                  <c:v>217.39534883720913</c:v>
                </c:pt>
                <c:pt idx="42">
                  <c:v>222.69767441860446</c:v>
                </c:pt>
                <c:pt idx="43">
                  <c:v>228</c:v>
                </c:pt>
              </c:numCache>
            </c:numRef>
          </c:cat>
          <c:val>
            <c:numRef>
              <c:f>'Overall Metrics'!$K$2:$K$45</c:f>
              <c:numCache>
                <c:formatCode>General</c:formatCode>
                <c:ptCount val="44"/>
                <c:pt idx="0">
                  <c:v>167</c:v>
                </c:pt>
                <c:pt idx="1">
                  <c:v>0</c:v>
                </c:pt>
                <c:pt idx="2">
                  <c:v>1</c:v>
                </c:pt>
                <c:pt idx="3">
                  <c:v>0</c:v>
                </c:pt>
                <c:pt idx="4">
                  <c:v>0</c:v>
                </c:pt>
                <c:pt idx="5">
                  <c:v>0</c:v>
                </c:pt>
                <c:pt idx="6">
                  <c:v>1</c:v>
                </c:pt>
                <c:pt idx="7">
                  <c:v>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extLst>
            <c:ext xmlns:c16="http://schemas.microsoft.com/office/drawing/2014/chart" uri="{C3380CC4-5D6E-409C-BE32-E72D297353CC}">
              <c16:uniqueId val="{00000000-E4EB-46C8-91C3-BA188FADE289}"/>
            </c:ext>
          </c:extLst>
        </c:ser>
        <c:dLbls>
          <c:showLegendKey val="0"/>
          <c:showVal val="0"/>
          <c:showCatName val="0"/>
          <c:showSerName val="0"/>
          <c:showPercent val="0"/>
          <c:showBubbleSize val="0"/>
        </c:dLbls>
        <c:gapWidth val="0"/>
        <c:axId val="1322588752"/>
        <c:axId val="1322587664"/>
      </c:barChart>
      <c:catAx>
        <c:axId val="1322588752"/>
        <c:scaling>
          <c:orientation val="minMax"/>
        </c:scaling>
        <c:delete val="1"/>
        <c:axPos val="b"/>
        <c:title>
          <c:tx>
            <c:rich>
              <a:bodyPr/>
              <a:lstStyle/>
              <a:p>
                <a:pPr>
                  <a:defRPr/>
                </a:pPr>
                <a:r>
                  <a:rPr lang="en-US"/>
                  <a:t>Betweenness Centrality</a:t>
                </a:r>
              </a:p>
            </c:rich>
          </c:tx>
          <c:layout>
            <c:manualLayout>
              <c:xMode val="edge"/>
              <c:yMode val="edge"/>
              <c:x val="0.32728710116056114"/>
              <c:y val="0.82619320971975252"/>
            </c:manualLayout>
          </c:layout>
          <c:overlay val="0"/>
        </c:title>
        <c:numFmt formatCode="#,##0.00" sourceLinked="1"/>
        <c:majorTickMark val="out"/>
        <c:minorTickMark val="none"/>
        <c:tickLblPos val="none"/>
        <c:crossAx val="1322587664"/>
        <c:crosses val="autoZero"/>
        <c:auto val="1"/>
        <c:lblAlgn val="ctr"/>
        <c:lblOffset val="100"/>
        <c:noMultiLvlLbl val="0"/>
      </c:catAx>
      <c:valAx>
        <c:axId val="1322587664"/>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322588752"/>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Metrics'!$M$2</c:f>
              <c:strCache>
                <c:ptCount val="1"/>
                <c:pt idx="0">
                  <c:v>23</c:v>
                </c:pt>
              </c:strCache>
            </c:strRef>
          </c:tx>
          <c:spPr>
            <a:solidFill>
              <a:schemeClr val="accent1"/>
            </a:solidFill>
          </c:spPr>
          <c:invertIfNegative val="0"/>
          <c:cat>
            <c:numRef>
              <c:f>'Overall Metrics'!$L$2:$L$45</c:f>
              <c:numCache>
                <c:formatCode>#,##0.00</c:formatCode>
                <c:ptCount val="44"/>
                <c:pt idx="0">
                  <c:v>1.5873000000000002E-2</c:v>
                </c:pt>
                <c:pt idx="1">
                  <c:v>3.8759674418604652E-2</c:v>
                </c:pt>
                <c:pt idx="2">
                  <c:v>6.1646348837209305E-2</c:v>
                </c:pt>
                <c:pt idx="3">
                  <c:v>8.4533023255813952E-2</c:v>
                </c:pt>
                <c:pt idx="4">
                  <c:v>0.1074196976744186</c:v>
                </c:pt>
                <c:pt idx="5">
                  <c:v>0.13030637209302326</c:v>
                </c:pt>
                <c:pt idx="6">
                  <c:v>0.15319304651162791</c:v>
                </c:pt>
                <c:pt idx="7">
                  <c:v>0.17607972093023255</c:v>
                </c:pt>
                <c:pt idx="8">
                  <c:v>0.1989663953488372</c:v>
                </c:pt>
                <c:pt idx="9">
                  <c:v>0.22185306976744185</c:v>
                </c:pt>
                <c:pt idx="10">
                  <c:v>0.24473974418604649</c:v>
                </c:pt>
                <c:pt idx="11">
                  <c:v>0.26762641860465114</c:v>
                </c:pt>
                <c:pt idx="12">
                  <c:v>0.29051309302325579</c:v>
                </c:pt>
                <c:pt idx="13">
                  <c:v>0.31339976744186043</c:v>
                </c:pt>
                <c:pt idx="14">
                  <c:v>0.33628644186046508</c:v>
                </c:pt>
                <c:pt idx="15">
                  <c:v>0.35917311627906973</c:v>
                </c:pt>
                <c:pt idx="16">
                  <c:v>0.38205979069767437</c:v>
                </c:pt>
                <c:pt idx="17">
                  <c:v>0.40494646511627902</c:v>
                </c:pt>
                <c:pt idx="18">
                  <c:v>0.42783313953488367</c:v>
                </c:pt>
                <c:pt idx="19">
                  <c:v>0.45071981395348831</c:v>
                </c:pt>
                <c:pt idx="20">
                  <c:v>0.47360648837209296</c:v>
                </c:pt>
                <c:pt idx="21">
                  <c:v>0.49649316279069761</c:v>
                </c:pt>
                <c:pt idx="22">
                  <c:v>0.51937983720930225</c:v>
                </c:pt>
                <c:pt idx="23">
                  <c:v>0.54226651162790696</c:v>
                </c:pt>
                <c:pt idx="24">
                  <c:v>0.56515318604651166</c:v>
                </c:pt>
                <c:pt idx="25">
                  <c:v>0.58803986046511636</c:v>
                </c:pt>
                <c:pt idx="26">
                  <c:v>0.61092653488372106</c:v>
                </c:pt>
                <c:pt idx="27">
                  <c:v>0.63381320930232576</c:v>
                </c:pt>
                <c:pt idx="28">
                  <c:v>0.65669988372093047</c:v>
                </c:pt>
                <c:pt idx="29">
                  <c:v>0.67958655813953517</c:v>
                </c:pt>
                <c:pt idx="30">
                  <c:v>0.70247323255813987</c:v>
                </c:pt>
                <c:pt idx="31">
                  <c:v>0.72535990697674457</c:v>
                </c:pt>
                <c:pt idx="32">
                  <c:v>0.74824658139534928</c:v>
                </c:pt>
                <c:pt idx="33">
                  <c:v>0.77113325581395398</c:v>
                </c:pt>
                <c:pt idx="34">
                  <c:v>0.79401993023255868</c:v>
                </c:pt>
                <c:pt idx="35">
                  <c:v>0.81690660465116338</c:v>
                </c:pt>
                <c:pt idx="36">
                  <c:v>0.83979327906976808</c:v>
                </c:pt>
                <c:pt idx="37">
                  <c:v>0.86267995348837279</c:v>
                </c:pt>
                <c:pt idx="38">
                  <c:v>0.88556662790697749</c:v>
                </c:pt>
                <c:pt idx="39">
                  <c:v>0.90845330232558219</c:v>
                </c:pt>
                <c:pt idx="40">
                  <c:v>0.93133997674418689</c:v>
                </c:pt>
                <c:pt idx="41">
                  <c:v>0.95422665116279159</c:v>
                </c:pt>
                <c:pt idx="42">
                  <c:v>0.9771133255813963</c:v>
                </c:pt>
                <c:pt idx="43">
                  <c:v>1</c:v>
                </c:pt>
              </c:numCache>
            </c:numRef>
          </c:cat>
          <c:val>
            <c:numRef>
              <c:f>'Overall Metrics'!$M$2:$M$45</c:f>
              <c:numCache>
                <c:formatCode>General</c:formatCode>
                <c:ptCount val="44"/>
                <c:pt idx="0">
                  <c:v>23</c:v>
                </c:pt>
                <c:pt idx="1">
                  <c:v>11</c:v>
                </c:pt>
                <c:pt idx="2">
                  <c:v>2</c:v>
                </c:pt>
                <c:pt idx="3">
                  <c:v>8</c:v>
                </c:pt>
                <c:pt idx="4">
                  <c:v>0</c:v>
                </c:pt>
                <c:pt idx="5">
                  <c:v>7</c:v>
                </c:pt>
                <c:pt idx="6">
                  <c:v>3</c:v>
                </c:pt>
                <c:pt idx="7">
                  <c:v>0</c:v>
                </c:pt>
                <c:pt idx="8">
                  <c:v>3</c:v>
                </c:pt>
                <c:pt idx="9">
                  <c:v>0</c:v>
                </c:pt>
                <c:pt idx="10">
                  <c:v>27</c:v>
                </c:pt>
                <c:pt idx="11">
                  <c:v>0</c:v>
                </c:pt>
                <c:pt idx="12">
                  <c:v>0</c:v>
                </c:pt>
                <c:pt idx="13">
                  <c:v>38</c:v>
                </c:pt>
                <c:pt idx="14">
                  <c:v>0</c:v>
                </c:pt>
                <c:pt idx="15">
                  <c:v>0</c:v>
                </c:pt>
                <c:pt idx="16">
                  <c:v>0</c:v>
                </c:pt>
                <c:pt idx="17">
                  <c:v>0</c:v>
                </c:pt>
                <c:pt idx="18">
                  <c:v>0</c:v>
                </c:pt>
                <c:pt idx="19">
                  <c:v>0</c:v>
                </c:pt>
                <c:pt idx="20">
                  <c:v>0</c:v>
                </c:pt>
                <c:pt idx="21">
                  <c:v>25</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24</c:v>
                </c:pt>
              </c:numCache>
            </c:numRef>
          </c:val>
          <c:extLst>
            <c:ext xmlns:c16="http://schemas.microsoft.com/office/drawing/2014/chart" uri="{C3380CC4-5D6E-409C-BE32-E72D297353CC}">
              <c16:uniqueId val="{00000000-62DC-43DB-893B-D3BFACA2F855}"/>
            </c:ext>
          </c:extLst>
        </c:ser>
        <c:dLbls>
          <c:showLegendKey val="0"/>
          <c:showVal val="0"/>
          <c:showCatName val="0"/>
          <c:showSerName val="0"/>
          <c:showPercent val="0"/>
          <c:showBubbleSize val="0"/>
        </c:dLbls>
        <c:gapWidth val="0"/>
        <c:axId val="1322595824"/>
        <c:axId val="1322592560"/>
      </c:barChart>
      <c:catAx>
        <c:axId val="1322595824"/>
        <c:scaling>
          <c:orientation val="minMax"/>
        </c:scaling>
        <c:delete val="1"/>
        <c:axPos val="b"/>
        <c:title>
          <c:tx>
            <c:rich>
              <a:bodyPr/>
              <a:lstStyle/>
              <a:p>
                <a:pPr>
                  <a:defRPr/>
                </a:pPr>
                <a:r>
                  <a:rPr lang="en-US"/>
                  <a:t>Closeness Centrality</a:t>
                </a:r>
              </a:p>
            </c:rich>
          </c:tx>
          <c:layout>
            <c:manualLayout>
              <c:xMode val="edge"/>
              <c:yMode val="edge"/>
              <c:x val="0.35406086287408578"/>
              <c:y val="0.82619320971975252"/>
            </c:manualLayout>
          </c:layout>
          <c:overlay val="0"/>
        </c:title>
        <c:numFmt formatCode="#,##0.00" sourceLinked="1"/>
        <c:majorTickMark val="out"/>
        <c:minorTickMark val="none"/>
        <c:tickLblPos val="none"/>
        <c:crossAx val="1322592560"/>
        <c:crosses val="autoZero"/>
        <c:auto val="1"/>
        <c:lblAlgn val="ctr"/>
        <c:lblOffset val="100"/>
        <c:noMultiLvlLbl val="0"/>
      </c:catAx>
      <c:valAx>
        <c:axId val="1322592560"/>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32259582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Metrics'!$O$2</c:f>
              <c:strCache>
                <c:ptCount val="1"/>
                <c:pt idx="0">
                  <c:v>147</c:v>
                </c:pt>
              </c:strCache>
            </c:strRef>
          </c:tx>
          <c:spPr>
            <a:solidFill>
              <a:schemeClr val="accent1"/>
            </a:solidFill>
          </c:spPr>
          <c:invertIfNegative val="0"/>
          <c:cat>
            <c:numRef>
              <c:f>'Overall Metrics'!$N$2:$N$45</c:f>
              <c:numCache>
                <c:formatCode>#,##0.00</c:formatCode>
                <c:ptCount val="44"/>
                <c:pt idx="0">
                  <c:v>0</c:v>
                </c:pt>
                <c:pt idx="1">
                  <c:v>3.5149534883720931E-3</c:v>
                </c:pt>
                <c:pt idx="2">
                  <c:v>7.0299069767441862E-3</c:v>
                </c:pt>
                <c:pt idx="3">
                  <c:v>1.0544860465116278E-2</c:v>
                </c:pt>
                <c:pt idx="4">
                  <c:v>1.4059813953488372E-2</c:v>
                </c:pt>
                <c:pt idx="5">
                  <c:v>1.7574767441860466E-2</c:v>
                </c:pt>
                <c:pt idx="6">
                  <c:v>2.108972093023256E-2</c:v>
                </c:pt>
                <c:pt idx="7">
                  <c:v>2.4604674418604654E-2</c:v>
                </c:pt>
                <c:pt idx="8">
                  <c:v>2.8119627906976748E-2</c:v>
                </c:pt>
                <c:pt idx="9">
                  <c:v>3.1634581395348839E-2</c:v>
                </c:pt>
                <c:pt idx="10">
                  <c:v>3.5149534883720933E-2</c:v>
                </c:pt>
                <c:pt idx="11">
                  <c:v>3.8664488372093027E-2</c:v>
                </c:pt>
                <c:pt idx="12">
                  <c:v>4.2179441860465121E-2</c:v>
                </c:pt>
                <c:pt idx="13">
                  <c:v>4.5694395348837215E-2</c:v>
                </c:pt>
                <c:pt idx="14">
                  <c:v>4.9209348837209309E-2</c:v>
                </c:pt>
                <c:pt idx="15">
                  <c:v>5.2724302325581403E-2</c:v>
                </c:pt>
                <c:pt idx="16">
                  <c:v>5.6239255813953497E-2</c:v>
                </c:pt>
                <c:pt idx="17">
                  <c:v>5.9754209302325591E-2</c:v>
                </c:pt>
                <c:pt idx="18">
                  <c:v>6.3269162790697678E-2</c:v>
                </c:pt>
                <c:pt idx="19">
                  <c:v>6.6784116279069772E-2</c:v>
                </c:pt>
                <c:pt idx="20">
                  <c:v>7.0299069767441866E-2</c:v>
                </c:pt>
                <c:pt idx="21">
                  <c:v>7.381402325581396E-2</c:v>
                </c:pt>
                <c:pt idx="22">
                  <c:v>7.7328976744186054E-2</c:v>
                </c:pt>
                <c:pt idx="23">
                  <c:v>8.0843930232558148E-2</c:v>
                </c:pt>
                <c:pt idx="24">
                  <c:v>8.4358883720930242E-2</c:v>
                </c:pt>
                <c:pt idx="25">
                  <c:v>8.7873837209302336E-2</c:v>
                </c:pt>
                <c:pt idx="26">
                  <c:v>9.138879069767443E-2</c:v>
                </c:pt>
                <c:pt idx="27">
                  <c:v>9.4903744186046524E-2</c:v>
                </c:pt>
                <c:pt idx="28">
                  <c:v>9.8418697674418618E-2</c:v>
                </c:pt>
                <c:pt idx="29">
                  <c:v>0.10193365116279071</c:v>
                </c:pt>
                <c:pt idx="30">
                  <c:v>0.10544860465116281</c:v>
                </c:pt>
                <c:pt idx="31">
                  <c:v>0.1089635581395349</c:v>
                </c:pt>
                <c:pt idx="32">
                  <c:v>0.11247851162790699</c:v>
                </c:pt>
                <c:pt idx="33">
                  <c:v>0.11599346511627909</c:v>
                </c:pt>
                <c:pt idx="34">
                  <c:v>0.11950841860465118</c:v>
                </c:pt>
                <c:pt idx="35">
                  <c:v>0.12302337209302328</c:v>
                </c:pt>
                <c:pt idx="36">
                  <c:v>0.12653832558139536</c:v>
                </c:pt>
                <c:pt idx="37">
                  <c:v>0.13005327906976744</c:v>
                </c:pt>
                <c:pt idx="38">
                  <c:v>0.13356823255813952</c:v>
                </c:pt>
                <c:pt idx="39">
                  <c:v>0.1370831860465116</c:v>
                </c:pt>
                <c:pt idx="40">
                  <c:v>0.14059813953488368</c:v>
                </c:pt>
                <c:pt idx="41">
                  <c:v>0.14411309302325576</c:v>
                </c:pt>
                <c:pt idx="42">
                  <c:v>0.14762804651162784</c:v>
                </c:pt>
                <c:pt idx="43">
                  <c:v>0.151143</c:v>
                </c:pt>
              </c:numCache>
            </c:numRef>
          </c:cat>
          <c:val>
            <c:numRef>
              <c:f>'Overall Metrics'!$O$2:$O$45</c:f>
              <c:numCache>
                <c:formatCode>General</c:formatCode>
                <c:ptCount val="44"/>
                <c:pt idx="0">
                  <c:v>147</c:v>
                </c:pt>
                <c:pt idx="1">
                  <c:v>0</c:v>
                </c:pt>
                <c:pt idx="2">
                  <c:v>2</c:v>
                </c:pt>
                <c:pt idx="3">
                  <c:v>0</c:v>
                </c:pt>
                <c:pt idx="4">
                  <c:v>0</c:v>
                </c:pt>
                <c:pt idx="5">
                  <c:v>0</c:v>
                </c:pt>
                <c:pt idx="6">
                  <c:v>0</c:v>
                </c:pt>
                <c:pt idx="7">
                  <c:v>1</c:v>
                </c:pt>
                <c:pt idx="8">
                  <c:v>0</c:v>
                </c:pt>
                <c:pt idx="9">
                  <c:v>7</c:v>
                </c:pt>
                <c:pt idx="10">
                  <c:v>3</c:v>
                </c:pt>
                <c:pt idx="11">
                  <c:v>1</c:v>
                </c:pt>
                <c:pt idx="12">
                  <c:v>6</c:v>
                </c:pt>
                <c:pt idx="13">
                  <c:v>2</c:v>
                </c:pt>
                <c:pt idx="14">
                  <c:v>0</c:v>
                </c:pt>
                <c:pt idx="15">
                  <c:v>0</c:v>
                </c:pt>
                <c:pt idx="16">
                  <c:v>1</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extLst>
            <c:ext xmlns:c16="http://schemas.microsoft.com/office/drawing/2014/chart" uri="{C3380CC4-5D6E-409C-BE32-E72D297353CC}">
              <c16:uniqueId val="{00000000-4E45-4B7D-80DD-943F1CE91626}"/>
            </c:ext>
          </c:extLst>
        </c:ser>
        <c:dLbls>
          <c:showLegendKey val="0"/>
          <c:showVal val="0"/>
          <c:showCatName val="0"/>
          <c:showSerName val="0"/>
          <c:showPercent val="0"/>
          <c:showBubbleSize val="0"/>
        </c:dLbls>
        <c:gapWidth val="0"/>
        <c:axId val="1322594192"/>
        <c:axId val="1322594736"/>
      </c:barChart>
      <c:catAx>
        <c:axId val="1322594192"/>
        <c:scaling>
          <c:orientation val="minMax"/>
        </c:scaling>
        <c:delete val="1"/>
        <c:axPos val="b"/>
        <c:title>
          <c:tx>
            <c:rich>
              <a:bodyPr/>
              <a:lstStyle/>
              <a:p>
                <a:pPr>
                  <a:defRPr/>
                </a:pPr>
                <a:r>
                  <a:rPr lang="en-US"/>
                  <a:t>Eigenvector</a:t>
                </a:r>
                <a:r>
                  <a:rPr lang="en-US" baseline="0"/>
                  <a:t> </a:t>
                </a:r>
                <a:r>
                  <a:rPr lang="en-US"/>
                  <a:t>Centrality</a:t>
                </a:r>
              </a:p>
            </c:rich>
          </c:tx>
          <c:layout>
            <c:manualLayout>
              <c:xMode val="edge"/>
              <c:yMode val="edge"/>
              <c:x val="0.33732726180313355"/>
              <c:y val="0.82619320971975252"/>
            </c:manualLayout>
          </c:layout>
          <c:overlay val="0"/>
        </c:title>
        <c:numFmt formatCode="#,##0.00" sourceLinked="1"/>
        <c:majorTickMark val="out"/>
        <c:minorTickMark val="none"/>
        <c:tickLblPos val="none"/>
        <c:crossAx val="1322594736"/>
        <c:crosses val="autoZero"/>
        <c:auto val="1"/>
        <c:lblAlgn val="ctr"/>
        <c:lblOffset val="100"/>
        <c:noMultiLvlLbl val="0"/>
      </c:catAx>
      <c:valAx>
        <c:axId val="1322594736"/>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322594192"/>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Metrics'!$S$2</c:f>
              <c:strCache>
                <c:ptCount val="1"/>
                <c:pt idx="0">
                  <c:v>32</c:v>
                </c:pt>
              </c:strCache>
            </c:strRef>
          </c:tx>
          <c:spPr>
            <a:solidFill>
              <a:schemeClr val="accent1"/>
            </a:solidFill>
          </c:spPr>
          <c:invertIfNegative val="0"/>
          <c:cat>
            <c:numRef>
              <c:f>'Overall Metrics'!$R$2:$R$45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Metrics'!$S$2:$S$45</c:f>
              <c:numCache>
                <c:formatCode>General</c:formatCode>
                <c:ptCount val="44"/>
                <c:pt idx="0">
                  <c:v>32</c:v>
                </c:pt>
                <c:pt idx="1">
                  <c:v>0</c:v>
                </c:pt>
                <c:pt idx="2">
                  <c:v>0</c:v>
                </c:pt>
                <c:pt idx="3">
                  <c:v>1</c:v>
                </c:pt>
                <c:pt idx="4">
                  <c:v>0</c:v>
                </c:pt>
                <c:pt idx="5">
                  <c:v>0</c:v>
                </c:pt>
                <c:pt idx="6">
                  <c:v>0</c:v>
                </c:pt>
                <c:pt idx="7">
                  <c:v>0</c:v>
                </c:pt>
                <c:pt idx="8">
                  <c:v>0</c:v>
                </c:pt>
                <c:pt idx="9">
                  <c:v>0</c:v>
                </c:pt>
                <c:pt idx="10">
                  <c:v>0</c:v>
                </c:pt>
                <c:pt idx="11">
                  <c:v>0</c:v>
                </c:pt>
                <c:pt idx="12">
                  <c:v>1</c:v>
                </c:pt>
                <c:pt idx="13">
                  <c:v>0</c:v>
                </c:pt>
                <c:pt idx="14">
                  <c:v>5</c:v>
                </c:pt>
                <c:pt idx="15">
                  <c:v>0</c:v>
                </c:pt>
                <c:pt idx="16">
                  <c:v>0</c:v>
                </c:pt>
                <c:pt idx="17">
                  <c:v>0</c:v>
                </c:pt>
                <c:pt idx="18">
                  <c:v>0</c:v>
                </c:pt>
                <c:pt idx="19">
                  <c:v>0</c:v>
                </c:pt>
                <c:pt idx="20">
                  <c:v>0</c:v>
                </c:pt>
                <c:pt idx="21">
                  <c:v>1</c:v>
                </c:pt>
                <c:pt idx="22">
                  <c:v>1</c:v>
                </c:pt>
                <c:pt idx="23">
                  <c:v>0</c:v>
                </c:pt>
                <c:pt idx="24">
                  <c:v>0</c:v>
                </c:pt>
                <c:pt idx="25">
                  <c:v>0</c:v>
                </c:pt>
                <c:pt idx="26">
                  <c:v>0</c:v>
                </c:pt>
                <c:pt idx="27">
                  <c:v>0</c:v>
                </c:pt>
                <c:pt idx="28">
                  <c:v>6</c:v>
                </c:pt>
                <c:pt idx="29">
                  <c:v>0</c:v>
                </c:pt>
                <c:pt idx="30">
                  <c:v>1</c:v>
                </c:pt>
                <c:pt idx="31">
                  <c:v>0</c:v>
                </c:pt>
                <c:pt idx="32">
                  <c:v>0</c:v>
                </c:pt>
                <c:pt idx="33">
                  <c:v>0</c:v>
                </c:pt>
                <c:pt idx="34">
                  <c:v>0</c:v>
                </c:pt>
                <c:pt idx="35">
                  <c:v>1</c:v>
                </c:pt>
                <c:pt idx="36">
                  <c:v>0</c:v>
                </c:pt>
                <c:pt idx="37">
                  <c:v>0</c:v>
                </c:pt>
                <c:pt idx="38">
                  <c:v>0</c:v>
                </c:pt>
                <c:pt idx="39">
                  <c:v>0</c:v>
                </c:pt>
                <c:pt idx="40">
                  <c:v>0</c:v>
                </c:pt>
                <c:pt idx="41">
                  <c:v>0</c:v>
                </c:pt>
                <c:pt idx="42">
                  <c:v>0</c:v>
                </c:pt>
                <c:pt idx="43">
                  <c:v>122</c:v>
                </c:pt>
              </c:numCache>
            </c:numRef>
          </c:val>
          <c:extLst>
            <c:ext xmlns:c16="http://schemas.microsoft.com/office/drawing/2014/chart" uri="{C3380CC4-5D6E-409C-BE32-E72D297353CC}">
              <c16:uniqueId val="{00000000-31D5-4704-A3E2-031E4FB6D558}"/>
            </c:ext>
          </c:extLst>
        </c:ser>
        <c:dLbls>
          <c:showLegendKey val="0"/>
          <c:showVal val="0"/>
          <c:showCatName val="0"/>
          <c:showSerName val="0"/>
          <c:showPercent val="0"/>
          <c:showBubbleSize val="0"/>
        </c:dLbls>
        <c:gapWidth val="0"/>
        <c:axId val="575380544"/>
        <c:axId val="1335217936"/>
      </c:barChart>
      <c:catAx>
        <c:axId val="575380544"/>
        <c:scaling>
          <c:orientation val="minMax"/>
        </c:scaling>
        <c:delete val="1"/>
        <c:axPos val="b"/>
        <c:title>
          <c:tx>
            <c:rich>
              <a:bodyPr/>
              <a:lstStyle/>
              <a:p>
                <a:pPr>
                  <a:defRPr/>
                </a:pPr>
                <a:r>
                  <a:rPr lang="en-US"/>
                  <a:t>Clustering Coefficient</a:t>
                </a:r>
              </a:p>
            </c:rich>
          </c:tx>
          <c:layout>
            <c:manualLayout>
              <c:xMode val="edge"/>
              <c:yMode val="edge"/>
              <c:x val="0.33732726180313377"/>
              <c:y val="0.82619320971975252"/>
            </c:manualLayout>
          </c:layout>
          <c:overlay val="0"/>
        </c:title>
        <c:numFmt formatCode="#,##0.00" sourceLinked="1"/>
        <c:majorTickMark val="out"/>
        <c:minorTickMark val="none"/>
        <c:tickLblPos val="none"/>
        <c:crossAx val="1335217936"/>
        <c:crosses val="autoZero"/>
        <c:auto val="1"/>
        <c:lblAlgn val="ctr"/>
        <c:lblOffset val="100"/>
        <c:noMultiLvlLbl val="0"/>
      </c:catAx>
      <c:valAx>
        <c:axId val="1335217936"/>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57538054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Metrics'!$Q$2</c:f>
              <c:strCache>
                <c:ptCount val="1"/>
                <c:pt idx="0">
                  <c:v>2</c:v>
                </c:pt>
              </c:strCache>
            </c:strRef>
          </c:tx>
          <c:spPr>
            <a:solidFill>
              <a:schemeClr val="accent1"/>
            </a:solidFill>
          </c:spPr>
          <c:invertIfNegative val="0"/>
          <c:cat>
            <c:numRef>
              <c:f>'Overall Metrics'!$R$2:$R$45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Metrics'!$Q$2:$Q$45</c:f>
              <c:numCache>
                <c:formatCode>General</c:formatCode>
                <c:ptCount val="44"/>
                <c:pt idx="0">
                  <c:v>2</c:v>
                </c:pt>
                <c:pt idx="1">
                  <c:v>3</c:v>
                </c:pt>
                <c:pt idx="2">
                  <c:v>14</c:v>
                </c:pt>
                <c:pt idx="3">
                  <c:v>8</c:v>
                </c:pt>
                <c:pt idx="4">
                  <c:v>19</c:v>
                </c:pt>
                <c:pt idx="5">
                  <c:v>109</c:v>
                </c:pt>
                <c:pt idx="6">
                  <c:v>5</c:v>
                </c:pt>
                <c:pt idx="7">
                  <c:v>2</c:v>
                </c:pt>
                <c:pt idx="8">
                  <c:v>3</c:v>
                </c:pt>
                <c:pt idx="9">
                  <c:v>2</c:v>
                </c:pt>
                <c:pt idx="10">
                  <c:v>1</c:v>
                </c:pt>
                <c:pt idx="11">
                  <c:v>0</c:v>
                </c:pt>
                <c:pt idx="12">
                  <c:v>1</c:v>
                </c:pt>
                <c:pt idx="13">
                  <c:v>0</c:v>
                </c:pt>
                <c:pt idx="14">
                  <c:v>0</c:v>
                </c:pt>
                <c:pt idx="15">
                  <c:v>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extLst>
            <c:ext xmlns:c16="http://schemas.microsoft.com/office/drawing/2014/chart" uri="{C3380CC4-5D6E-409C-BE32-E72D297353CC}">
              <c16:uniqueId val="{00000000-0F5F-4EC8-988F-B484F7F1AA3F}"/>
            </c:ext>
          </c:extLst>
        </c:ser>
        <c:dLbls>
          <c:showLegendKey val="0"/>
          <c:showVal val="0"/>
          <c:showCatName val="0"/>
          <c:showSerName val="0"/>
          <c:showPercent val="0"/>
          <c:showBubbleSize val="0"/>
        </c:dLbls>
        <c:gapWidth val="0"/>
        <c:axId val="1335212496"/>
        <c:axId val="1335208688"/>
      </c:barChart>
      <c:catAx>
        <c:axId val="1335212496"/>
        <c:scaling>
          <c:orientation val="minMax"/>
        </c:scaling>
        <c:delete val="1"/>
        <c:axPos val="b"/>
        <c:title>
          <c:tx>
            <c:rich>
              <a:bodyPr/>
              <a:lstStyle/>
              <a:p>
                <a:pPr>
                  <a:defRPr/>
                </a:pPr>
                <a:r>
                  <a:rPr lang="en-US"/>
                  <a:t>PageRank</a:t>
                </a:r>
              </a:p>
            </c:rich>
          </c:tx>
          <c:layout>
            <c:manualLayout>
              <c:xMode val="edge"/>
              <c:yMode val="edge"/>
              <c:x val="0.41764854694368031"/>
              <c:y val="0.82619320971975252"/>
            </c:manualLayout>
          </c:layout>
          <c:overlay val="0"/>
        </c:title>
        <c:numFmt formatCode="#,##0.00" sourceLinked="1"/>
        <c:majorTickMark val="out"/>
        <c:minorTickMark val="none"/>
        <c:tickLblPos val="none"/>
        <c:crossAx val="1335208688"/>
        <c:crosses val="autoZero"/>
        <c:auto val="1"/>
        <c:lblAlgn val="ctr"/>
        <c:lblOffset val="100"/>
        <c:noMultiLvlLbl val="0"/>
      </c:catAx>
      <c:valAx>
        <c:axId val="133520868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335212496"/>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39579878386837E-3"/>
          <c:y val="8.0430855234004828E-3"/>
          <c:w val="0.99723592884220325"/>
          <c:h val="0.9839124654872371"/>
        </c:manualLayout>
      </c:layout>
      <c:barChart>
        <c:barDir val="col"/>
        <c:grouping val="clustered"/>
        <c:varyColors val="0"/>
        <c:ser>
          <c:idx val="1"/>
          <c:order val="0"/>
          <c:tx>
            <c:strRef>
              <c:f>'Overall Metrics'!$U$2</c:f>
              <c:strCache>
                <c:ptCount val="1"/>
                <c:pt idx="0">
                  <c:v>31</c:v>
                </c:pt>
              </c:strCache>
            </c:strRef>
          </c:tx>
          <c:spPr>
            <a:solidFill>
              <a:schemeClr val="accent1"/>
            </a:solidFill>
          </c:spPr>
          <c:invertIfNegative val="0"/>
          <c:cat>
            <c:numRef>
              <c:f>'Overall Metrics'!$T$2:$T$45</c:f>
              <c:numCache>
                <c:formatCode>#,##0.00</c:formatCode>
                <c:ptCount val="44"/>
                <c:pt idx="0">
                  <c:v>1</c:v>
                </c:pt>
                <c:pt idx="1">
                  <c:v>1.4651162790697674</c:v>
                </c:pt>
                <c:pt idx="2">
                  <c:v>1.9302325581395348</c:v>
                </c:pt>
                <c:pt idx="3">
                  <c:v>2.3953488372093021</c:v>
                </c:pt>
                <c:pt idx="4">
                  <c:v>2.8604651162790695</c:v>
                </c:pt>
                <c:pt idx="5">
                  <c:v>3.3255813953488369</c:v>
                </c:pt>
                <c:pt idx="6">
                  <c:v>3.7906976744186043</c:v>
                </c:pt>
                <c:pt idx="7">
                  <c:v>4.2558139534883717</c:v>
                </c:pt>
                <c:pt idx="8">
                  <c:v>4.720930232558139</c:v>
                </c:pt>
                <c:pt idx="9">
                  <c:v>5.1860465116279064</c:v>
                </c:pt>
                <c:pt idx="10">
                  <c:v>5.6511627906976738</c:v>
                </c:pt>
                <c:pt idx="11">
                  <c:v>6.1162790697674412</c:v>
                </c:pt>
                <c:pt idx="12">
                  <c:v>6.5813953488372086</c:v>
                </c:pt>
                <c:pt idx="13">
                  <c:v>7.0465116279069759</c:v>
                </c:pt>
                <c:pt idx="14">
                  <c:v>7.5116279069767433</c:v>
                </c:pt>
                <c:pt idx="15">
                  <c:v>7.9767441860465107</c:v>
                </c:pt>
                <c:pt idx="16">
                  <c:v>8.4418604651162781</c:v>
                </c:pt>
                <c:pt idx="17">
                  <c:v>8.9069767441860463</c:v>
                </c:pt>
                <c:pt idx="18">
                  <c:v>9.3720930232558146</c:v>
                </c:pt>
                <c:pt idx="19">
                  <c:v>9.8372093023255829</c:v>
                </c:pt>
                <c:pt idx="20">
                  <c:v>10.302325581395351</c:v>
                </c:pt>
                <c:pt idx="21">
                  <c:v>10.767441860465119</c:v>
                </c:pt>
                <c:pt idx="22">
                  <c:v>11.232558139534888</c:v>
                </c:pt>
                <c:pt idx="23">
                  <c:v>11.697674418604656</c:v>
                </c:pt>
                <c:pt idx="24">
                  <c:v>12.162790697674424</c:v>
                </c:pt>
                <c:pt idx="25">
                  <c:v>12.627906976744192</c:v>
                </c:pt>
                <c:pt idx="26">
                  <c:v>13.093023255813961</c:v>
                </c:pt>
                <c:pt idx="27">
                  <c:v>13.558139534883729</c:v>
                </c:pt>
                <c:pt idx="28">
                  <c:v>14.023255813953497</c:v>
                </c:pt>
                <c:pt idx="29">
                  <c:v>14.488372093023266</c:v>
                </c:pt>
                <c:pt idx="30">
                  <c:v>14.953488372093034</c:v>
                </c:pt>
                <c:pt idx="31">
                  <c:v>15.418604651162802</c:v>
                </c:pt>
                <c:pt idx="32">
                  <c:v>15.88372093023257</c:v>
                </c:pt>
                <c:pt idx="33">
                  <c:v>16.348837209302339</c:v>
                </c:pt>
                <c:pt idx="34">
                  <c:v>16.813953488372107</c:v>
                </c:pt>
                <c:pt idx="35">
                  <c:v>17.279069767441875</c:v>
                </c:pt>
                <c:pt idx="36">
                  <c:v>17.744186046511643</c:v>
                </c:pt>
                <c:pt idx="37">
                  <c:v>18.209302325581412</c:v>
                </c:pt>
                <c:pt idx="38">
                  <c:v>18.67441860465118</c:v>
                </c:pt>
                <c:pt idx="39">
                  <c:v>19.139534883720948</c:v>
                </c:pt>
                <c:pt idx="40">
                  <c:v>19.604651162790717</c:v>
                </c:pt>
                <c:pt idx="41">
                  <c:v>20.069767441860485</c:v>
                </c:pt>
                <c:pt idx="42">
                  <c:v>20.534883720930253</c:v>
                </c:pt>
                <c:pt idx="43">
                  <c:v>21</c:v>
                </c:pt>
              </c:numCache>
            </c:numRef>
          </c:cat>
          <c:val>
            <c:numRef>
              <c:f>'Overall Metrics'!$U$2:$U$45</c:f>
              <c:numCache>
                <c:formatCode>General</c:formatCode>
                <c:ptCount val="44"/>
                <c:pt idx="0">
                  <c:v>31</c:v>
                </c:pt>
                <c:pt idx="1">
                  <c:v>0</c:v>
                </c:pt>
                <c:pt idx="2">
                  <c:v>45</c:v>
                </c:pt>
                <c:pt idx="3">
                  <c:v>0</c:v>
                </c:pt>
                <c:pt idx="4">
                  <c:v>55</c:v>
                </c:pt>
                <c:pt idx="5">
                  <c:v>0</c:v>
                </c:pt>
                <c:pt idx="6">
                  <c:v>28</c:v>
                </c:pt>
                <c:pt idx="7">
                  <c:v>0</c:v>
                </c:pt>
                <c:pt idx="8">
                  <c:v>7</c:v>
                </c:pt>
                <c:pt idx="9">
                  <c:v>0</c:v>
                </c:pt>
                <c:pt idx="10">
                  <c:v>2</c:v>
                </c:pt>
                <c:pt idx="11">
                  <c:v>0</c:v>
                </c:pt>
                <c:pt idx="12">
                  <c:v>1</c:v>
                </c:pt>
                <c:pt idx="13">
                  <c:v>0</c:v>
                </c:pt>
                <c:pt idx="14">
                  <c:v>0</c:v>
                </c:pt>
                <c:pt idx="15">
                  <c:v>0</c:v>
                </c:pt>
                <c:pt idx="16">
                  <c:v>0</c:v>
                </c:pt>
                <c:pt idx="17">
                  <c:v>0</c:v>
                </c:pt>
                <c:pt idx="18">
                  <c:v>0</c:v>
                </c:pt>
                <c:pt idx="19">
                  <c:v>0</c:v>
                </c:pt>
                <c:pt idx="20">
                  <c:v>0</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extLst>
            <c:ext xmlns:c16="http://schemas.microsoft.com/office/drawing/2014/chart" uri="{C3380CC4-5D6E-409C-BE32-E72D297353CC}">
              <c16:uniqueId val="{00000000-9C41-4D5A-B941-9E0CA979860C}"/>
            </c:ext>
          </c:extLst>
        </c:ser>
        <c:dLbls>
          <c:showLegendKey val="0"/>
          <c:showVal val="0"/>
          <c:showCatName val="0"/>
          <c:showSerName val="0"/>
          <c:showPercent val="0"/>
          <c:showBubbleSize val="0"/>
        </c:dLbls>
        <c:gapWidth val="0"/>
        <c:axId val="1335207600"/>
        <c:axId val="1335217392"/>
      </c:barChart>
      <c:catAx>
        <c:axId val="1335207600"/>
        <c:scaling>
          <c:orientation val="minMax"/>
        </c:scaling>
        <c:delete val="1"/>
        <c:axPos val="b"/>
        <c:numFmt formatCode="#,##0.00" sourceLinked="1"/>
        <c:majorTickMark val="out"/>
        <c:minorTickMark val="none"/>
        <c:tickLblPos val="none"/>
        <c:crossAx val="1335217392"/>
        <c:crosses val="autoZero"/>
        <c:auto val="1"/>
        <c:lblAlgn val="ctr"/>
        <c:lblOffset val="100"/>
        <c:noMultiLvlLbl val="0"/>
      </c:catAx>
      <c:valAx>
        <c:axId val="1335217392"/>
        <c:scaling>
          <c:orientation val="minMax"/>
        </c:scaling>
        <c:delete val="1"/>
        <c:axPos val="l"/>
        <c:numFmt formatCode="General" sourceLinked="1"/>
        <c:majorTickMark val="out"/>
        <c:minorTickMark val="none"/>
        <c:tickLblPos val="none"/>
        <c:crossAx val="1335207600"/>
        <c:crosses val="autoZero"/>
        <c:crossBetween val="between"/>
      </c:valAx>
      <c:spPr>
        <a:solidFill>
          <a:schemeClr val="bg1">
            <a:lumMod val="85000"/>
          </a:schemeClr>
        </a:solidFill>
        <a:ln>
          <a:noFill/>
        </a:ln>
      </c:spPr>
    </c:plotArea>
    <c:plotVisOnly val="0"/>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13" Type="http://schemas.openxmlformats.org/officeDocument/2006/relationships/image" Target="../media/image113.png"/><Relationship Id="rId118" Type="http://schemas.openxmlformats.org/officeDocument/2006/relationships/image" Target="../media/image118.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103" Type="http://schemas.openxmlformats.org/officeDocument/2006/relationships/image" Target="../media/image103.png"/><Relationship Id="rId108" Type="http://schemas.openxmlformats.org/officeDocument/2006/relationships/image" Target="../media/image108.png"/><Relationship Id="rId116" Type="http://schemas.openxmlformats.org/officeDocument/2006/relationships/image" Target="../media/image116.png"/><Relationship Id="rId124" Type="http://schemas.openxmlformats.org/officeDocument/2006/relationships/image" Target="../media/image124.png"/><Relationship Id="rId129" Type="http://schemas.openxmlformats.org/officeDocument/2006/relationships/image" Target="../media/image129.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11" Type="http://schemas.openxmlformats.org/officeDocument/2006/relationships/image" Target="../media/image111.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6" Type="http://schemas.openxmlformats.org/officeDocument/2006/relationships/image" Target="../media/image106.png"/><Relationship Id="rId114" Type="http://schemas.openxmlformats.org/officeDocument/2006/relationships/image" Target="../media/image114.png"/><Relationship Id="rId119" Type="http://schemas.openxmlformats.org/officeDocument/2006/relationships/image" Target="../media/image119.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30" Type="http://schemas.openxmlformats.org/officeDocument/2006/relationships/image" Target="../media/image130.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2</xdr:row>
      <xdr:rowOff>25400</xdr:rowOff>
    </xdr:from>
    <xdr:to>
      <xdr:col>1</xdr:col>
      <xdr:colOff>508000</xdr:colOff>
      <xdr:row>2</xdr:row>
      <xdr:rowOff>342900</xdr:rowOff>
    </xdr:to>
    <xdr:pic>
      <xdr:nvPicPr>
        <xdr:cNvPr id="2" name="Subgraph-Alspaugh">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5550" y="590550"/>
          <a:ext cx="482600" cy="317500"/>
        </a:xfrm>
        <a:prstGeom prst="rect">
          <a:avLst/>
        </a:prstGeom>
      </xdr:spPr>
    </xdr:pic>
    <xdr:clientData/>
  </xdr:twoCellAnchor>
  <xdr:twoCellAnchor editAs="oneCell">
    <xdr:from>
      <xdr:col>1</xdr:col>
      <xdr:colOff>25400</xdr:colOff>
      <xdr:row>3</xdr:row>
      <xdr:rowOff>25400</xdr:rowOff>
    </xdr:from>
    <xdr:to>
      <xdr:col>1</xdr:col>
      <xdr:colOff>508000</xdr:colOff>
      <xdr:row>3</xdr:row>
      <xdr:rowOff>342900</xdr:rowOff>
    </xdr:to>
    <xdr:pic>
      <xdr:nvPicPr>
        <xdr:cNvPr id="3" name="Subgraph-Asuncion">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25550" y="958850"/>
          <a:ext cx="482600" cy="317500"/>
        </a:xfrm>
        <a:prstGeom prst="rect">
          <a:avLst/>
        </a:prstGeom>
      </xdr:spPr>
    </xdr:pic>
    <xdr:clientData/>
  </xdr:twoCellAnchor>
  <xdr:twoCellAnchor editAs="oneCell">
    <xdr:from>
      <xdr:col>1</xdr:col>
      <xdr:colOff>25400</xdr:colOff>
      <xdr:row>4</xdr:row>
      <xdr:rowOff>25400</xdr:rowOff>
    </xdr:from>
    <xdr:to>
      <xdr:col>1</xdr:col>
      <xdr:colOff>508000</xdr:colOff>
      <xdr:row>4</xdr:row>
      <xdr:rowOff>342900</xdr:rowOff>
    </xdr:to>
    <xdr:pic>
      <xdr:nvPicPr>
        <xdr:cNvPr id="4" name="Subgraph-Scacchi">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25550" y="1327150"/>
          <a:ext cx="482600" cy="317500"/>
        </a:xfrm>
        <a:prstGeom prst="rect">
          <a:avLst/>
        </a:prstGeom>
      </xdr:spPr>
    </xdr:pic>
    <xdr:clientData/>
  </xdr:twoCellAnchor>
  <xdr:twoCellAnchor editAs="oneCell">
    <xdr:from>
      <xdr:col>1</xdr:col>
      <xdr:colOff>25400</xdr:colOff>
      <xdr:row>5</xdr:row>
      <xdr:rowOff>25400</xdr:rowOff>
    </xdr:from>
    <xdr:to>
      <xdr:col>1</xdr:col>
      <xdr:colOff>508000</xdr:colOff>
      <xdr:row>5</xdr:row>
      <xdr:rowOff>342900</xdr:rowOff>
    </xdr:to>
    <xdr:pic>
      <xdr:nvPicPr>
        <xdr:cNvPr id="5" name="Subgraph-Alves">
          <a:extLst>
            <a:ext uri="{FF2B5EF4-FFF2-40B4-BE49-F238E27FC236}">
              <a16:creationId xmlns:a16="http://schemas.microsoft.com/office/drawing/2014/main" id="{00000000-0008-0000-0100-00000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25550" y="1695450"/>
          <a:ext cx="482600" cy="317500"/>
        </a:xfrm>
        <a:prstGeom prst="rect">
          <a:avLst/>
        </a:prstGeom>
      </xdr:spPr>
    </xdr:pic>
    <xdr:clientData/>
  </xdr:twoCellAnchor>
  <xdr:twoCellAnchor editAs="oneCell">
    <xdr:from>
      <xdr:col>1</xdr:col>
      <xdr:colOff>25400</xdr:colOff>
      <xdr:row>6</xdr:row>
      <xdr:rowOff>25400</xdr:rowOff>
    </xdr:from>
    <xdr:to>
      <xdr:col>1</xdr:col>
      <xdr:colOff>508000</xdr:colOff>
      <xdr:row>6</xdr:row>
      <xdr:rowOff>342900</xdr:rowOff>
    </xdr:to>
    <xdr:pic>
      <xdr:nvPicPr>
        <xdr:cNvPr id="6" name="Subgraph-Pessoa">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25550" y="2063750"/>
          <a:ext cx="482600" cy="317500"/>
        </a:xfrm>
        <a:prstGeom prst="rect">
          <a:avLst/>
        </a:prstGeom>
      </xdr:spPr>
    </xdr:pic>
    <xdr:clientData/>
  </xdr:twoCellAnchor>
  <xdr:twoCellAnchor editAs="oneCell">
    <xdr:from>
      <xdr:col>1</xdr:col>
      <xdr:colOff>25400</xdr:colOff>
      <xdr:row>7</xdr:row>
      <xdr:rowOff>25400</xdr:rowOff>
    </xdr:from>
    <xdr:to>
      <xdr:col>1</xdr:col>
      <xdr:colOff>508000</xdr:colOff>
      <xdr:row>7</xdr:row>
      <xdr:rowOff>342900</xdr:rowOff>
    </xdr:to>
    <xdr:pic>
      <xdr:nvPicPr>
        <xdr:cNvPr id="7" name="Subgraph-Salviano">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25550" y="2432050"/>
          <a:ext cx="482600" cy="317500"/>
        </a:xfrm>
        <a:prstGeom prst="rect">
          <a:avLst/>
        </a:prstGeom>
      </xdr:spPr>
    </xdr:pic>
    <xdr:clientData/>
  </xdr:twoCellAnchor>
  <xdr:twoCellAnchor editAs="oneCell">
    <xdr:from>
      <xdr:col>1</xdr:col>
      <xdr:colOff>25400</xdr:colOff>
      <xdr:row>8</xdr:row>
      <xdr:rowOff>25400</xdr:rowOff>
    </xdr:from>
    <xdr:to>
      <xdr:col>1</xdr:col>
      <xdr:colOff>508000</xdr:colOff>
      <xdr:row>8</xdr:row>
      <xdr:rowOff>342900</xdr:rowOff>
    </xdr:to>
    <xdr:pic>
      <xdr:nvPicPr>
        <xdr:cNvPr id="8" name="Subgraph-van Angeren">
          <a:extLst>
            <a:ext uri="{FF2B5EF4-FFF2-40B4-BE49-F238E27FC236}">
              <a16:creationId xmlns:a16="http://schemas.microsoft.com/office/drawing/2014/main" id="{00000000-0008-0000-0100-000008000000}"/>
            </a:ext>
          </a:extLst>
        </xdr:cNvPr>
        <xdr:cNvPicPr>
          <a:picLocks/>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25550" y="2800350"/>
          <a:ext cx="482600" cy="317500"/>
        </a:xfrm>
        <a:prstGeom prst="rect">
          <a:avLst/>
        </a:prstGeom>
      </xdr:spPr>
    </xdr:pic>
    <xdr:clientData/>
  </xdr:twoCellAnchor>
  <xdr:twoCellAnchor editAs="oneCell">
    <xdr:from>
      <xdr:col>1</xdr:col>
      <xdr:colOff>25400</xdr:colOff>
      <xdr:row>9</xdr:row>
      <xdr:rowOff>25400</xdr:rowOff>
    </xdr:from>
    <xdr:to>
      <xdr:col>1</xdr:col>
      <xdr:colOff>508000</xdr:colOff>
      <xdr:row>9</xdr:row>
      <xdr:rowOff>342900</xdr:rowOff>
    </xdr:to>
    <xdr:pic>
      <xdr:nvPicPr>
        <xdr:cNvPr id="9" name="Subgraph-Kabbedijk">
          <a:extLst>
            <a:ext uri="{FF2B5EF4-FFF2-40B4-BE49-F238E27FC236}">
              <a16:creationId xmlns:a16="http://schemas.microsoft.com/office/drawing/2014/main" id="{00000000-0008-0000-0100-000009000000}"/>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25550" y="3168650"/>
          <a:ext cx="482600" cy="317500"/>
        </a:xfrm>
        <a:prstGeom prst="rect">
          <a:avLst/>
        </a:prstGeom>
      </xdr:spPr>
    </xdr:pic>
    <xdr:clientData/>
  </xdr:twoCellAnchor>
  <xdr:twoCellAnchor editAs="oneCell">
    <xdr:from>
      <xdr:col>1</xdr:col>
      <xdr:colOff>25400</xdr:colOff>
      <xdr:row>10</xdr:row>
      <xdr:rowOff>25400</xdr:rowOff>
    </xdr:from>
    <xdr:to>
      <xdr:col>1</xdr:col>
      <xdr:colOff>508000</xdr:colOff>
      <xdr:row>10</xdr:row>
      <xdr:rowOff>342900</xdr:rowOff>
    </xdr:to>
    <xdr:pic>
      <xdr:nvPicPr>
        <xdr:cNvPr id="10" name="Subgraph-Jansen">
          <a:extLst>
            <a:ext uri="{FF2B5EF4-FFF2-40B4-BE49-F238E27FC236}">
              <a16:creationId xmlns:a16="http://schemas.microsoft.com/office/drawing/2014/main" id="{00000000-0008-0000-0100-00000A000000}"/>
            </a:ext>
          </a:extLst>
        </xdr:cNvPr>
        <xdr:cNvPicPr>
          <a:picLocks/>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25550" y="3536950"/>
          <a:ext cx="482600" cy="317500"/>
        </a:xfrm>
        <a:prstGeom prst="rect">
          <a:avLst/>
        </a:prstGeom>
      </xdr:spPr>
    </xdr:pic>
    <xdr:clientData/>
  </xdr:twoCellAnchor>
  <xdr:twoCellAnchor editAs="oneCell">
    <xdr:from>
      <xdr:col>1</xdr:col>
      <xdr:colOff>25400</xdr:colOff>
      <xdr:row>11</xdr:row>
      <xdr:rowOff>25400</xdr:rowOff>
    </xdr:from>
    <xdr:to>
      <xdr:col>1</xdr:col>
      <xdr:colOff>508000</xdr:colOff>
      <xdr:row>11</xdr:row>
      <xdr:rowOff>342900</xdr:rowOff>
    </xdr:to>
    <xdr:pic>
      <xdr:nvPicPr>
        <xdr:cNvPr id="11" name="Subgraph-Popp">
          <a:extLst>
            <a:ext uri="{FF2B5EF4-FFF2-40B4-BE49-F238E27FC236}">
              <a16:creationId xmlns:a16="http://schemas.microsoft.com/office/drawing/2014/main" id="{00000000-0008-0000-0100-00000B000000}"/>
            </a:ext>
          </a:extLst>
        </xdr:cNvPr>
        <xdr:cNvPicPr>
          <a:picLocks/>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25550" y="3905250"/>
          <a:ext cx="482600" cy="317500"/>
        </a:xfrm>
        <a:prstGeom prst="rect">
          <a:avLst/>
        </a:prstGeom>
      </xdr:spPr>
    </xdr:pic>
    <xdr:clientData/>
  </xdr:twoCellAnchor>
  <xdr:twoCellAnchor editAs="oneCell">
    <xdr:from>
      <xdr:col>1</xdr:col>
      <xdr:colOff>25400</xdr:colOff>
      <xdr:row>12</xdr:row>
      <xdr:rowOff>25400</xdr:rowOff>
    </xdr:from>
    <xdr:to>
      <xdr:col>1</xdr:col>
      <xdr:colOff>508000</xdr:colOff>
      <xdr:row>12</xdr:row>
      <xdr:rowOff>342900</xdr:rowOff>
    </xdr:to>
    <xdr:pic>
      <xdr:nvPicPr>
        <xdr:cNvPr id="12" name="Subgraph-Bettenburg">
          <a:extLst>
            <a:ext uri="{FF2B5EF4-FFF2-40B4-BE49-F238E27FC236}">
              <a16:creationId xmlns:a16="http://schemas.microsoft.com/office/drawing/2014/main" id="{00000000-0008-0000-0100-00000C000000}"/>
            </a:ext>
          </a:extLst>
        </xdr:cNvPr>
        <xdr:cNvPicPr>
          <a:picLocks/>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25550" y="4273550"/>
          <a:ext cx="482600" cy="317500"/>
        </a:xfrm>
        <a:prstGeom prst="rect">
          <a:avLst/>
        </a:prstGeom>
      </xdr:spPr>
    </xdr:pic>
    <xdr:clientData/>
  </xdr:twoCellAnchor>
  <xdr:twoCellAnchor editAs="oneCell">
    <xdr:from>
      <xdr:col>1</xdr:col>
      <xdr:colOff>25400</xdr:colOff>
      <xdr:row>13</xdr:row>
      <xdr:rowOff>25400</xdr:rowOff>
    </xdr:from>
    <xdr:to>
      <xdr:col>1</xdr:col>
      <xdr:colOff>508000</xdr:colOff>
      <xdr:row>13</xdr:row>
      <xdr:rowOff>342900</xdr:rowOff>
    </xdr:to>
    <xdr:pic>
      <xdr:nvPicPr>
        <xdr:cNvPr id="13" name="Subgraph-Hassan">
          <a:extLst>
            <a:ext uri="{FF2B5EF4-FFF2-40B4-BE49-F238E27FC236}">
              <a16:creationId xmlns:a16="http://schemas.microsoft.com/office/drawing/2014/main" id="{00000000-0008-0000-0100-00000D000000}"/>
            </a:ext>
          </a:extLst>
        </xdr:cNvPr>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25550" y="4641850"/>
          <a:ext cx="482600" cy="317500"/>
        </a:xfrm>
        <a:prstGeom prst="rect">
          <a:avLst/>
        </a:prstGeom>
      </xdr:spPr>
    </xdr:pic>
    <xdr:clientData/>
  </xdr:twoCellAnchor>
  <xdr:twoCellAnchor editAs="oneCell">
    <xdr:from>
      <xdr:col>1</xdr:col>
      <xdr:colOff>25400</xdr:colOff>
      <xdr:row>14</xdr:row>
      <xdr:rowOff>25400</xdr:rowOff>
    </xdr:from>
    <xdr:to>
      <xdr:col>1</xdr:col>
      <xdr:colOff>508000</xdr:colOff>
      <xdr:row>14</xdr:row>
      <xdr:rowOff>342900</xdr:rowOff>
    </xdr:to>
    <xdr:pic>
      <xdr:nvPicPr>
        <xdr:cNvPr id="14" name="Subgraph-Adams">
          <a:extLst>
            <a:ext uri="{FF2B5EF4-FFF2-40B4-BE49-F238E27FC236}">
              <a16:creationId xmlns:a16="http://schemas.microsoft.com/office/drawing/2014/main" id="{00000000-0008-0000-0100-00000E000000}"/>
            </a:ext>
          </a:extLst>
        </xdr:cNvPr>
        <xdr:cNvPicPr>
          <a:picLocks/>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25550" y="5010150"/>
          <a:ext cx="482600" cy="317500"/>
        </a:xfrm>
        <a:prstGeom prst="rect">
          <a:avLst/>
        </a:prstGeom>
      </xdr:spPr>
    </xdr:pic>
    <xdr:clientData/>
  </xdr:twoCellAnchor>
  <xdr:twoCellAnchor editAs="oneCell">
    <xdr:from>
      <xdr:col>1</xdr:col>
      <xdr:colOff>25400</xdr:colOff>
      <xdr:row>15</xdr:row>
      <xdr:rowOff>25400</xdr:rowOff>
    </xdr:from>
    <xdr:to>
      <xdr:col>1</xdr:col>
      <xdr:colOff>508000</xdr:colOff>
      <xdr:row>15</xdr:row>
      <xdr:rowOff>342900</xdr:rowOff>
    </xdr:to>
    <xdr:pic>
      <xdr:nvPicPr>
        <xdr:cNvPr id="15" name="Subgraph-German">
          <a:extLst>
            <a:ext uri="{FF2B5EF4-FFF2-40B4-BE49-F238E27FC236}">
              <a16:creationId xmlns:a16="http://schemas.microsoft.com/office/drawing/2014/main" id="{00000000-0008-0000-0100-00000F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25550" y="5378450"/>
          <a:ext cx="482600" cy="317500"/>
        </a:xfrm>
        <a:prstGeom prst="rect">
          <a:avLst/>
        </a:prstGeom>
      </xdr:spPr>
    </xdr:pic>
    <xdr:clientData/>
  </xdr:twoCellAnchor>
  <xdr:twoCellAnchor editAs="oneCell">
    <xdr:from>
      <xdr:col>1</xdr:col>
      <xdr:colOff>25400</xdr:colOff>
      <xdr:row>16</xdr:row>
      <xdr:rowOff>25400</xdr:rowOff>
    </xdr:from>
    <xdr:to>
      <xdr:col>1</xdr:col>
      <xdr:colOff>508000</xdr:colOff>
      <xdr:row>16</xdr:row>
      <xdr:rowOff>342900</xdr:rowOff>
    </xdr:to>
    <xdr:pic>
      <xdr:nvPicPr>
        <xdr:cNvPr id="16" name="Subgraph-Cataldo">
          <a:extLst>
            <a:ext uri="{FF2B5EF4-FFF2-40B4-BE49-F238E27FC236}">
              <a16:creationId xmlns:a16="http://schemas.microsoft.com/office/drawing/2014/main" id="{00000000-0008-0000-0100-00001000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5746750"/>
          <a:ext cx="482600" cy="317500"/>
        </a:xfrm>
        <a:prstGeom prst="rect">
          <a:avLst/>
        </a:prstGeom>
      </xdr:spPr>
    </xdr:pic>
    <xdr:clientData/>
  </xdr:twoCellAnchor>
  <xdr:twoCellAnchor editAs="oneCell">
    <xdr:from>
      <xdr:col>1</xdr:col>
      <xdr:colOff>25400</xdr:colOff>
      <xdr:row>17</xdr:row>
      <xdr:rowOff>25400</xdr:rowOff>
    </xdr:from>
    <xdr:to>
      <xdr:col>1</xdr:col>
      <xdr:colOff>508000</xdr:colOff>
      <xdr:row>17</xdr:row>
      <xdr:rowOff>342900</xdr:rowOff>
    </xdr:to>
    <xdr:pic>
      <xdr:nvPicPr>
        <xdr:cNvPr id="17" name="Subgraph-Herbsleb">
          <a:extLst>
            <a:ext uri="{FF2B5EF4-FFF2-40B4-BE49-F238E27FC236}">
              <a16:creationId xmlns:a16="http://schemas.microsoft.com/office/drawing/2014/main" id="{00000000-0008-0000-0100-000011000000}"/>
            </a:ext>
          </a:extLst>
        </xdr:cNvPr>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5550" y="6115050"/>
          <a:ext cx="482600" cy="317500"/>
        </a:xfrm>
        <a:prstGeom prst="rect">
          <a:avLst/>
        </a:prstGeom>
      </xdr:spPr>
    </xdr:pic>
    <xdr:clientData/>
  </xdr:twoCellAnchor>
  <xdr:twoCellAnchor editAs="oneCell">
    <xdr:from>
      <xdr:col>1</xdr:col>
      <xdr:colOff>25400</xdr:colOff>
      <xdr:row>18</xdr:row>
      <xdr:rowOff>25400</xdr:rowOff>
    </xdr:from>
    <xdr:to>
      <xdr:col>1</xdr:col>
      <xdr:colOff>508000</xdr:colOff>
      <xdr:row>18</xdr:row>
      <xdr:rowOff>342900</xdr:rowOff>
    </xdr:to>
    <xdr:pic>
      <xdr:nvPicPr>
        <xdr:cNvPr id="18" name="Subgraph-Dai">
          <a:extLst>
            <a:ext uri="{FF2B5EF4-FFF2-40B4-BE49-F238E27FC236}">
              <a16:creationId xmlns:a16="http://schemas.microsoft.com/office/drawing/2014/main" id="{00000000-0008-0000-0100-000012000000}"/>
            </a:ext>
          </a:extLst>
        </xdr:cNvPr>
        <xdr:cNvPicPr>
          <a:picLocks/>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25550" y="6483350"/>
          <a:ext cx="482600" cy="317500"/>
        </a:xfrm>
        <a:prstGeom prst="rect">
          <a:avLst/>
        </a:prstGeom>
      </xdr:spPr>
    </xdr:pic>
    <xdr:clientData/>
  </xdr:twoCellAnchor>
  <xdr:twoCellAnchor editAs="oneCell">
    <xdr:from>
      <xdr:col>1</xdr:col>
      <xdr:colOff>25400</xdr:colOff>
      <xdr:row>19</xdr:row>
      <xdr:rowOff>25400</xdr:rowOff>
    </xdr:from>
    <xdr:to>
      <xdr:col>1</xdr:col>
      <xdr:colOff>508000</xdr:colOff>
      <xdr:row>19</xdr:row>
      <xdr:rowOff>342900</xdr:rowOff>
    </xdr:to>
    <xdr:pic>
      <xdr:nvPicPr>
        <xdr:cNvPr id="19" name="Subgraph-Thronicke">
          <a:extLst>
            <a:ext uri="{FF2B5EF4-FFF2-40B4-BE49-F238E27FC236}">
              <a16:creationId xmlns:a16="http://schemas.microsoft.com/office/drawing/2014/main" id="{00000000-0008-0000-0100-000013000000}"/>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25550" y="6851650"/>
          <a:ext cx="482600" cy="317500"/>
        </a:xfrm>
        <a:prstGeom prst="rect">
          <a:avLst/>
        </a:prstGeom>
      </xdr:spPr>
    </xdr:pic>
    <xdr:clientData/>
  </xdr:twoCellAnchor>
  <xdr:twoCellAnchor editAs="oneCell">
    <xdr:from>
      <xdr:col>1</xdr:col>
      <xdr:colOff>25400</xdr:colOff>
      <xdr:row>20</xdr:row>
      <xdr:rowOff>25400</xdr:rowOff>
    </xdr:from>
    <xdr:to>
      <xdr:col>1</xdr:col>
      <xdr:colOff>508000</xdr:colOff>
      <xdr:row>20</xdr:row>
      <xdr:rowOff>342900</xdr:rowOff>
    </xdr:to>
    <xdr:pic>
      <xdr:nvPicPr>
        <xdr:cNvPr id="20" name="Subgraph-Lopez">
          <a:extLst>
            <a:ext uri="{FF2B5EF4-FFF2-40B4-BE49-F238E27FC236}">
              <a16:creationId xmlns:a16="http://schemas.microsoft.com/office/drawing/2014/main" id="{00000000-0008-0000-0100-000014000000}"/>
            </a:ext>
          </a:extLst>
        </xdr:cNvPr>
        <xdr:cNvPicPr>
          <a:picLocks/>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25550" y="7219950"/>
          <a:ext cx="482600" cy="317500"/>
        </a:xfrm>
        <a:prstGeom prst="rect">
          <a:avLst/>
        </a:prstGeom>
      </xdr:spPr>
    </xdr:pic>
    <xdr:clientData/>
  </xdr:twoCellAnchor>
  <xdr:twoCellAnchor editAs="oneCell">
    <xdr:from>
      <xdr:col>1</xdr:col>
      <xdr:colOff>25400</xdr:colOff>
      <xdr:row>21</xdr:row>
      <xdr:rowOff>25400</xdr:rowOff>
    </xdr:from>
    <xdr:to>
      <xdr:col>1</xdr:col>
      <xdr:colOff>508000</xdr:colOff>
      <xdr:row>21</xdr:row>
      <xdr:rowOff>342900</xdr:rowOff>
    </xdr:to>
    <xdr:pic>
      <xdr:nvPicPr>
        <xdr:cNvPr id="21" name="Subgraph-Latasa">
          <a:extLst>
            <a:ext uri="{FF2B5EF4-FFF2-40B4-BE49-F238E27FC236}">
              <a16:creationId xmlns:a16="http://schemas.microsoft.com/office/drawing/2014/main" id="{00000000-0008-0000-0100-000015000000}"/>
            </a:ext>
          </a:extLst>
        </xdr:cNvPr>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25550" y="7588250"/>
          <a:ext cx="482600" cy="317500"/>
        </a:xfrm>
        <a:prstGeom prst="rect">
          <a:avLst/>
        </a:prstGeom>
      </xdr:spPr>
    </xdr:pic>
    <xdr:clientData/>
  </xdr:twoCellAnchor>
  <xdr:twoCellAnchor editAs="oneCell">
    <xdr:from>
      <xdr:col>1</xdr:col>
      <xdr:colOff>25400</xdr:colOff>
      <xdr:row>22</xdr:row>
      <xdr:rowOff>25400</xdr:rowOff>
    </xdr:from>
    <xdr:to>
      <xdr:col>1</xdr:col>
      <xdr:colOff>508000</xdr:colOff>
      <xdr:row>22</xdr:row>
      <xdr:rowOff>342900</xdr:rowOff>
    </xdr:to>
    <xdr:pic>
      <xdr:nvPicPr>
        <xdr:cNvPr id="22" name="Subgraph-Zeeb">
          <a:extLst>
            <a:ext uri="{FF2B5EF4-FFF2-40B4-BE49-F238E27FC236}">
              <a16:creationId xmlns:a16="http://schemas.microsoft.com/office/drawing/2014/main" id="{00000000-0008-0000-0100-000016000000}"/>
            </a:ext>
          </a:extLst>
        </xdr:cNvPr>
        <xdr:cNvPicPr>
          <a:picLocks/>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25550" y="7956550"/>
          <a:ext cx="482600" cy="317500"/>
        </a:xfrm>
        <a:prstGeom prst="rect">
          <a:avLst/>
        </a:prstGeom>
      </xdr:spPr>
    </xdr:pic>
    <xdr:clientData/>
  </xdr:twoCellAnchor>
  <xdr:twoCellAnchor editAs="oneCell">
    <xdr:from>
      <xdr:col>1</xdr:col>
      <xdr:colOff>25400</xdr:colOff>
      <xdr:row>23</xdr:row>
      <xdr:rowOff>25400</xdr:rowOff>
    </xdr:from>
    <xdr:to>
      <xdr:col>1</xdr:col>
      <xdr:colOff>508000</xdr:colOff>
      <xdr:row>23</xdr:row>
      <xdr:rowOff>342900</xdr:rowOff>
    </xdr:to>
    <xdr:pic>
      <xdr:nvPicPr>
        <xdr:cNvPr id="23" name="Subgraph-Darking">
          <a:extLst>
            <a:ext uri="{FF2B5EF4-FFF2-40B4-BE49-F238E27FC236}">
              <a16:creationId xmlns:a16="http://schemas.microsoft.com/office/drawing/2014/main" id="{00000000-0008-0000-0100-000017000000}"/>
            </a:ext>
          </a:extLst>
        </xdr:cNvPr>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225550" y="8324850"/>
          <a:ext cx="482600" cy="317500"/>
        </a:xfrm>
        <a:prstGeom prst="rect">
          <a:avLst/>
        </a:prstGeom>
      </xdr:spPr>
    </xdr:pic>
    <xdr:clientData/>
  </xdr:twoCellAnchor>
  <xdr:twoCellAnchor editAs="oneCell">
    <xdr:from>
      <xdr:col>1</xdr:col>
      <xdr:colOff>25400</xdr:colOff>
      <xdr:row>24</xdr:row>
      <xdr:rowOff>25400</xdr:rowOff>
    </xdr:from>
    <xdr:to>
      <xdr:col>1</xdr:col>
      <xdr:colOff>508000</xdr:colOff>
      <xdr:row>24</xdr:row>
      <xdr:rowOff>342900</xdr:rowOff>
    </xdr:to>
    <xdr:pic>
      <xdr:nvPicPr>
        <xdr:cNvPr id="24" name="Subgraph-Dini">
          <a:extLst>
            <a:ext uri="{FF2B5EF4-FFF2-40B4-BE49-F238E27FC236}">
              <a16:creationId xmlns:a16="http://schemas.microsoft.com/office/drawing/2014/main" id="{00000000-0008-0000-0100-000018000000}"/>
            </a:ext>
          </a:extLst>
        </xdr:cNvPr>
        <xdr:cNvPicPr>
          <a:picLocks/>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25550" y="8693150"/>
          <a:ext cx="482600" cy="317500"/>
        </a:xfrm>
        <a:prstGeom prst="rect">
          <a:avLst/>
        </a:prstGeom>
      </xdr:spPr>
    </xdr:pic>
    <xdr:clientData/>
  </xdr:twoCellAnchor>
  <xdr:twoCellAnchor editAs="oneCell">
    <xdr:from>
      <xdr:col>1</xdr:col>
      <xdr:colOff>25400</xdr:colOff>
      <xdr:row>25</xdr:row>
      <xdr:rowOff>25400</xdr:rowOff>
    </xdr:from>
    <xdr:to>
      <xdr:col>1</xdr:col>
      <xdr:colOff>508000</xdr:colOff>
      <xdr:row>25</xdr:row>
      <xdr:rowOff>342900</xdr:rowOff>
    </xdr:to>
    <xdr:pic>
      <xdr:nvPicPr>
        <xdr:cNvPr id="25" name="Subgraph-Whitley">
          <a:extLst>
            <a:ext uri="{FF2B5EF4-FFF2-40B4-BE49-F238E27FC236}">
              <a16:creationId xmlns:a16="http://schemas.microsoft.com/office/drawing/2014/main" id="{00000000-0008-0000-0100-00001900000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25550" y="9061450"/>
          <a:ext cx="482600" cy="317500"/>
        </a:xfrm>
        <a:prstGeom prst="rect">
          <a:avLst/>
        </a:prstGeom>
      </xdr:spPr>
    </xdr:pic>
    <xdr:clientData/>
  </xdr:twoCellAnchor>
  <xdr:twoCellAnchor editAs="oneCell">
    <xdr:from>
      <xdr:col>1</xdr:col>
      <xdr:colOff>25400</xdr:colOff>
      <xdr:row>26</xdr:row>
      <xdr:rowOff>25400</xdr:rowOff>
    </xdr:from>
    <xdr:to>
      <xdr:col>1</xdr:col>
      <xdr:colOff>508000</xdr:colOff>
      <xdr:row>26</xdr:row>
      <xdr:rowOff>342900</xdr:rowOff>
    </xdr:to>
    <xdr:pic>
      <xdr:nvPicPr>
        <xdr:cNvPr id="26" name="Subgraph-Dhungana">
          <a:extLst>
            <a:ext uri="{FF2B5EF4-FFF2-40B4-BE49-F238E27FC236}">
              <a16:creationId xmlns:a16="http://schemas.microsoft.com/office/drawing/2014/main" id="{00000000-0008-0000-0100-00001A000000}"/>
            </a:ext>
          </a:extLst>
        </xdr:cNvPr>
        <xdr:cNvPicPr>
          <a:picLocks/>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25550" y="9429750"/>
          <a:ext cx="482600" cy="317500"/>
        </a:xfrm>
        <a:prstGeom prst="rect">
          <a:avLst/>
        </a:prstGeom>
      </xdr:spPr>
    </xdr:pic>
    <xdr:clientData/>
  </xdr:twoCellAnchor>
  <xdr:twoCellAnchor editAs="oneCell">
    <xdr:from>
      <xdr:col>1</xdr:col>
      <xdr:colOff>25400</xdr:colOff>
      <xdr:row>27</xdr:row>
      <xdr:rowOff>25400</xdr:rowOff>
    </xdr:from>
    <xdr:to>
      <xdr:col>1</xdr:col>
      <xdr:colOff>508000</xdr:colOff>
      <xdr:row>27</xdr:row>
      <xdr:rowOff>342900</xdr:rowOff>
    </xdr:to>
    <xdr:pic>
      <xdr:nvPicPr>
        <xdr:cNvPr id="27" name="Subgraph-Groher">
          <a:extLst>
            <a:ext uri="{FF2B5EF4-FFF2-40B4-BE49-F238E27FC236}">
              <a16:creationId xmlns:a16="http://schemas.microsoft.com/office/drawing/2014/main" id="{00000000-0008-0000-0100-00001B000000}"/>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25550" y="9798050"/>
          <a:ext cx="482600" cy="317500"/>
        </a:xfrm>
        <a:prstGeom prst="rect">
          <a:avLst/>
        </a:prstGeom>
      </xdr:spPr>
    </xdr:pic>
    <xdr:clientData/>
  </xdr:twoCellAnchor>
  <xdr:twoCellAnchor editAs="oneCell">
    <xdr:from>
      <xdr:col>1</xdr:col>
      <xdr:colOff>25400</xdr:colOff>
      <xdr:row>28</xdr:row>
      <xdr:rowOff>25400</xdr:rowOff>
    </xdr:from>
    <xdr:to>
      <xdr:col>1</xdr:col>
      <xdr:colOff>508000</xdr:colOff>
      <xdr:row>28</xdr:row>
      <xdr:rowOff>342900</xdr:rowOff>
    </xdr:to>
    <xdr:pic>
      <xdr:nvPicPr>
        <xdr:cNvPr id="28" name="Subgraph-Schludermann">
          <a:extLst>
            <a:ext uri="{FF2B5EF4-FFF2-40B4-BE49-F238E27FC236}">
              <a16:creationId xmlns:a16="http://schemas.microsoft.com/office/drawing/2014/main" id="{00000000-0008-0000-0100-00001C000000}"/>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25550" y="10166350"/>
          <a:ext cx="482600" cy="317500"/>
        </a:xfrm>
        <a:prstGeom prst="rect">
          <a:avLst/>
        </a:prstGeom>
      </xdr:spPr>
    </xdr:pic>
    <xdr:clientData/>
  </xdr:twoCellAnchor>
  <xdr:twoCellAnchor editAs="oneCell">
    <xdr:from>
      <xdr:col>1</xdr:col>
      <xdr:colOff>25400</xdr:colOff>
      <xdr:row>29</xdr:row>
      <xdr:rowOff>25400</xdr:rowOff>
    </xdr:from>
    <xdr:to>
      <xdr:col>1</xdr:col>
      <xdr:colOff>508000</xdr:colOff>
      <xdr:row>29</xdr:row>
      <xdr:rowOff>342900</xdr:rowOff>
    </xdr:to>
    <xdr:pic>
      <xdr:nvPicPr>
        <xdr:cNvPr id="29" name="Subgraph-Biffl">
          <a:extLst>
            <a:ext uri="{FF2B5EF4-FFF2-40B4-BE49-F238E27FC236}">
              <a16:creationId xmlns:a16="http://schemas.microsoft.com/office/drawing/2014/main" id="{00000000-0008-0000-0100-00001D000000}"/>
            </a:ext>
          </a:extLst>
        </xdr:cNvPr>
        <xdr:cNvPicPr>
          <a:picLocks/>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25550" y="10534650"/>
          <a:ext cx="482600" cy="317500"/>
        </a:xfrm>
        <a:prstGeom prst="rect">
          <a:avLst/>
        </a:prstGeom>
      </xdr:spPr>
    </xdr:pic>
    <xdr:clientData/>
  </xdr:twoCellAnchor>
  <xdr:twoCellAnchor editAs="oneCell">
    <xdr:from>
      <xdr:col>1</xdr:col>
      <xdr:colOff>25400</xdr:colOff>
      <xdr:row>30</xdr:row>
      <xdr:rowOff>25400</xdr:rowOff>
    </xdr:from>
    <xdr:to>
      <xdr:col>1</xdr:col>
      <xdr:colOff>508000</xdr:colOff>
      <xdr:row>30</xdr:row>
      <xdr:rowOff>342900</xdr:rowOff>
    </xdr:to>
    <xdr:pic>
      <xdr:nvPicPr>
        <xdr:cNvPr id="30" name="Subgraph-Wynn">
          <a:extLst>
            <a:ext uri="{FF2B5EF4-FFF2-40B4-BE49-F238E27FC236}">
              <a16:creationId xmlns:a16="http://schemas.microsoft.com/office/drawing/2014/main" id="{00000000-0008-0000-0100-00001E000000}"/>
            </a:ext>
          </a:extLst>
        </xdr:cNvPr>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25550" y="10902950"/>
          <a:ext cx="482600" cy="317500"/>
        </a:xfrm>
        <a:prstGeom prst="rect">
          <a:avLst/>
        </a:prstGeom>
      </xdr:spPr>
    </xdr:pic>
    <xdr:clientData/>
  </xdr:twoCellAnchor>
  <xdr:twoCellAnchor editAs="oneCell">
    <xdr:from>
      <xdr:col>1</xdr:col>
      <xdr:colOff>25400</xdr:colOff>
      <xdr:row>31</xdr:row>
      <xdr:rowOff>25400</xdr:rowOff>
    </xdr:from>
    <xdr:to>
      <xdr:col>1</xdr:col>
      <xdr:colOff>508000</xdr:colOff>
      <xdr:row>31</xdr:row>
      <xdr:rowOff>342900</xdr:rowOff>
    </xdr:to>
    <xdr:pic>
      <xdr:nvPicPr>
        <xdr:cNvPr id="31" name="Subgraph-Draxler">
          <a:extLst>
            <a:ext uri="{FF2B5EF4-FFF2-40B4-BE49-F238E27FC236}">
              <a16:creationId xmlns:a16="http://schemas.microsoft.com/office/drawing/2014/main" id="{00000000-0008-0000-0100-00001F000000}"/>
            </a:ext>
          </a:extLst>
        </xdr:cNvPr>
        <xdr:cNvPicPr>
          <a:picLocks/>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25550" y="11271250"/>
          <a:ext cx="482600" cy="317500"/>
        </a:xfrm>
        <a:prstGeom prst="rect">
          <a:avLst/>
        </a:prstGeom>
      </xdr:spPr>
    </xdr:pic>
    <xdr:clientData/>
  </xdr:twoCellAnchor>
  <xdr:twoCellAnchor editAs="oneCell">
    <xdr:from>
      <xdr:col>1</xdr:col>
      <xdr:colOff>25400</xdr:colOff>
      <xdr:row>32</xdr:row>
      <xdr:rowOff>25400</xdr:rowOff>
    </xdr:from>
    <xdr:to>
      <xdr:col>1</xdr:col>
      <xdr:colOff>508000</xdr:colOff>
      <xdr:row>32</xdr:row>
      <xdr:rowOff>342900</xdr:rowOff>
    </xdr:to>
    <xdr:pic>
      <xdr:nvPicPr>
        <xdr:cNvPr id="5166" name="Subgraph-Jung">
          <a:extLst>
            <a:ext uri="{FF2B5EF4-FFF2-40B4-BE49-F238E27FC236}">
              <a16:creationId xmlns:a16="http://schemas.microsoft.com/office/drawing/2014/main" id="{00000000-0008-0000-0100-00002E140000}"/>
            </a:ext>
          </a:extLst>
        </xdr:cNvPr>
        <xdr:cNvPicPr>
          <a:picLocks/>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25550" y="11639550"/>
          <a:ext cx="482600" cy="317500"/>
        </a:xfrm>
        <a:prstGeom prst="rect">
          <a:avLst/>
        </a:prstGeom>
      </xdr:spPr>
    </xdr:pic>
    <xdr:clientData/>
  </xdr:twoCellAnchor>
  <xdr:twoCellAnchor editAs="oneCell">
    <xdr:from>
      <xdr:col>1</xdr:col>
      <xdr:colOff>25400</xdr:colOff>
      <xdr:row>33</xdr:row>
      <xdr:rowOff>25400</xdr:rowOff>
    </xdr:from>
    <xdr:to>
      <xdr:col>1</xdr:col>
      <xdr:colOff>508000</xdr:colOff>
      <xdr:row>33</xdr:row>
      <xdr:rowOff>342900</xdr:rowOff>
    </xdr:to>
    <xdr:pic>
      <xdr:nvPicPr>
        <xdr:cNvPr id="5167" name="Subgraph-Boden">
          <a:extLst>
            <a:ext uri="{FF2B5EF4-FFF2-40B4-BE49-F238E27FC236}">
              <a16:creationId xmlns:a16="http://schemas.microsoft.com/office/drawing/2014/main" id="{00000000-0008-0000-0100-00002F140000}"/>
            </a:ext>
          </a:extLst>
        </xdr:cNvPr>
        <xdr:cNvPicPr>
          <a:picLocks/>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25550" y="12007850"/>
          <a:ext cx="482600" cy="317500"/>
        </a:xfrm>
        <a:prstGeom prst="rect">
          <a:avLst/>
        </a:prstGeom>
      </xdr:spPr>
    </xdr:pic>
    <xdr:clientData/>
  </xdr:twoCellAnchor>
  <xdr:twoCellAnchor editAs="oneCell">
    <xdr:from>
      <xdr:col>1</xdr:col>
      <xdr:colOff>25400</xdr:colOff>
      <xdr:row>34</xdr:row>
      <xdr:rowOff>25400</xdr:rowOff>
    </xdr:from>
    <xdr:to>
      <xdr:col>1</xdr:col>
      <xdr:colOff>508000</xdr:colOff>
      <xdr:row>34</xdr:row>
      <xdr:rowOff>342900</xdr:rowOff>
    </xdr:to>
    <xdr:pic>
      <xdr:nvPicPr>
        <xdr:cNvPr id="5168" name="Subgraph-Stevens">
          <a:extLst>
            <a:ext uri="{FF2B5EF4-FFF2-40B4-BE49-F238E27FC236}">
              <a16:creationId xmlns:a16="http://schemas.microsoft.com/office/drawing/2014/main" id="{00000000-0008-0000-0100-000030140000}"/>
            </a:ext>
          </a:extLst>
        </xdr:cNvPr>
        <xdr:cNvPicPr>
          <a:picLocks/>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25550" y="12376150"/>
          <a:ext cx="482600" cy="317500"/>
        </a:xfrm>
        <a:prstGeom prst="rect">
          <a:avLst/>
        </a:prstGeom>
      </xdr:spPr>
    </xdr:pic>
    <xdr:clientData/>
  </xdr:twoCellAnchor>
  <xdr:twoCellAnchor editAs="oneCell">
    <xdr:from>
      <xdr:col>1</xdr:col>
      <xdr:colOff>25400</xdr:colOff>
      <xdr:row>35</xdr:row>
      <xdr:rowOff>25400</xdr:rowOff>
    </xdr:from>
    <xdr:to>
      <xdr:col>1</xdr:col>
      <xdr:colOff>508000</xdr:colOff>
      <xdr:row>35</xdr:row>
      <xdr:rowOff>342900</xdr:rowOff>
    </xdr:to>
    <xdr:pic>
      <xdr:nvPicPr>
        <xdr:cNvPr id="5169" name="Subgraph-Economides">
          <a:extLst>
            <a:ext uri="{FF2B5EF4-FFF2-40B4-BE49-F238E27FC236}">
              <a16:creationId xmlns:a16="http://schemas.microsoft.com/office/drawing/2014/main" id="{00000000-0008-0000-0100-000031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12744450"/>
          <a:ext cx="482600" cy="317500"/>
        </a:xfrm>
        <a:prstGeom prst="rect">
          <a:avLst/>
        </a:prstGeom>
      </xdr:spPr>
    </xdr:pic>
    <xdr:clientData/>
  </xdr:twoCellAnchor>
  <xdr:twoCellAnchor editAs="oneCell">
    <xdr:from>
      <xdr:col>1</xdr:col>
      <xdr:colOff>25400</xdr:colOff>
      <xdr:row>36</xdr:row>
      <xdr:rowOff>25400</xdr:rowOff>
    </xdr:from>
    <xdr:to>
      <xdr:col>1</xdr:col>
      <xdr:colOff>508000</xdr:colOff>
      <xdr:row>36</xdr:row>
      <xdr:rowOff>342900</xdr:rowOff>
    </xdr:to>
    <xdr:pic>
      <xdr:nvPicPr>
        <xdr:cNvPr id="5170" name="Subgraph-Katsamakas">
          <a:extLst>
            <a:ext uri="{FF2B5EF4-FFF2-40B4-BE49-F238E27FC236}">
              <a16:creationId xmlns:a16="http://schemas.microsoft.com/office/drawing/2014/main" id="{00000000-0008-0000-0100-000032140000}"/>
            </a:ext>
          </a:extLst>
        </xdr:cNvPr>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25550" y="13112750"/>
          <a:ext cx="482600" cy="317500"/>
        </a:xfrm>
        <a:prstGeom prst="rect">
          <a:avLst/>
        </a:prstGeom>
      </xdr:spPr>
    </xdr:pic>
    <xdr:clientData/>
  </xdr:twoCellAnchor>
  <xdr:twoCellAnchor editAs="oneCell">
    <xdr:from>
      <xdr:col>1</xdr:col>
      <xdr:colOff>25400</xdr:colOff>
      <xdr:row>37</xdr:row>
      <xdr:rowOff>25400</xdr:rowOff>
    </xdr:from>
    <xdr:to>
      <xdr:col>1</xdr:col>
      <xdr:colOff>508000</xdr:colOff>
      <xdr:row>37</xdr:row>
      <xdr:rowOff>342900</xdr:rowOff>
    </xdr:to>
    <xdr:pic>
      <xdr:nvPicPr>
        <xdr:cNvPr id="5171" name="Subgraph-Fagerholm">
          <a:extLst>
            <a:ext uri="{FF2B5EF4-FFF2-40B4-BE49-F238E27FC236}">
              <a16:creationId xmlns:a16="http://schemas.microsoft.com/office/drawing/2014/main" id="{00000000-0008-0000-0100-000033140000}"/>
            </a:ext>
          </a:extLst>
        </xdr:cNvPr>
        <xdr:cNvPicPr>
          <a:picLocks/>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25550" y="13481050"/>
          <a:ext cx="482600" cy="317500"/>
        </a:xfrm>
        <a:prstGeom prst="rect">
          <a:avLst/>
        </a:prstGeom>
      </xdr:spPr>
    </xdr:pic>
    <xdr:clientData/>
  </xdr:twoCellAnchor>
  <xdr:twoCellAnchor editAs="oneCell">
    <xdr:from>
      <xdr:col>1</xdr:col>
      <xdr:colOff>25400</xdr:colOff>
      <xdr:row>38</xdr:row>
      <xdr:rowOff>25400</xdr:rowOff>
    </xdr:from>
    <xdr:to>
      <xdr:col>1</xdr:col>
      <xdr:colOff>508000</xdr:colOff>
      <xdr:row>38</xdr:row>
      <xdr:rowOff>342900</xdr:rowOff>
    </xdr:to>
    <xdr:pic>
      <xdr:nvPicPr>
        <xdr:cNvPr id="5172" name="Subgraph-Johnson">
          <a:extLst>
            <a:ext uri="{FF2B5EF4-FFF2-40B4-BE49-F238E27FC236}">
              <a16:creationId xmlns:a16="http://schemas.microsoft.com/office/drawing/2014/main" id="{00000000-0008-0000-0100-000034140000}"/>
            </a:ext>
          </a:extLst>
        </xdr:cNvPr>
        <xdr:cNvPicPr>
          <a:picLocks/>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25550" y="13849350"/>
          <a:ext cx="482600" cy="317500"/>
        </a:xfrm>
        <a:prstGeom prst="rect">
          <a:avLst/>
        </a:prstGeom>
      </xdr:spPr>
    </xdr:pic>
    <xdr:clientData/>
  </xdr:twoCellAnchor>
  <xdr:twoCellAnchor editAs="oneCell">
    <xdr:from>
      <xdr:col>1</xdr:col>
      <xdr:colOff>25400</xdr:colOff>
      <xdr:row>39</xdr:row>
      <xdr:rowOff>25400</xdr:rowOff>
    </xdr:from>
    <xdr:to>
      <xdr:col>1</xdr:col>
      <xdr:colOff>508000</xdr:colOff>
      <xdr:row>39</xdr:row>
      <xdr:rowOff>342900</xdr:rowOff>
    </xdr:to>
    <xdr:pic>
      <xdr:nvPicPr>
        <xdr:cNvPr id="5173" name="Subgraph-Sanchez Guinea">
          <a:extLst>
            <a:ext uri="{FF2B5EF4-FFF2-40B4-BE49-F238E27FC236}">
              <a16:creationId xmlns:a16="http://schemas.microsoft.com/office/drawing/2014/main" id="{00000000-0008-0000-0100-000035140000}"/>
            </a:ext>
          </a:extLst>
        </xdr:cNvPr>
        <xdr:cNvPicPr>
          <a:picLocks/>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25550" y="14217650"/>
          <a:ext cx="482600" cy="317500"/>
        </a:xfrm>
        <a:prstGeom prst="rect">
          <a:avLst/>
        </a:prstGeom>
      </xdr:spPr>
    </xdr:pic>
    <xdr:clientData/>
  </xdr:twoCellAnchor>
  <xdr:twoCellAnchor editAs="oneCell">
    <xdr:from>
      <xdr:col>1</xdr:col>
      <xdr:colOff>25400</xdr:colOff>
      <xdr:row>40</xdr:row>
      <xdr:rowOff>25400</xdr:rowOff>
    </xdr:from>
    <xdr:to>
      <xdr:col>1</xdr:col>
      <xdr:colOff>508000</xdr:colOff>
      <xdr:row>40</xdr:row>
      <xdr:rowOff>342900</xdr:rowOff>
    </xdr:to>
    <xdr:pic>
      <xdr:nvPicPr>
        <xdr:cNvPr id="5174" name="Subgraph-Borenstein">
          <a:extLst>
            <a:ext uri="{FF2B5EF4-FFF2-40B4-BE49-F238E27FC236}">
              <a16:creationId xmlns:a16="http://schemas.microsoft.com/office/drawing/2014/main" id="{00000000-0008-0000-0100-000036140000}"/>
            </a:ext>
          </a:extLst>
        </xdr:cNvPr>
        <xdr:cNvPicPr>
          <a:picLocks/>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25550" y="14585950"/>
          <a:ext cx="482600" cy="317500"/>
        </a:xfrm>
        <a:prstGeom prst="rect">
          <a:avLst/>
        </a:prstGeom>
      </xdr:spPr>
    </xdr:pic>
    <xdr:clientData/>
  </xdr:twoCellAnchor>
  <xdr:twoCellAnchor editAs="oneCell">
    <xdr:from>
      <xdr:col>1</xdr:col>
      <xdr:colOff>25400</xdr:colOff>
      <xdr:row>41</xdr:row>
      <xdr:rowOff>25400</xdr:rowOff>
    </xdr:from>
    <xdr:to>
      <xdr:col>1</xdr:col>
      <xdr:colOff>508000</xdr:colOff>
      <xdr:row>41</xdr:row>
      <xdr:rowOff>342900</xdr:rowOff>
    </xdr:to>
    <xdr:pic>
      <xdr:nvPicPr>
        <xdr:cNvPr id="5175" name="Subgraph-Munch">
          <a:extLst>
            <a:ext uri="{FF2B5EF4-FFF2-40B4-BE49-F238E27FC236}">
              <a16:creationId xmlns:a16="http://schemas.microsoft.com/office/drawing/2014/main" id="{00000000-0008-0000-0100-000037140000}"/>
            </a:ext>
          </a:extLst>
        </xdr:cNvPr>
        <xdr:cNvPicPr>
          <a:picLocks/>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225550" y="14954250"/>
          <a:ext cx="482600" cy="317500"/>
        </a:xfrm>
        <a:prstGeom prst="rect">
          <a:avLst/>
        </a:prstGeom>
      </xdr:spPr>
    </xdr:pic>
    <xdr:clientData/>
  </xdr:twoCellAnchor>
  <xdr:twoCellAnchor editAs="oneCell">
    <xdr:from>
      <xdr:col>1</xdr:col>
      <xdr:colOff>25400</xdr:colOff>
      <xdr:row>42</xdr:row>
      <xdr:rowOff>25400</xdr:rowOff>
    </xdr:from>
    <xdr:to>
      <xdr:col>1</xdr:col>
      <xdr:colOff>508000</xdr:colOff>
      <xdr:row>42</xdr:row>
      <xdr:rowOff>342900</xdr:rowOff>
    </xdr:to>
    <xdr:pic>
      <xdr:nvPicPr>
        <xdr:cNvPr id="5176" name="Subgraph-Figay">
          <a:extLst>
            <a:ext uri="{FF2B5EF4-FFF2-40B4-BE49-F238E27FC236}">
              <a16:creationId xmlns:a16="http://schemas.microsoft.com/office/drawing/2014/main" id="{00000000-0008-0000-0100-000038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15322550"/>
          <a:ext cx="482600" cy="317500"/>
        </a:xfrm>
        <a:prstGeom prst="rect">
          <a:avLst/>
        </a:prstGeom>
      </xdr:spPr>
    </xdr:pic>
    <xdr:clientData/>
  </xdr:twoCellAnchor>
  <xdr:twoCellAnchor editAs="oneCell">
    <xdr:from>
      <xdr:col>1</xdr:col>
      <xdr:colOff>25400</xdr:colOff>
      <xdr:row>43</xdr:row>
      <xdr:rowOff>25400</xdr:rowOff>
    </xdr:from>
    <xdr:to>
      <xdr:col>1</xdr:col>
      <xdr:colOff>508000</xdr:colOff>
      <xdr:row>43</xdr:row>
      <xdr:rowOff>342900</xdr:rowOff>
    </xdr:to>
    <xdr:pic>
      <xdr:nvPicPr>
        <xdr:cNvPr id="5177" name="Subgraph-Ghodous">
          <a:extLst>
            <a:ext uri="{FF2B5EF4-FFF2-40B4-BE49-F238E27FC236}">
              <a16:creationId xmlns:a16="http://schemas.microsoft.com/office/drawing/2014/main" id="{00000000-0008-0000-0100-000039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15690850"/>
          <a:ext cx="482600" cy="317500"/>
        </a:xfrm>
        <a:prstGeom prst="rect">
          <a:avLst/>
        </a:prstGeom>
      </xdr:spPr>
    </xdr:pic>
    <xdr:clientData/>
  </xdr:twoCellAnchor>
  <xdr:twoCellAnchor editAs="oneCell">
    <xdr:from>
      <xdr:col>1</xdr:col>
      <xdr:colOff>25400</xdr:colOff>
      <xdr:row>44</xdr:row>
      <xdr:rowOff>25400</xdr:rowOff>
    </xdr:from>
    <xdr:to>
      <xdr:col>1</xdr:col>
      <xdr:colOff>508000</xdr:colOff>
      <xdr:row>44</xdr:row>
      <xdr:rowOff>342900</xdr:rowOff>
    </xdr:to>
    <xdr:pic>
      <xdr:nvPicPr>
        <xdr:cNvPr id="5178" name="Subgraph-Fitzgerald">
          <a:extLst>
            <a:ext uri="{FF2B5EF4-FFF2-40B4-BE49-F238E27FC236}">
              <a16:creationId xmlns:a16="http://schemas.microsoft.com/office/drawing/2014/main" id="{00000000-0008-0000-0100-00003A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16059150"/>
          <a:ext cx="482600" cy="317500"/>
        </a:xfrm>
        <a:prstGeom prst="rect">
          <a:avLst/>
        </a:prstGeom>
      </xdr:spPr>
    </xdr:pic>
    <xdr:clientData/>
  </xdr:twoCellAnchor>
  <xdr:twoCellAnchor editAs="oneCell">
    <xdr:from>
      <xdr:col>1</xdr:col>
      <xdr:colOff>25400</xdr:colOff>
      <xdr:row>45</xdr:row>
      <xdr:rowOff>25400</xdr:rowOff>
    </xdr:from>
    <xdr:to>
      <xdr:col>1</xdr:col>
      <xdr:colOff>508000</xdr:colOff>
      <xdr:row>45</xdr:row>
      <xdr:rowOff>342900</xdr:rowOff>
    </xdr:to>
    <xdr:pic>
      <xdr:nvPicPr>
        <xdr:cNvPr id="5179" name="Subgraph-Agerfalk">
          <a:extLst>
            <a:ext uri="{FF2B5EF4-FFF2-40B4-BE49-F238E27FC236}">
              <a16:creationId xmlns:a16="http://schemas.microsoft.com/office/drawing/2014/main" id="{00000000-0008-0000-0100-00003B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16427450"/>
          <a:ext cx="482600" cy="317500"/>
        </a:xfrm>
        <a:prstGeom prst="rect">
          <a:avLst/>
        </a:prstGeom>
      </xdr:spPr>
    </xdr:pic>
    <xdr:clientData/>
  </xdr:twoCellAnchor>
  <xdr:twoCellAnchor editAs="oneCell">
    <xdr:from>
      <xdr:col>1</xdr:col>
      <xdr:colOff>25400</xdr:colOff>
      <xdr:row>46</xdr:row>
      <xdr:rowOff>25400</xdr:rowOff>
    </xdr:from>
    <xdr:to>
      <xdr:col>1</xdr:col>
      <xdr:colOff>508000</xdr:colOff>
      <xdr:row>46</xdr:row>
      <xdr:rowOff>342900</xdr:rowOff>
    </xdr:to>
    <xdr:pic>
      <xdr:nvPicPr>
        <xdr:cNvPr id="5180" name="Subgraph-Foulonneau">
          <a:extLst>
            <a:ext uri="{FF2B5EF4-FFF2-40B4-BE49-F238E27FC236}">
              <a16:creationId xmlns:a16="http://schemas.microsoft.com/office/drawing/2014/main" id="{00000000-0008-0000-0100-00003C140000}"/>
            </a:ext>
          </a:extLst>
        </xdr:cNvPr>
        <xdr:cNvPicPr>
          <a:picLocks/>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225550" y="16795750"/>
          <a:ext cx="482600" cy="317500"/>
        </a:xfrm>
        <a:prstGeom prst="rect">
          <a:avLst/>
        </a:prstGeom>
      </xdr:spPr>
    </xdr:pic>
    <xdr:clientData/>
  </xdr:twoCellAnchor>
  <xdr:twoCellAnchor editAs="oneCell">
    <xdr:from>
      <xdr:col>1</xdr:col>
      <xdr:colOff>25400</xdr:colOff>
      <xdr:row>47</xdr:row>
      <xdr:rowOff>25400</xdr:rowOff>
    </xdr:from>
    <xdr:to>
      <xdr:col>1</xdr:col>
      <xdr:colOff>508000</xdr:colOff>
      <xdr:row>47</xdr:row>
      <xdr:rowOff>342900</xdr:rowOff>
    </xdr:to>
    <xdr:pic>
      <xdr:nvPicPr>
        <xdr:cNvPr id="5181" name="Subgraph-Pawelzik">
          <a:extLst>
            <a:ext uri="{FF2B5EF4-FFF2-40B4-BE49-F238E27FC236}">
              <a16:creationId xmlns:a16="http://schemas.microsoft.com/office/drawing/2014/main" id="{00000000-0008-0000-0100-00003D140000}"/>
            </a:ext>
          </a:extLst>
        </xdr:cNvPr>
        <xdr:cNvPicPr>
          <a:picLocks/>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25550" y="17164050"/>
          <a:ext cx="482600" cy="317500"/>
        </a:xfrm>
        <a:prstGeom prst="rect">
          <a:avLst/>
        </a:prstGeom>
      </xdr:spPr>
    </xdr:pic>
    <xdr:clientData/>
  </xdr:twoCellAnchor>
  <xdr:twoCellAnchor editAs="oneCell">
    <xdr:from>
      <xdr:col>1</xdr:col>
      <xdr:colOff>25400</xdr:colOff>
      <xdr:row>48</xdr:row>
      <xdr:rowOff>25400</xdr:rowOff>
    </xdr:from>
    <xdr:to>
      <xdr:col>1</xdr:col>
      <xdr:colOff>508000</xdr:colOff>
      <xdr:row>48</xdr:row>
      <xdr:rowOff>342900</xdr:rowOff>
    </xdr:to>
    <xdr:pic>
      <xdr:nvPicPr>
        <xdr:cNvPr id="5182" name="Subgraph-Grégoire">
          <a:extLst>
            <a:ext uri="{FF2B5EF4-FFF2-40B4-BE49-F238E27FC236}">
              <a16:creationId xmlns:a16="http://schemas.microsoft.com/office/drawing/2014/main" id="{00000000-0008-0000-0100-00003E140000}"/>
            </a:ext>
          </a:extLst>
        </xdr:cNvPr>
        <xdr:cNvPicPr>
          <a:picLocks/>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225550" y="17532350"/>
          <a:ext cx="482600" cy="317500"/>
        </a:xfrm>
        <a:prstGeom prst="rect">
          <a:avLst/>
        </a:prstGeom>
      </xdr:spPr>
    </xdr:pic>
    <xdr:clientData/>
  </xdr:twoCellAnchor>
  <xdr:twoCellAnchor editAs="oneCell">
    <xdr:from>
      <xdr:col>1</xdr:col>
      <xdr:colOff>25400</xdr:colOff>
      <xdr:row>49</xdr:row>
      <xdr:rowOff>25400</xdr:rowOff>
    </xdr:from>
    <xdr:to>
      <xdr:col>1</xdr:col>
      <xdr:colOff>508000</xdr:colOff>
      <xdr:row>49</xdr:row>
      <xdr:rowOff>342900</xdr:rowOff>
    </xdr:to>
    <xdr:pic>
      <xdr:nvPicPr>
        <xdr:cNvPr id="5183" name="Subgraph-Donak">
          <a:extLst>
            <a:ext uri="{FF2B5EF4-FFF2-40B4-BE49-F238E27FC236}">
              <a16:creationId xmlns:a16="http://schemas.microsoft.com/office/drawing/2014/main" id="{00000000-0008-0000-0100-00003F140000}"/>
            </a:ext>
          </a:extLst>
        </xdr:cNvPr>
        <xdr:cNvPicPr>
          <a:picLocks/>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225550" y="17900650"/>
          <a:ext cx="482600" cy="317500"/>
        </a:xfrm>
        <a:prstGeom prst="rect">
          <a:avLst/>
        </a:prstGeom>
      </xdr:spPr>
    </xdr:pic>
    <xdr:clientData/>
  </xdr:twoCellAnchor>
  <xdr:twoCellAnchor editAs="oneCell">
    <xdr:from>
      <xdr:col>1</xdr:col>
      <xdr:colOff>25400</xdr:colOff>
      <xdr:row>50</xdr:row>
      <xdr:rowOff>25400</xdr:rowOff>
    </xdr:from>
    <xdr:to>
      <xdr:col>1</xdr:col>
      <xdr:colOff>508000</xdr:colOff>
      <xdr:row>50</xdr:row>
      <xdr:rowOff>342900</xdr:rowOff>
    </xdr:to>
    <xdr:pic>
      <xdr:nvPicPr>
        <xdr:cNvPr id="5184" name="Subgraph-Gamalielsson">
          <a:extLst>
            <a:ext uri="{FF2B5EF4-FFF2-40B4-BE49-F238E27FC236}">
              <a16:creationId xmlns:a16="http://schemas.microsoft.com/office/drawing/2014/main" id="{00000000-0008-0000-0100-000040140000}"/>
            </a:ext>
          </a:extLst>
        </xdr:cNvPr>
        <xdr:cNvPicPr>
          <a:picLocks/>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25550" y="18268950"/>
          <a:ext cx="482600" cy="317500"/>
        </a:xfrm>
        <a:prstGeom prst="rect">
          <a:avLst/>
        </a:prstGeom>
      </xdr:spPr>
    </xdr:pic>
    <xdr:clientData/>
  </xdr:twoCellAnchor>
  <xdr:twoCellAnchor editAs="oneCell">
    <xdr:from>
      <xdr:col>1</xdr:col>
      <xdr:colOff>25400</xdr:colOff>
      <xdr:row>51</xdr:row>
      <xdr:rowOff>25400</xdr:rowOff>
    </xdr:from>
    <xdr:to>
      <xdr:col>1</xdr:col>
      <xdr:colOff>508000</xdr:colOff>
      <xdr:row>51</xdr:row>
      <xdr:rowOff>342900</xdr:rowOff>
    </xdr:to>
    <xdr:pic>
      <xdr:nvPicPr>
        <xdr:cNvPr id="5185" name="Subgraph-Lings">
          <a:extLst>
            <a:ext uri="{FF2B5EF4-FFF2-40B4-BE49-F238E27FC236}">
              <a16:creationId xmlns:a16="http://schemas.microsoft.com/office/drawing/2014/main" id="{00000000-0008-0000-0100-000041140000}"/>
            </a:ext>
          </a:extLst>
        </xdr:cNvPr>
        <xdr:cNvPicPr>
          <a:picLocks/>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25550" y="18637250"/>
          <a:ext cx="482600" cy="317500"/>
        </a:xfrm>
        <a:prstGeom prst="rect">
          <a:avLst/>
        </a:prstGeom>
      </xdr:spPr>
    </xdr:pic>
    <xdr:clientData/>
  </xdr:twoCellAnchor>
  <xdr:twoCellAnchor editAs="oneCell">
    <xdr:from>
      <xdr:col>1</xdr:col>
      <xdr:colOff>25400</xdr:colOff>
      <xdr:row>52</xdr:row>
      <xdr:rowOff>25400</xdr:rowOff>
    </xdr:from>
    <xdr:to>
      <xdr:col>1</xdr:col>
      <xdr:colOff>508000</xdr:colOff>
      <xdr:row>52</xdr:row>
      <xdr:rowOff>342900</xdr:rowOff>
    </xdr:to>
    <xdr:pic>
      <xdr:nvPicPr>
        <xdr:cNvPr id="5186" name="Subgraph-Lundell">
          <a:extLst>
            <a:ext uri="{FF2B5EF4-FFF2-40B4-BE49-F238E27FC236}">
              <a16:creationId xmlns:a16="http://schemas.microsoft.com/office/drawing/2014/main" id="{00000000-0008-0000-0100-000042140000}"/>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25550" y="19005550"/>
          <a:ext cx="482600" cy="317500"/>
        </a:xfrm>
        <a:prstGeom prst="rect">
          <a:avLst/>
        </a:prstGeom>
      </xdr:spPr>
    </xdr:pic>
    <xdr:clientData/>
  </xdr:twoCellAnchor>
  <xdr:twoCellAnchor editAs="oneCell">
    <xdr:from>
      <xdr:col>1</xdr:col>
      <xdr:colOff>25400</xdr:colOff>
      <xdr:row>53</xdr:row>
      <xdr:rowOff>25400</xdr:rowOff>
    </xdr:from>
    <xdr:to>
      <xdr:col>1</xdr:col>
      <xdr:colOff>508000</xdr:colOff>
      <xdr:row>53</xdr:row>
      <xdr:rowOff>342900</xdr:rowOff>
    </xdr:to>
    <xdr:pic>
      <xdr:nvPicPr>
        <xdr:cNvPr id="5187" name="Subgraph-Mattsson">
          <a:extLst>
            <a:ext uri="{FF2B5EF4-FFF2-40B4-BE49-F238E27FC236}">
              <a16:creationId xmlns:a16="http://schemas.microsoft.com/office/drawing/2014/main" id="{00000000-0008-0000-0100-000043140000}"/>
            </a:ext>
          </a:extLst>
        </xdr:cNvPr>
        <xdr:cNvPicPr>
          <a:picLocks/>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25550" y="19373850"/>
          <a:ext cx="482600" cy="317500"/>
        </a:xfrm>
        <a:prstGeom prst="rect">
          <a:avLst/>
        </a:prstGeom>
      </xdr:spPr>
    </xdr:pic>
    <xdr:clientData/>
  </xdr:twoCellAnchor>
  <xdr:twoCellAnchor editAs="oneCell">
    <xdr:from>
      <xdr:col>1</xdr:col>
      <xdr:colOff>25400</xdr:colOff>
      <xdr:row>54</xdr:row>
      <xdr:rowOff>25400</xdr:rowOff>
    </xdr:from>
    <xdr:to>
      <xdr:col>1</xdr:col>
      <xdr:colOff>508000</xdr:colOff>
      <xdr:row>54</xdr:row>
      <xdr:rowOff>342900</xdr:rowOff>
    </xdr:to>
    <xdr:pic>
      <xdr:nvPicPr>
        <xdr:cNvPr id="5188" name="Subgraph-Goeminne">
          <a:extLst>
            <a:ext uri="{FF2B5EF4-FFF2-40B4-BE49-F238E27FC236}">
              <a16:creationId xmlns:a16="http://schemas.microsoft.com/office/drawing/2014/main" id="{00000000-0008-0000-0100-000044140000}"/>
            </a:ext>
          </a:extLst>
        </xdr:cNvPr>
        <xdr:cNvPicPr>
          <a:picLocks/>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25550" y="19742150"/>
          <a:ext cx="482600" cy="317500"/>
        </a:xfrm>
        <a:prstGeom prst="rect">
          <a:avLst/>
        </a:prstGeom>
      </xdr:spPr>
    </xdr:pic>
    <xdr:clientData/>
  </xdr:twoCellAnchor>
  <xdr:twoCellAnchor editAs="oneCell">
    <xdr:from>
      <xdr:col>1</xdr:col>
      <xdr:colOff>25400</xdr:colOff>
      <xdr:row>55</xdr:row>
      <xdr:rowOff>25400</xdr:rowOff>
    </xdr:from>
    <xdr:to>
      <xdr:col>1</xdr:col>
      <xdr:colOff>508000</xdr:colOff>
      <xdr:row>55</xdr:row>
      <xdr:rowOff>342900</xdr:rowOff>
    </xdr:to>
    <xdr:pic>
      <xdr:nvPicPr>
        <xdr:cNvPr id="5189" name="Subgraph-Claes">
          <a:extLst>
            <a:ext uri="{FF2B5EF4-FFF2-40B4-BE49-F238E27FC236}">
              <a16:creationId xmlns:a16="http://schemas.microsoft.com/office/drawing/2014/main" id="{00000000-0008-0000-0100-000045140000}"/>
            </a:ext>
          </a:extLst>
        </xdr:cNvPr>
        <xdr:cNvPicPr>
          <a:picLocks/>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25550" y="20110450"/>
          <a:ext cx="482600" cy="317500"/>
        </a:xfrm>
        <a:prstGeom prst="rect">
          <a:avLst/>
        </a:prstGeom>
      </xdr:spPr>
    </xdr:pic>
    <xdr:clientData/>
  </xdr:twoCellAnchor>
  <xdr:twoCellAnchor editAs="oneCell">
    <xdr:from>
      <xdr:col>1</xdr:col>
      <xdr:colOff>25400</xdr:colOff>
      <xdr:row>56</xdr:row>
      <xdr:rowOff>25400</xdr:rowOff>
    </xdr:from>
    <xdr:to>
      <xdr:col>1</xdr:col>
      <xdr:colOff>508000</xdr:colOff>
      <xdr:row>56</xdr:row>
      <xdr:rowOff>342900</xdr:rowOff>
    </xdr:to>
    <xdr:pic>
      <xdr:nvPicPr>
        <xdr:cNvPr id="5190" name="Subgraph-Mens">
          <a:extLst>
            <a:ext uri="{FF2B5EF4-FFF2-40B4-BE49-F238E27FC236}">
              <a16:creationId xmlns:a16="http://schemas.microsoft.com/office/drawing/2014/main" id="{00000000-0008-0000-0100-000046140000}"/>
            </a:ext>
          </a:extLst>
        </xdr:cNvPr>
        <xdr:cNvPicPr>
          <a:picLocks/>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225550" y="20478750"/>
          <a:ext cx="482600" cy="317500"/>
        </a:xfrm>
        <a:prstGeom prst="rect">
          <a:avLst/>
        </a:prstGeom>
      </xdr:spPr>
    </xdr:pic>
    <xdr:clientData/>
  </xdr:twoCellAnchor>
  <xdr:twoCellAnchor editAs="oneCell">
    <xdr:from>
      <xdr:col>1</xdr:col>
      <xdr:colOff>25400</xdr:colOff>
      <xdr:row>57</xdr:row>
      <xdr:rowOff>25400</xdr:rowOff>
    </xdr:from>
    <xdr:to>
      <xdr:col>1</xdr:col>
      <xdr:colOff>508000</xdr:colOff>
      <xdr:row>57</xdr:row>
      <xdr:rowOff>342900</xdr:rowOff>
    </xdr:to>
    <xdr:pic>
      <xdr:nvPicPr>
        <xdr:cNvPr id="5191" name="Subgraph-Gurbani">
          <a:extLst>
            <a:ext uri="{FF2B5EF4-FFF2-40B4-BE49-F238E27FC236}">
              <a16:creationId xmlns:a16="http://schemas.microsoft.com/office/drawing/2014/main" id="{00000000-0008-0000-0100-000047140000}"/>
            </a:ext>
          </a:extLst>
        </xdr:cNvPr>
        <xdr:cNvPicPr>
          <a:picLocks/>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25550" y="20847050"/>
          <a:ext cx="482600" cy="317500"/>
        </a:xfrm>
        <a:prstGeom prst="rect">
          <a:avLst/>
        </a:prstGeom>
      </xdr:spPr>
    </xdr:pic>
    <xdr:clientData/>
  </xdr:twoCellAnchor>
  <xdr:twoCellAnchor editAs="oneCell">
    <xdr:from>
      <xdr:col>1</xdr:col>
      <xdr:colOff>25400</xdr:colOff>
      <xdr:row>58</xdr:row>
      <xdr:rowOff>25400</xdr:rowOff>
    </xdr:from>
    <xdr:to>
      <xdr:col>1</xdr:col>
      <xdr:colOff>508000</xdr:colOff>
      <xdr:row>58</xdr:row>
      <xdr:rowOff>342900</xdr:rowOff>
    </xdr:to>
    <xdr:pic>
      <xdr:nvPicPr>
        <xdr:cNvPr id="5192" name="Subgraph-Garvert">
          <a:extLst>
            <a:ext uri="{FF2B5EF4-FFF2-40B4-BE49-F238E27FC236}">
              <a16:creationId xmlns:a16="http://schemas.microsoft.com/office/drawing/2014/main" id="{00000000-0008-0000-0100-000048140000}"/>
            </a:ext>
          </a:extLst>
        </xdr:cNvPr>
        <xdr:cNvPicPr>
          <a:picLocks/>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25550" y="21215350"/>
          <a:ext cx="482600" cy="317500"/>
        </a:xfrm>
        <a:prstGeom prst="rect">
          <a:avLst/>
        </a:prstGeom>
      </xdr:spPr>
    </xdr:pic>
    <xdr:clientData/>
  </xdr:twoCellAnchor>
  <xdr:twoCellAnchor editAs="oneCell">
    <xdr:from>
      <xdr:col>1</xdr:col>
      <xdr:colOff>25400</xdr:colOff>
      <xdr:row>59</xdr:row>
      <xdr:rowOff>25400</xdr:rowOff>
    </xdr:from>
    <xdr:to>
      <xdr:col>1</xdr:col>
      <xdr:colOff>508000</xdr:colOff>
      <xdr:row>59</xdr:row>
      <xdr:rowOff>342900</xdr:rowOff>
    </xdr:to>
    <xdr:pic>
      <xdr:nvPicPr>
        <xdr:cNvPr id="5193" name="Subgraph-Hartigh">
          <a:extLst>
            <a:ext uri="{FF2B5EF4-FFF2-40B4-BE49-F238E27FC236}">
              <a16:creationId xmlns:a16="http://schemas.microsoft.com/office/drawing/2014/main" id="{00000000-0008-0000-0100-000049140000}"/>
            </a:ext>
          </a:extLst>
        </xdr:cNvPr>
        <xdr:cNvPicPr>
          <a:picLocks/>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225550" y="21583650"/>
          <a:ext cx="482600" cy="317500"/>
        </a:xfrm>
        <a:prstGeom prst="rect">
          <a:avLst/>
        </a:prstGeom>
      </xdr:spPr>
    </xdr:pic>
    <xdr:clientData/>
  </xdr:twoCellAnchor>
  <xdr:twoCellAnchor editAs="oneCell">
    <xdr:from>
      <xdr:col>1</xdr:col>
      <xdr:colOff>25400</xdr:colOff>
      <xdr:row>60</xdr:row>
      <xdr:rowOff>25400</xdr:rowOff>
    </xdr:from>
    <xdr:to>
      <xdr:col>1</xdr:col>
      <xdr:colOff>508000</xdr:colOff>
      <xdr:row>60</xdr:row>
      <xdr:rowOff>342900</xdr:rowOff>
    </xdr:to>
    <xdr:pic>
      <xdr:nvPicPr>
        <xdr:cNvPr id="5194" name="Subgraph-Visscher">
          <a:extLst>
            <a:ext uri="{FF2B5EF4-FFF2-40B4-BE49-F238E27FC236}">
              <a16:creationId xmlns:a16="http://schemas.microsoft.com/office/drawing/2014/main" id="{00000000-0008-0000-0100-00004A140000}"/>
            </a:ext>
          </a:extLst>
        </xdr:cNvPr>
        <xdr:cNvPicPr>
          <a:picLocks/>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225550" y="21951950"/>
          <a:ext cx="482600" cy="317500"/>
        </a:xfrm>
        <a:prstGeom prst="rect">
          <a:avLst/>
        </a:prstGeom>
      </xdr:spPr>
    </xdr:pic>
    <xdr:clientData/>
  </xdr:twoCellAnchor>
  <xdr:twoCellAnchor editAs="oneCell">
    <xdr:from>
      <xdr:col>1</xdr:col>
      <xdr:colOff>25400</xdr:colOff>
      <xdr:row>61</xdr:row>
      <xdr:rowOff>25400</xdr:rowOff>
    </xdr:from>
    <xdr:to>
      <xdr:col>1</xdr:col>
      <xdr:colOff>508000</xdr:colOff>
      <xdr:row>61</xdr:row>
      <xdr:rowOff>342900</xdr:rowOff>
    </xdr:to>
    <xdr:pic>
      <xdr:nvPicPr>
        <xdr:cNvPr id="5195" name="Subgraph-Salas">
          <a:extLst>
            <a:ext uri="{FF2B5EF4-FFF2-40B4-BE49-F238E27FC236}">
              <a16:creationId xmlns:a16="http://schemas.microsoft.com/office/drawing/2014/main" id="{00000000-0008-0000-0100-00004B140000}"/>
            </a:ext>
          </a:extLst>
        </xdr:cNvPr>
        <xdr:cNvPicPr>
          <a:picLocks/>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25550" y="22320250"/>
          <a:ext cx="482600" cy="317500"/>
        </a:xfrm>
        <a:prstGeom prst="rect">
          <a:avLst/>
        </a:prstGeom>
      </xdr:spPr>
    </xdr:pic>
    <xdr:clientData/>
  </xdr:twoCellAnchor>
  <xdr:twoCellAnchor editAs="oneCell">
    <xdr:from>
      <xdr:col>1</xdr:col>
      <xdr:colOff>25400</xdr:colOff>
      <xdr:row>62</xdr:row>
      <xdr:rowOff>25400</xdr:rowOff>
    </xdr:from>
    <xdr:to>
      <xdr:col>1</xdr:col>
      <xdr:colOff>508000</xdr:colOff>
      <xdr:row>62</xdr:row>
      <xdr:rowOff>342900</xdr:rowOff>
    </xdr:to>
    <xdr:pic>
      <xdr:nvPicPr>
        <xdr:cNvPr id="5196" name="Subgraph-Hoving">
          <a:extLst>
            <a:ext uri="{FF2B5EF4-FFF2-40B4-BE49-F238E27FC236}">
              <a16:creationId xmlns:a16="http://schemas.microsoft.com/office/drawing/2014/main" id="{00000000-0008-0000-0100-00004C14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25550" y="22688550"/>
          <a:ext cx="482600" cy="317500"/>
        </a:xfrm>
        <a:prstGeom prst="rect">
          <a:avLst/>
        </a:prstGeom>
      </xdr:spPr>
    </xdr:pic>
    <xdr:clientData/>
  </xdr:twoCellAnchor>
  <xdr:twoCellAnchor editAs="oneCell">
    <xdr:from>
      <xdr:col>1</xdr:col>
      <xdr:colOff>25400</xdr:colOff>
      <xdr:row>63</xdr:row>
      <xdr:rowOff>25400</xdr:rowOff>
    </xdr:from>
    <xdr:to>
      <xdr:col>1</xdr:col>
      <xdr:colOff>508000</xdr:colOff>
      <xdr:row>63</xdr:row>
      <xdr:rowOff>342900</xdr:rowOff>
    </xdr:to>
    <xdr:pic>
      <xdr:nvPicPr>
        <xdr:cNvPr id="5197" name="Subgraph-Slot">
          <a:extLst>
            <a:ext uri="{FF2B5EF4-FFF2-40B4-BE49-F238E27FC236}">
              <a16:creationId xmlns:a16="http://schemas.microsoft.com/office/drawing/2014/main" id="{00000000-0008-0000-0100-00004D140000}"/>
            </a:ext>
          </a:extLst>
        </xdr:cNvPr>
        <xdr:cNvPicPr>
          <a:picLocks/>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25550" y="23056850"/>
          <a:ext cx="482600" cy="317500"/>
        </a:xfrm>
        <a:prstGeom prst="rect">
          <a:avLst/>
        </a:prstGeom>
      </xdr:spPr>
    </xdr:pic>
    <xdr:clientData/>
  </xdr:twoCellAnchor>
  <xdr:twoCellAnchor editAs="oneCell">
    <xdr:from>
      <xdr:col>1</xdr:col>
      <xdr:colOff>25400</xdr:colOff>
      <xdr:row>64</xdr:row>
      <xdr:rowOff>25400</xdr:rowOff>
    </xdr:from>
    <xdr:to>
      <xdr:col>1</xdr:col>
      <xdr:colOff>508000</xdr:colOff>
      <xdr:row>64</xdr:row>
      <xdr:rowOff>342900</xdr:rowOff>
    </xdr:to>
    <xdr:pic>
      <xdr:nvPicPr>
        <xdr:cNvPr id="5198" name="Subgraph-Brinkkemper">
          <a:extLst>
            <a:ext uri="{FF2B5EF4-FFF2-40B4-BE49-F238E27FC236}">
              <a16:creationId xmlns:a16="http://schemas.microsoft.com/office/drawing/2014/main" id="{00000000-0008-0000-0100-00004E140000}"/>
            </a:ext>
          </a:extLst>
        </xdr:cNvPr>
        <xdr:cNvPicPr>
          <a:picLocks/>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25550" y="23425150"/>
          <a:ext cx="482600" cy="317500"/>
        </a:xfrm>
        <a:prstGeom prst="rect">
          <a:avLst/>
        </a:prstGeom>
      </xdr:spPr>
    </xdr:pic>
    <xdr:clientData/>
  </xdr:twoCellAnchor>
  <xdr:twoCellAnchor editAs="oneCell">
    <xdr:from>
      <xdr:col>1</xdr:col>
      <xdr:colOff>25400</xdr:colOff>
      <xdr:row>65</xdr:row>
      <xdr:rowOff>25400</xdr:rowOff>
    </xdr:from>
    <xdr:to>
      <xdr:col>1</xdr:col>
      <xdr:colOff>508000</xdr:colOff>
      <xdr:row>65</xdr:row>
      <xdr:rowOff>342900</xdr:rowOff>
    </xdr:to>
    <xdr:pic>
      <xdr:nvPicPr>
        <xdr:cNvPr id="5199" name="Subgraph-Cusumano">
          <a:extLst>
            <a:ext uri="{FF2B5EF4-FFF2-40B4-BE49-F238E27FC236}">
              <a16:creationId xmlns:a16="http://schemas.microsoft.com/office/drawing/2014/main" id="{00000000-0008-0000-0100-00004F140000}"/>
            </a:ext>
          </a:extLst>
        </xdr:cNvPr>
        <xdr:cNvPicPr>
          <a:picLocks/>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25550" y="23793450"/>
          <a:ext cx="482600" cy="317500"/>
        </a:xfrm>
        <a:prstGeom prst="rect">
          <a:avLst/>
        </a:prstGeom>
      </xdr:spPr>
    </xdr:pic>
    <xdr:clientData/>
  </xdr:twoCellAnchor>
  <xdr:twoCellAnchor editAs="oneCell">
    <xdr:from>
      <xdr:col>1</xdr:col>
      <xdr:colOff>25400</xdr:colOff>
      <xdr:row>66</xdr:row>
      <xdr:rowOff>25400</xdr:rowOff>
    </xdr:from>
    <xdr:to>
      <xdr:col>1</xdr:col>
      <xdr:colOff>508000</xdr:colOff>
      <xdr:row>66</xdr:row>
      <xdr:rowOff>342900</xdr:rowOff>
    </xdr:to>
    <xdr:pic>
      <xdr:nvPicPr>
        <xdr:cNvPr id="5200" name="Subgraph-Souer">
          <a:extLst>
            <a:ext uri="{FF2B5EF4-FFF2-40B4-BE49-F238E27FC236}">
              <a16:creationId xmlns:a16="http://schemas.microsoft.com/office/drawing/2014/main" id="{00000000-0008-0000-0100-000050140000}"/>
            </a:ext>
          </a:extLst>
        </xdr:cNvPr>
        <xdr:cNvPicPr>
          <a:picLocks/>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25550" y="24161750"/>
          <a:ext cx="482600" cy="317500"/>
        </a:xfrm>
        <a:prstGeom prst="rect">
          <a:avLst/>
        </a:prstGeom>
      </xdr:spPr>
    </xdr:pic>
    <xdr:clientData/>
  </xdr:twoCellAnchor>
  <xdr:twoCellAnchor editAs="oneCell">
    <xdr:from>
      <xdr:col>1</xdr:col>
      <xdr:colOff>25400</xdr:colOff>
      <xdr:row>67</xdr:row>
      <xdr:rowOff>25400</xdr:rowOff>
    </xdr:from>
    <xdr:to>
      <xdr:col>1</xdr:col>
      <xdr:colOff>508000</xdr:colOff>
      <xdr:row>67</xdr:row>
      <xdr:rowOff>342900</xdr:rowOff>
    </xdr:to>
    <xdr:pic>
      <xdr:nvPicPr>
        <xdr:cNvPr id="5201" name="Subgraph-Luinenburg">
          <a:extLst>
            <a:ext uri="{FF2B5EF4-FFF2-40B4-BE49-F238E27FC236}">
              <a16:creationId xmlns:a16="http://schemas.microsoft.com/office/drawing/2014/main" id="{00000000-0008-0000-0100-000051140000}"/>
            </a:ext>
          </a:extLst>
        </xdr:cNvPr>
        <xdr:cNvPicPr>
          <a:picLocks/>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25550" y="24530050"/>
          <a:ext cx="482600" cy="317500"/>
        </a:xfrm>
        <a:prstGeom prst="rect">
          <a:avLst/>
        </a:prstGeom>
      </xdr:spPr>
    </xdr:pic>
    <xdr:clientData/>
  </xdr:twoCellAnchor>
  <xdr:twoCellAnchor editAs="oneCell">
    <xdr:from>
      <xdr:col>1</xdr:col>
      <xdr:colOff>25400</xdr:colOff>
      <xdr:row>68</xdr:row>
      <xdr:rowOff>25400</xdr:rowOff>
    </xdr:from>
    <xdr:to>
      <xdr:col>1</xdr:col>
      <xdr:colOff>508000</xdr:colOff>
      <xdr:row>68</xdr:row>
      <xdr:rowOff>342900</xdr:rowOff>
    </xdr:to>
    <xdr:pic>
      <xdr:nvPicPr>
        <xdr:cNvPr id="5202" name="Subgraph-van Capelleveen">
          <a:extLst>
            <a:ext uri="{FF2B5EF4-FFF2-40B4-BE49-F238E27FC236}">
              <a16:creationId xmlns:a16="http://schemas.microsoft.com/office/drawing/2014/main" id="{00000000-0008-0000-0100-000052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24898350"/>
          <a:ext cx="482600" cy="317500"/>
        </a:xfrm>
        <a:prstGeom prst="rect">
          <a:avLst/>
        </a:prstGeom>
      </xdr:spPr>
    </xdr:pic>
    <xdr:clientData/>
  </xdr:twoCellAnchor>
  <xdr:twoCellAnchor editAs="oneCell">
    <xdr:from>
      <xdr:col>1</xdr:col>
      <xdr:colOff>25400</xdr:colOff>
      <xdr:row>69</xdr:row>
      <xdr:rowOff>25400</xdr:rowOff>
    </xdr:from>
    <xdr:to>
      <xdr:col>1</xdr:col>
      <xdr:colOff>508000</xdr:colOff>
      <xdr:row>69</xdr:row>
      <xdr:rowOff>342900</xdr:rowOff>
    </xdr:to>
    <xdr:pic>
      <xdr:nvPicPr>
        <xdr:cNvPr id="5203" name="Subgraph-Jergensen">
          <a:extLst>
            <a:ext uri="{FF2B5EF4-FFF2-40B4-BE49-F238E27FC236}">
              <a16:creationId xmlns:a16="http://schemas.microsoft.com/office/drawing/2014/main" id="{00000000-0008-0000-0100-000053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25266650"/>
          <a:ext cx="482600" cy="317500"/>
        </a:xfrm>
        <a:prstGeom prst="rect">
          <a:avLst/>
        </a:prstGeom>
      </xdr:spPr>
    </xdr:pic>
    <xdr:clientData/>
  </xdr:twoCellAnchor>
  <xdr:twoCellAnchor editAs="oneCell">
    <xdr:from>
      <xdr:col>1</xdr:col>
      <xdr:colOff>25400</xdr:colOff>
      <xdr:row>70</xdr:row>
      <xdr:rowOff>25400</xdr:rowOff>
    </xdr:from>
    <xdr:to>
      <xdr:col>1</xdr:col>
      <xdr:colOff>508000</xdr:colOff>
      <xdr:row>70</xdr:row>
      <xdr:rowOff>342900</xdr:rowOff>
    </xdr:to>
    <xdr:pic>
      <xdr:nvPicPr>
        <xdr:cNvPr id="5204" name="Subgraph-Sarma">
          <a:extLst>
            <a:ext uri="{FF2B5EF4-FFF2-40B4-BE49-F238E27FC236}">
              <a16:creationId xmlns:a16="http://schemas.microsoft.com/office/drawing/2014/main" id="{00000000-0008-0000-0100-000054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25634950"/>
          <a:ext cx="482600" cy="317500"/>
        </a:xfrm>
        <a:prstGeom prst="rect">
          <a:avLst/>
        </a:prstGeom>
      </xdr:spPr>
    </xdr:pic>
    <xdr:clientData/>
  </xdr:twoCellAnchor>
  <xdr:twoCellAnchor editAs="oneCell">
    <xdr:from>
      <xdr:col>1</xdr:col>
      <xdr:colOff>25400</xdr:colOff>
      <xdr:row>71</xdr:row>
      <xdr:rowOff>25400</xdr:rowOff>
    </xdr:from>
    <xdr:to>
      <xdr:col>1</xdr:col>
      <xdr:colOff>508000</xdr:colOff>
      <xdr:row>71</xdr:row>
      <xdr:rowOff>342900</xdr:rowOff>
    </xdr:to>
    <xdr:pic>
      <xdr:nvPicPr>
        <xdr:cNvPr id="5205" name="Subgraph-Joshua">
          <a:extLst>
            <a:ext uri="{FF2B5EF4-FFF2-40B4-BE49-F238E27FC236}">
              <a16:creationId xmlns:a16="http://schemas.microsoft.com/office/drawing/2014/main" id="{00000000-0008-0000-0100-000055140000}"/>
            </a:ext>
          </a:extLst>
        </xdr:cNvPr>
        <xdr:cNvPicPr>
          <a:picLocks/>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25550" y="26003250"/>
          <a:ext cx="482600" cy="317500"/>
        </a:xfrm>
        <a:prstGeom prst="rect">
          <a:avLst/>
        </a:prstGeom>
      </xdr:spPr>
    </xdr:pic>
    <xdr:clientData/>
  </xdr:twoCellAnchor>
  <xdr:twoCellAnchor editAs="oneCell">
    <xdr:from>
      <xdr:col>1</xdr:col>
      <xdr:colOff>25400</xdr:colOff>
      <xdr:row>72</xdr:row>
      <xdr:rowOff>25400</xdr:rowOff>
    </xdr:from>
    <xdr:to>
      <xdr:col>1</xdr:col>
      <xdr:colOff>508000</xdr:colOff>
      <xdr:row>72</xdr:row>
      <xdr:rowOff>342900</xdr:rowOff>
    </xdr:to>
    <xdr:pic>
      <xdr:nvPicPr>
        <xdr:cNvPr id="5206" name="Subgraph-Alao">
          <a:extLst>
            <a:ext uri="{FF2B5EF4-FFF2-40B4-BE49-F238E27FC236}">
              <a16:creationId xmlns:a16="http://schemas.microsoft.com/office/drawing/2014/main" id="{00000000-0008-0000-0100-000056140000}"/>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25550" y="26371550"/>
          <a:ext cx="482600" cy="317500"/>
        </a:xfrm>
        <a:prstGeom prst="rect">
          <a:avLst/>
        </a:prstGeom>
      </xdr:spPr>
    </xdr:pic>
    <xdr:clientData/>
  </xdr:twoCellAnchor>
  <xdr:twoCellAnchor editAs="oneCell">
    <xdr:from>
      <xdr:col>1</xdr:col>
      <xdr:colOff>25400</xdr:colOff>
      <xdr:row>73</xdr:row>
      <xdr:rowOff>25400</xdr:rowOff>
    </xdr:from>
    <xdr:to>
      <xdr:col>1</xdr:col>
      <xdr:colOff>508000</xdr:colOff>
      <xdr:row>73</xdr:row>
      <xdr:rowOff>342900</xdr:rowOff>
    </xdr:to>
    <xdr:pic>
      <xdr:nvPicPr>
        <xdr:cNvPr id="5207" name="Subgraph-Okolie">
          <a:extLst>
            <a:ext uri="{FF2B5EF4-FFF2-40B4-BE49-F238E27FC236}">
              <a16:creationId xmlns:a16="http://schemas.microsoft.com/office/drawing/2014/main" id="{00000000-0008-0000-0100-000057140000}"/>
            </a:ext>
          </a:extLst>
        </xdr:cNvPr>
        <xdr:cNvPicPr>
          <a:picLocks/>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25550" y="26739850"/>
          <a:ext cx="482600" cy="317500"/>
        </a:xfrm>
        <a:prstGeom prst="rect">
          <a:avLst/>
        </a:prstGeom>
      </xdr:spPr>
    </xdr:pic>
    <xdr:clientData/>
  </xdr:twoCellAnchor>
  <xdr:twoCellAnchor editAs="oneCell">
    <xdr:from>
      <xdr:col>1</xdr:col>
      <xdr:colOff>25400</xdr:colOff>
      <xdr:row>74</xdr:row>
      <xdr:rowOff>25400</xdr:rowOff>
    </xdr:from>
    <xdr:to>
      <xdr:col>1</xdr:col>
      <xdr:colOff>508000</xdr:colOff>
      <xdr:row>74</xdr:row>
      <xdr:rowOff>342900</xdr:rowOff>
    </xdr:to>
    <xdr:pic>
      <xdr:nvPicPr>
        <xdr:cNvPr id="5208" name="Subgraph-Awodele">
          <a:extLst>
            <a:ext uri="{FF2B5EF4-FFF2-40B4-BE49-F238E27FC236}">
              <a16:creationId xmlns:a16="http://schemas.microsoft.com/office/drawing/2014/main" id="{00000000-0008-0000-0100-000058140000}"/>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25550" y="27108150"/>
          <a:ext cx="482600" cy="317500"/>
        </a:xfrm>
        <a:prstGeom prst="rect">
          <a:avLst/>
        </a:prstGeom>
      </xdr:spPr>
    </xdr:pic>
    <xdr:clientData/>
  </xdr:twoCellAnchor>
  <xdr:twoCellAnchor editAs="oneCell">
    <xdr:from>
      <xdr:col>1</xdr:col>
      <xdr:colOff>25400</xdr:colOff>
      <xdr:row>75</xdr:row>
      <xdr:rowOff>25400</xdr:rowOff>
    </xdr:from>
    <xdr:to>
      <xdr:col>1</xdr:col>
      <xdr:colOff>508000</xdr:colOff>
      <xdr:row>75</xdr:row>
      <xdr:rowOff>342900</xdr:rowOff>
    </xdr:to>
    <xdr:pic>
      <xdr:nvPicPr>
        <xdr:cNvPr id="5209" name="Subgraph-Kilamo">
          <a:extLst>
            <a:ext uri="{FF2B5EF4-FFF2-40B4-BE49-F238E27FC236}">
              <a16:creationId xmlns:a16="http://schemas.microsoft.com/office/drawing/2014/main" id="{00000000-0008-0000-0100-000059140000}"/>
            </a:ext>
          </a:extLst>
        </xdr:cNvPr>
        <xdr:cNvPicPr>
          <a:picLocks/>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225550" y="27476450"/>
          <a:ext cx="482600" cy="317500"/>
        </a:xfrm>
        <a:prstGeom prst="rect">
          <a:avLst/>
        </a:prstGeom>
      </xdr:spPr>
    </xdr:pic>
    <xdr:clientData/>
  </xdr:twoCellAnchor>
  <xdr:twoCellAnchor editAs="oneCell">
    <xdr:from>
      <xdr:col>1</xdr:col>
      <xdr:colOff>25400</xdr:colOff>
      <xdr:row>76</xdr:row>
      <xdr:rowOff>25400</xdr:rowOff>
    </xdr:from>
    <xdr:to>
      <xdr:col>1</xdr:col>
      <xdr:colOff>508000</xdr:colOff>
      <xdr:row>76</xdr:row>
      <xdr:rowOff>342900</xdr:rowOff>
    </xdr:to>
    <xdr:pic>
      <xdr:nvPicPr>
        <xdr:cNvPr id="5024" name="Subgraph-Hammouda">
          <a:extLst>
            <a:ext uri="{FF2B5EF4-FFF2-40B4-BE49-F238E27FC236}">
              <a16:creationId xmlns:a16="http://schemas.microsoft.com/office/drawing/2014/main" id="{00000000-0008-0000-0100-0000A0130000}"/>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25550" y="27844750"/>
          <a:ext cx="482600" cy="317500"/>
        </a:xfrm>
        <a:prstGeom prst="rect">
          <a:avLst/>
        </a:prstGeom>
      </xdr:spPr>
    </xdr:pic>
    <xdr:clientData/>
  </xdr:twoCellAnchor>
  <xdr:twoCellAnchor editAs="oneCell">
    <xdr:from>
      <xdr:col>1</xdr:col>
      <xdr:colOff>25400</xdr:colOff>
      <xdr:row>77</xdr:row>
      <xdr:rowOff>25400</xdr:rowOff>
    </xdr:from>
    <xdr:to>
      <xdr:col>1</xdr:col>
      <xdr:colOff>508000</xdr:colOff>
      <xdr:row>77</xdr:row>
      <xdr:rowOff>342900</xdr:rowOff>
    </xdr:to>
    <xdr:pic>
      <xdr:nvPicPr>
        <xdr:cNvPr id="5025" name="Subgraph-Mikkonen">
          <a:extLst>
            <a:ext uri="{FF2B5EF4-FFF2-40B4-BE49-F238E27FC236}">
              <a16:creationId xmlns:a16="http://schemas.microsoft.com/office/drawing/2014/main" id="{00000000-0008-0000-0100-0000A113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25550" y="28213050"/>
          <a:ext cx="482600" cy="317500"/>
        </a:xfrm>
        <a:prstGeom prst="rect">
          <a:avLst/>
        </a:prstGeom>
      </xdr:spPr>
    </xdr:pic>
    <xdr:clientData/>
  </xdr:twoCellAnchor>
  <xdr:twoCellAnchor editAs="oneCell">
    <xdr:from>
      <xdr:col>1</xdr:col>
      <xdr:colOff>25400</xdr:colOff>
      <xdr:row>78</xdr:row>
      <xdr:rowOff>25400</xdr:rowOff>
    </xdr:from>
    <xdr:to>
      <xdr:col>1</xdr:col>
      <xdr:colOff>508000</xdr:colOff>
      <xdr:row>78</xdr:row>
      <xdr:rowOff>342900</xdr:rowOff>
    </xdr:to>
    <xdr:pic>
      <xdr:nvPicPr>
        <xdr:cNvPr id="5306" name="Subgraph-Aaltonen">
          <a:extLst>
            <a:ext uri="{FF2B5EF4-FFF2-40B4-BE49-F238E27FC236}">
              <a16:creationId xmlns:a16="http://schemas.microsoft.com/office/drawing/2014/main" id="{00000000-0008-0000-0100-0000BA14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25550" y="28581350"/>
          <a:ext cx="482600" cy="317500"/>
        </a:xfrm>
        <a:prstGeom prst="rect">
          <a:avLst/>
        </a:prstGeom>
      </xdr:spPr>
    </xdr:pic>
    <xdr:clientData/>
  </xdr:twoCellAnchor>
  <xdr:twoCellAnchor editAs="oneCell">
    <xdr:from>
      <xdr:col>1</xdr:col>
      <xdr:colOff>25400</xdr:colOff>
      <xdr:row>79</xdr:row>
      <xdr:rowOff>25400</xdr:rowOff>
    </xdr:from>
    <xdr:to>
      <xdr:col>1</xdr:col>
      <xdr:colOff>508000</xdr:colOff>
      <xdr:row>79</xdr:row>
      <xdr:rowOff>342900</xdr:rowOff>
    </xdr:to>
    <xdr:pic>
      <xdr:nvPicPr>
        <xdr:cNvPr id="5307" name="Subgraph-Lucassen">
          <a:extLst>
            <a:ext uri="{FF2B5EF4-FFF2-40B4-BE49-F238E27FC236}">
              <a16:creationId xmlns:a16="http://schemas.microsoft.com/office/drawing/2014/main" id="{00000000-0008-0000-0100-0000BB140000}"/>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225550" y="28949650"/>
          <a:ext cx="482600" cy="317500"/>
        </a:xfrm>
        <a:prstGeom prst="rect">
          <a:avLst/>
        </a:prstGeom>
      </xdr:spPr>
    </xdr:pic>
    <xdr:clientData/>
  </xdr:twoCellAnchor>
  <xdr:twoCellAnchor editAs="oneCell">
    <xdr:from>
      <xdr:col>1</xdr:col>
      <xdr:colOff>25400</xdr:colOff>
      <xdr:row>80</xdr:row>
      <xdr:rowOff>25400</xdr:rowOff>
    </xdr:from>
    <xdr:to>
      <xdr:col>1</xdr:col>
      <xdr:colOff>508000</xdr:colOff>
      <xdr:row>80</xdr:row>
      <xdr:rowOff>342900</xdr:rowOff>
    </xdr:to>
    <xdr:pic>
      <xdr:nvPicPr>
        <xdr:cNvPr id="5308" name="Subgraph-van Rooij">
          <a:extLst>
            <a:ext uri="{FF2B5EF4-FFF2-40B4-BE49-F238E27FC236}">
              <a16:creationId xmlns:a16="http://schemas.microsoft.com/office/drawing/2014/main" id="{00000000-0008-0000-0100-0000BC140000}"/>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225550" y="29317950"/>
          <a:ext cx="482600" cy="317500"/>
        </a:xfrm>
        <a:prstGeom prst="rect">
          <a:avLst/>
        </a:prstGeom>
      </xdr:spPr>
    </xdr:pic>
    <xdr:clientData/>
  </xdr:twoCellAnchor>
  <xdr:twoCellAnchor editAs="oneCell">
    <xdr:from>
      <xdr:col>1</xdr:col>
      <xdr:colOff>25400</xdr:colOff>
      <xdr:row>81</xdr:row>
      <xdr:rowOff>25400</xdr:rowOff>
    </xdr:from>
    <xdr:to>
      <xdr:col>1</xdr:col>
      <xdr:colOff>508000</xdr:colOff>
      <xdr:row>81</xdr:row>
      <xdr:rowOff>342900</xdr:rowOff>
    </xdr:to>
    <xdr:pic>
      <xdr:nvPicPr>
        <xdr:cNvPr id="5309" name="Subgraph-Lungu">
          <a:extLst>
            <a:ext uri="{FF2B5EF4-FFF2-40B4-BE49-F238E27FC236}">
              <a16:creationId xmlns:a16="http://schemas.microsoft.com/office/drawing/2014/main" id="{00000000-0008-0000-0100-0000BD140000}"/>
            </a:ext>
          </a:extLst>
        </xdr:cNvPr>
        <xdr:cNvPicPr>
          <a:picLocks/>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1225550" y="29686250"/>
          <a:ext cx="482600" cy="317500"/>
        </a:xfrm>
        <a:prstGeom prst="rect">
          <a:avLst/>
        </a:prstGeom>
      </xdr:spPr>
    </xdr:pic>
    <xdr:clientData/>
  </xdr:twoCellAnchor>
  <xdr:twoCellAnchor editAs="oneCell">
    <xdr:from>
      <xdr:col>1</xdr:col>
      <xdr:colOff>25400</xdr:colOff>
      <xdr:row>83</xdr:row>
      <xdr:rowOff>25400</xdr:rowOff>
    </xdr:from>
    <xdr:to>
      <xdr:col>1</xdr:col>
      <xdr:colOff>508000</xdr:colOff>
      <xdr:row>83</xdr:row>
      <xdr:rowOff>342900</xdr:rowOff>
    </xdr:to>
    <xdr:pic>
      <xdr:nvPicPr>
        <xdr:cNvPr id="5310" name="Subgraph-Lanza">
          <a:extLst>
            <a:ext uri="{FF2B5EF4-FFF2-40B4-BE49-F238E27FC236}">
              <a16:creationId xmlns:a16="http://schemas.microsoft.com/office/drawing/2014/main" id="{00000000-0008-0000-0100-0000BE140000}"/>
            </a:ext>
          </a:extLst>
        </xdr:cNvPr>
        <xdr:cNvPicPr>
          <a:picLocks/>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225550" y="30422850"/>
          <a:ext cx="482600" cy="317500"/>
        </a:xfrm>
        <a:prstGeom prst="rect">
          <a:avLst/>
        </a:prstGeom>
      </xdr:spPr>
    </xdr:pic>
    <xdr:clientData/>
  </xdr:twoCellAnchor>
  <xdr:twoCellAnchor editAs="oneCell">
    <xdr:from>
      <xdr:col>1</xdr:col>
      <xdr:colOff>25400</xdr:colOff>
      <xdr:row>84</xdr:row>
      <xdr:rowOff>25400</xdr:rowOff>
    </xdr:from>
    <xdr:to>
      <xdr:col>1</xdr:col>
      <xdr:colOff>508000</xdr:colOff>
      <xdr:row>84</xdr:row>
      <xdr:rowOff>342900</xdr:rowOff>
    </xdr:to>
    <xdr:pic>
      <xdr:nvPicPr>
        <xdr:cNvPr id="5311" name="Subgraph-Robbes">
          <a:extLst>
            <a:ext uri="{FF2B5EF4-FFF2-40B4-BE49-F238E27FC236}">
              <a16:creationId xmlns:a16="http://schemas.microsoft.com/office/drawing/2014/main" id="{00000000-0008-0000-0100-0000BF140000}"/>
            </a:ext>
          </a:extLst>
        </xdr:cNvPr>
        <xdr:cNvPicPr>
          <a:picLocks/>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25550" y="30791150"/>
          <a:ext cx="482600" cy="317500"/>
        </a:xfrm>
        <a:prstGeom prst="rect">
          <a:avLst/>
        </a:prstGeom>
      </xdr:spPr>
    </xdr:pic>
    <xdr:clientData/>
  </xdr:twoCellAnchor>
  <xdr:twoCellAnchor editAs="oneCell">
    <xdr:from>
      <xdr:col>1</xdr:col>
      <xdr:colOff>25400</xdr:colOff>
      <xdr:row>85</xdr:row>
      <xdr:rowOff>25400</xdr:rowOff>
    </xdr:from>
    <xdr:to>
      <xdr:col>1</xdr:col>
      <xdr:colOff>508000</xdr:colOff>
      <xdr:row>85</xdr:row>
      <xdr:rowOff>342900</xdr:rowOff>
    </xdr:to>
    <xdr:pic>
      <xdr:nvPicPr>
        <xdr:cNvPr id="5312" name="Subgraph-Malnati">
          <a:extLst>
            <a:ext uri="{FF2B5EF4-FFF2-40B4-BE49-F238E27FC236}">
              <a16:creationId xmlns:a16="http://schemas.microsoft.com/office/drawing/2014/main" id="{00000000-0008-0000-0100-0000C0140000}"/>
            </a:ext>
          </a:extLst>
        </xdr:cNvPr>
        <xdr:cNvPicPr>
          <a:picLocks/>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25550" y="31159450"/>
          <a:ext cx="482600" cy="317500"/>
        </a:xfrm>
        <a:prstGeom prst="rect">
          <a:avLst/>
        </a:prstGeom>
      </xdr:spPr>
    </xdr:pic>
    <xdr:clientData/>
  </xdr:twoCellAnchor>
  <xdr:twoCellAnchor editAs="oneCell">
    <xdr:from>
      <xdr:col>1</xdr:col>
      <xdr:colOff>25400</xdr:colOff>
      <xdr:row>86</xdr:row>
      <xdr:rowOff>25400</xdr:rowOff>
    </xdr:from>
    <xdr:to>
      <xdr:col>1</xdr:col>
      <xdr:colOff>508000</xdr:colOff>
      <xdr:row>86</xdr:row>
      <xdr:rowOff>342900</xdr:rowOff>
    </xdr:to>
    <xdr:pic>
      <xdr:nvPicPr>
        <xdr:cNvPr id="5313" name="Subgraph-Manikas">
          <a:extLst>
            <a:ext uri="{FF2B5EF4-FFF2-40B4-BE49-F238E27FC236}">
              <a16:creationId xmlns:a16="http://schemas.microsoft.com/office/drawing/2014/main" id="{00000000-0008-0000-0100-0000C1140000}"/>
            </a:ext>
          </a:extLst>
        </xdr:cNvPr>
        <xdr:cNvPicPr>
          <a:picLocks/>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25550" y="31527750"/>
          <a:ext cx="482600" cy="317500"/>
        </a:xfrm>
        <a:prstGeom prst="rect">
          <a:avLst/>
        </a:prstGeom>
      </xdr:spPr>
    </xdr:pic>
    <xdr:clientData/>
  </xdr:twoCellAnchor>
  <xdr:twoCellAnchor editAs="oneCell">
    <xdr:from>
      <xdr:col>1</xdr:col>
      <xdr:colOff>25400</xdr:colOff>
      <xdr:row>87</xdr:row>
      <xdr:rowOff>25400</xdr:rowOff>
    </xdr:from>
    <xdr:to>
      <xdr:col>1</xdr:col>
      <xdr:colOff>508000</xdr:colOff>
      <xdr:row>87</xdr:row>
      <xdr:rowOff>342900</xdr:rowOff>
    </xdr:to>
    <xdr:pic>
      <xdr:nvPicPr>
        <xdr:cNvPr id="5314" name="Subgraph-Hansen">
          <a:extLst>
            <a:ext uri="{FF2B5EF4-FFF2-40B4-BE49-F238E27FC236}">
              <a16:creationId xmlns:a16="http://schemas.microsoft.com/office/drawing/2014/main" id="{00000000-0008-0000-0100-0000C2140000}"/>
            </a:ext>
          </a:extLst>
        </xdr:cNvPr>
        <xdr:cNvPicPr>
          <a:picLocks/>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25550" y="31896050"/>
          <a:ext cx="482600" cy="317500"/>
        </a:xfrm>
        <a:prstGeom prst="rect">
          <a:avLst/>
        </a:prstGeom>
      </xdr:spPr>
    </xdr:pic>
    <xdr:clientData/>
  </xdr:twoCellAnchor>
  <xdr:twoCellAnchor editAs="oneCell">
    <xdr:from>
      <xdr:col>1</xdr:col>
      <xdr:colOff>25400</xdr:colOff>
      <xdr:row>88</xdr:row>
      <xdr:rowOff>25400</xdr:rowOff>
    </xdr:from>
    <xdr:to>
      <xdr:col>1</xdr:col>
      <xdr:colOff>508000</xdr:colOff>
      <xdr:row>88</xdr:row>
      <xdr:rowOff>342900</xdr:rowOff>
    </xdr:to>
    <xdr:pic>
      <xdr:nvPicPr>
        <xdr:cNvPr id="5315" name="Subgraph-Marius">
          <a:extLst>
            <a:ext uri="{FF2B5EF4-FFF2-40B4-BE49-F238E27FC236}">
              <a16:creationId xmlns:a16="http://schemas.microsoft.com/office/drawing/2014/main" id="{00000000-0008-0000-0100-0000C3140000}"/>
            </a:ext>
          </a:extLst>
        </xdr:cNvPr>
        <xdr:cNvPicPr>
          <a:picLocks/>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25550" y="32264350"/>
          <a:ext cx="482600" cy="317500"/>
        </a:xfrm>
        <a:prstGeom prst="rect">
          <a:avLst/>
        </a:prstGeom>
      </xdr:spPr>
    </xdr:pic>
    <xdr:clientData/>
  </xdr:twoCellAnchor>
  <xdr:twoCellAnchor editAs="oneCell">
    <xdr:from>
      <xdr:col>1</xdr:col>
      <xdr:colOff>25400</xdr:colOff>
      <xdr:row>89</xdr:row>
      <xdr:rowOff>25400</xdr:rowOff>
    </xdr:from>
    <xdr:to>
      <xdr:col>1</xdr:col>
      <xdr:colOff>508000</xdr:colOff>
      <xdr:row>89</xdr:row>
      <xdr:rowOff>342900</xdr:rowOff>
    </xdr:to>
    <xdr:pic>
      <xdr:nvPicPr>
        <xdr:cNvPr id="5316" name="Subgraph-Mattmann">
          <a:extLst>
            <a:ext uri="{FF2B5EF4-FFF2-40B4-BE49-F238E27FC236}">
              <a16:creationId xmlns:a16="http://schemas.microsoft.com/office/drawing/2014/main" id="{00000000-0008-0000-0100-0000C4140000}"/>
            </a:ext>
          </a:extLst>
        </xdr:cNvPr>
        <xdr:cNvPicPr>
          <a:picLocks/>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25550" y="32632650"/>
          <a:ext cx="482600" cy="317500"/>
        </a:xfrm>
        <a:prstGeom prst="rect">
          <a:avLst/>
        </a:prstGeom>
      </xdr:spPr>
    </xdr:pic>
    <xdr:clientData/>
  </xdr:twoCellAnchor>
  <xdr:twoCellAnchor editAs="oneCell">
    <xdr:from>
      <xdr:col>1</xdr:col>
      <xdr:colOff>25400</xdr:colOff>
      <xdr:row>90</xdr:row>
      <xdr:rowOff>25400</xdr:rowOff>
    </xdr:from>
    <xdr:to>
      <xdr:col>1</xdr:col>
      <xdr:colOff>508000</xdr:colOff>
      <xdr:row>90</xdr:row>
      <xdr:rowOff>342900</xdr:rowOff>
    </xdr:to>
    <xdr:pic>
      <xdr:nvPicPr>
        <xdr:cNvPr id="5317" name="Subgraph-Downs">
          <a:extLst>
            <a:ext uri="{FF2B5EF4-FFF2-40B4-BE49-F238E27FC236}">
              <a16:creationId xmlns:a16="http://schemas.microsoft.com/office/drawing/2014/main" id="{00000000-0008-0000-0100-0000C5140000}"/>
            </a:ext>
          </a:extLst>
        </xdr:cNvPr>
        <xdr:cNvPicPr>
          <a:picLocks/>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25550" y="33000950"/>
          <a:ext cx="482600" cy="317500"/>
        </a:xfrm>
        <a:prstGeom prst="rect">
          <a:avLst/>
        </a:prstGeom>
      </xdr:spPr>
    </xdr:pic>
    <xdr:clientData/>
  </xdr:twoCellAnchor>
  <xdr:twoCellAnchor editAs="oneCell">
    <xdr:from>
      <xdr:col>1</xdr:col>
      <xdr:colOff>25400</xdr:colOff>
      <xdr:row>91</xdr:row>
      <xdr:rowOff>25400</xdr:rowOff>
    </xdr:from>
    <xdr:to>
      <xdr:col>1</xdr:col>
      <xdr:colOff>508000</xdr:colOff>
      <xdr:row>91</xdr:row>
      <xdr:rowOff>342900</xdr:rowOff>
    </xdr:to>
    <xdr:pic>
      <xdr:nvPicPr>
        <xdr:cNvPr id="5318" name="Subgraph-Ramirez">
          <a:extLst>
            <a:ext uri="{FF2B5EF4-FFF2-40B4-BE49-F238E27FC236}">
              <a16:creationId xmlns:a16="http://schemas.microsoft.com/office/drawing/2014/main" id="{00000000-0008-0000-0100-0000C614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25550" y="33369250"/>
          <a:ext cx="482600" cy="317500"/>
        </a:xfrm>
        <a:prstGeom prst="rect">
          <a:avLst/>
        </a:prstGeom>
      </xdr:spPr>
    </xdr:pic>
    <xdr:clientData/>
  </xdr:twoCellAnchor>
  <xdr:twoCellAnchor editAs="oneCell">
    <xdr:from>
      <xdr:col>1</xdr:col>
      <xdr:colOff>25400</xdr:colOff>
      <xdr:row>92</xdr:row>
      <xdr:rowOff>25400</xdr:rowOff>
    </xdr:from>
    <xdr:to>
      <xdr:col>1</xdr:col>
      <xdr:colOff>508000</xdr:colOff>
      <xdr:row>92</xdr:row>
      <xdr:rowOff>342900</xdr:rowOff>
    </xdr:to>
    <xdr:pic>
      <xdr:nvPicPr>
        <xdr:cNvPr id="5319" name="Subgraph-Goodale">
          <a:extLst>
            <a:ext uri="{FF2B5EF4-FFF2-40B4-BE49-F238E27FC236}">
              <a16:creationId xmlns:a16="http://schemas.microsoft.com/office/drawing/2014/main" id="{00000000-0008-0000-0100-0000C7140000}"/>
            </a:ext>
          </a:extLst>
        </xdr:cNvPr>
        <xdr:cNvPicPr>
          <a:picLocks/>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25550" y="33737550"/>
          <a:ext cx="482600" cy="317500"/>
        </a:xfrm>
        <a:prstGeom prst="rect">
          <a:avLst/>
        </a:prstGeom>
      </xdr:spPr>
    </xdr:pic>
    <xdr:clientData/>
  </xdr:twoCellAnchor>
  <xdr:twoCellAnchor editAs="oneCell">
    <xdr:from>
      <xdr:col>1</xdr:col>
      <xdr:colOff>25400</xdr:colOff>
      <xdr:row>93</xdr:row>
      <xdr:rowOff>25400</xdr:rowOff>
    </xdr:from>
    <xdr:to>
      <xdr:col>1</xdr:col>
      <xdr:colOff>508000</xdr:colOff>
      <xdr:row>93</xdr:row>
      <xdr:rowOff>342900</xdr:rowOff>
    </xdr:to>
    <xdr:pic>
      <xdr:nvPicPr>
        <xdr:cNvPr id="5320" name="Subgraph-Hart">
          <a:extLst>
            <a:ext uri="{FF2B5EF4-FFF2-40B4-BE49-F238E27FC236}">
              <a16:creationId xmlns:a16="http://schemas.microsoft.com/office/drawing/2014/main" id="{00000000-0008-0000-0100-0000C8140000}"/>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25550" y="34105850"/>
          <a:ext cx="482600" cy="317500"/>
        </a:xfrm>
        <a:prstGeom prst="rect">
          <a:avLst/>
        </a:prstGeom>
      </xdr:spPr>
    </xdr:pic>
    <xdr:clientData/>
  </xdr:twoCellAnchor>
  <xdr:twoCellAnchor editAs="oneCell">
    <xdr:from>
      <xdr:col>1</xdr:col>
      <xdr:colOff>25400</xdr:colOff>
      <xdr:row>94</xdr:row>
      <xdr:rowOff>25400</xdr:rowOff>
    </xdr:from>
    <xdr:to>
      <xdr:col>1</xdr:col>
      <xdr:colOff>508000</xdr:colOff>
      <xdr:row>94</xdr:row>
      <xdr:rowOff>342900</xdr:rowOff>
    </xdr:to>
    <xdr:pic>
      <xdr:nvPicPr>
        <xdr:cNvPr id="5321" name="Subgraph-Doctors">
          <a:extLst>
            <a:ext uri="{FF2B5EF4-FFF2-40B4-BE49-F238E27FC236}">
              <a16:creationId xmlns:a16="http://schemas.microsoft.com/office/drawing/2014/main" id="{00000000-0008-0000-0100-0000C9140000}"/>
            </a:ext>
          </a:extLst>
        </xdr:cNvPr>
        <xdr:cNvPicPr>
          <a:picLocks/>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25550" y="34474150"/>
          <a:ext cx="482600" cy="317500"/>
        </a:xfrm>
        <a:prstGeom prst="rect">
          <a:avLst/>
        </a:prstGeom>
      </xdr:spPr>
    </xdr:pic>
    <xdr:clientData/>
  </xdr:twoCellAnchor>
  <xdr:twoCellAnchor editAs="oneCell">
    <xdr:from>
      <xdr:col>1</xdr:col>
      <xdr:colOff>25400</xdr:colOff>
      <xdr:row>95</xdr:row>
      <xdr:rowOff>25400</xdr:rowOff>
    </xdr:from>
    <xdr:to>
      <xdr:col>1</xdr:col>
      <xdr:colOff>508000</xdr:colOff>
      <xdr:row>95</xdr:row>
      <xdr:rowOff>342900</xdr:rowOff>
    </xdr:to>
    <xdr:pic>
      <xdr:nvPicPr>
        <xdr:cNvPr id="5322" name="Subgraph-Habra">
          <a:extLst>
            <a:ext uri="{FF2B5EF4-FFF2-40B4-BE49-F238E27FC236}">
              <a16:creationId xmlns:a16="http://schemas.microsoft.com/office/drawing/2014/main" id="{00000000-0008-0000-0100-0000CA140000}"/>
            </a:ext>
          </a:extLst>
        </xdr:cNvPr>
        <xdr:cNvPicPr>
          <a:picLocks/>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25550" y="34842450"/>
          <a:ext cx="482600" cy="317500"/>
        </a:xfrm>
        <a:prstGeom prst="rect">
          <a:avLst/>
        </a:prstGeom>
      </xdr:spPr>
    </xdr:pic>
    <xdr:clientData/>
  </xdr:twoCellAnchor>
  <xdr:twoCellAnchor editAs="oneCell">
    <xdr:from>
      <xdr:col>1</xdr:col>
      <xdr:colOff>25400</xdr:colOff>
      <xdr:row>96</xdr:row>
      <xdr:rowOff>25400</xdr:rowOff>
    </xdr:from>
    <xdr:to>
      <xdr:col>1</xdr:col>
      <xdr:colOff>508000</xdr:colOff>
      <xdr:row>96</xdr:row>
      <xdr:rowOff>342900</xdr:rowOff>
    </xdr:to>
    <xdr:pic>
      <xdr:nvPicPr>
        <xdr:cNvPr id="5323" name="Subgraph-Vanderose">
          <a:extLst>
            <a:ext uri="{FF2B5EF4-FFF2-40B4-BE49-F238E27FC236}">
              <a16:creationId xmlns:a16="http://schemas.microsoft.com/office/drawing/2014/main" id="{00000000-0008-0000-0100-0000CB140000}"/>
            </a:ext>
          </a:extLst>
        </xdr:cNvPr>
        <xdr:cNvPicPr>
          <a:picLocks/>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25550" y="35210750"/>
          <a:ext cx="482600" cy="317500"/>
        </a:xfrm>
        <a:prstGeom prst="rect">
          <a:avLst/>
        </a:prstGeom>
      </xdr:spPr>
    </xdr:pic>
    <xdr:clientData/>
  </xdr:twoCellAnchor>
  <xdr:twoCellAnchor editAs="oneCell">
    <xdr:from>
      <xdr:col>1</xdr:col>
      <xdr:colOff>25400</xdr:colOff>
      <xdr:row>97</xdr:row>
      <xdr:rowOff>25400</xdr:rowOff>
    </xdr:from>
    <xdr:to>
      <xdr:col>1</xdr:col>
      <xdr:colOff>508000</xdr:colOff>
      <xdr:row>97</xdr:row>
      <xdr:rowOff>342900</xdr:rowOff>
    </xdr:to>
    <xdr:pic>
      <xdr:nvPicPr>
        <xdr:cNvPr id="5324" name="Subgraph-Kamseu">
          <a:extLst>
            <a:ext uri="{FF2B5EF4-FFF2-40B4-BE49-F238E27FC236}">
              <a16:creationId xmlns:a16="http://schemas.microsoft.com/office/drawing/2014/main" id="{00000000-0008-0000-0100-0000CC140000}"/>
            </a:ext>
          </a:extLst>
        </xdr:cNvPr>
        <xdr:cNvPicPr>
          <a:picLocks/>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25550" y="35579050"/>
          <a:ext cx="482600" cy="317500"/>
        </a:xfrm>
        <a:prstGeom prst="rect">
          <a:avLst/>
        </a:prstGeom>
      </xdr:spPr>
    </xdr:pic>
    <xdr:clientData/>
  </xdr:twoCellAnchor>
  <xdr:twoCellAnchor editAs="oneCell">
    <xdr:from>
      <xdr:col>1</xdr:col>
      <xdr:colOff>25400</xdr:colOff>
      <xdr:row>98</xdr:row>
      <xdr:rowOff>25400</xdr:rowOff>
    </xdr:from>
    <xdr:to>
      <xdr:col>1</xdr:col>
      <xdr:colOff>508000</xdr:colOff>
      <xdr:row>98</xdr:row>
      <xdr:rowOff>342900</xdr:rowOff>
    </xdr:to>
    <xdr:pic>
      <xdr:nvPicPr>
        <xdr:cNvPr id="5325" name="Subgraph-Mizushima">
          <a:extLst>
            <a:ext uri="{FF2B5EF4-FFF2-40B4-BE49-F238E27FC236}">
              <a16:creationId xmlns:a16="http://schemas.microsoft.com/office/drawing/2014/main" id="{00000000-0008-0000-0100-0000CD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35947350"/>
          <a:ext cx="482600" cy="317500"/>
        </a:xfrm>
        <a:prstGeom prst="rect">
          <a:avLst/>
        </a:prstGeom>
      </xdr:spPr>
    </xdr:pic>
    <xdr:clientData/>
  </xdr:twoCellAnchor>
  <xdr:twoCellAnchor editAs="oneCell">
    <xdr:from>
      <xdr:col>1</xdr:col>
      <xdr:colOff>25400</xdr:colOff>
      <xdr:row>99</xdr:row>
      <xdr:rowOff>25400</xdr:rowOff>
    </xdr:from>
    <xdr:to>
      <xdr:col>1</xdr:col>
      <xdr:colOff>508000</xdr:colOff>
      <xdr:row>99</xdr:row>
      <xdr:rowOff>342900</xdr:rowOff>
    </xdr:to>
    <xdr:pic>
      <xdr:nvPicPr>
        <xdr:cNvPr id="5326" name="Subgraph-Ikawa">
          <a:extLst>
            <a:ext uri="{FF2B5EF4-FFF2-40B4-BE49-F238E27FC236}">
              <a16:creationId xmlns:a16="http://schemas.microsoft.com/office/drawing/2014/main" id="{00000000-0008-0000-0100-0000CE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36315650"/>
          <a:ext cx="482600" cy="317500"/>
        </a:xfrm>
        <a:prstGeom prst="rect">
          <a:avLst/>
        </a:prstGeom>
      </xdr:spPr>
    </xdr:pic>
    <xdr:clientData/>
  </xdr:twoCellAnchor>
  <xdr:twoCellAnchor editAs="oneCell">
    <xdr:from>
      <xdr:col>1</xdr:col>
      <xdr:colOff>25400</xdr:colOff>
      <xdr:row>100</xdr:row>
      <xdr:rowOff>25400</xdr:rowOff>
    </xdr:from>
    <xdr:to>
      <xdr:col>1</xdr:col>
      <xdr:colOff>508000</xdr:colOff>
      <xdr:row>100</xdr:row>
      <xdr:rowOff>342900</xdr:rowOff>
    </xdr:to>
    <xdr:pic>
      <xdr:nvPicPr>
        <xdr:cNvPr id="5327" name="Subgraph-Morgan">
          <a:extLst>
            <a:ext uri="{FF2B5EF4-FFF2-40B4-BE49-F238E27FC236}">
              <a16:creationId xmlns:a16="http://schemas.microsoft.com/office/drawing/2014/main" id="{00000000-0008-0000-0100-0000CF14000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25550" y="36683950"/>
          <a:ext cx="482600" cy="317500"/>
        </a:xfrm>
        <a:prstGeom prst="rect">
          <a:avLst/>
        </a:prstGeom>
      </xdr:spPr>
    </xdr:pic>
    <xdr:clientData/>
  </xdr:twoCellAnchor>
  <xdr:twoCellAnchor editAs="oneCell">
    <xdr:from>
      <xdr:col>1</xdr:col>
      <xdr:colOff>25400</xdr:colOff>
      <xdr:row>101</xdr:row>
      <xdr:rowOff>25400</xdr:rowOff>
    </xdr:from>
    <xdr:to>
      <xdr:col>1</xdr:col>
      <xdr:colOff>508000</xdr:colOff>
      <xdr:row>101</xdr:row>
      <xdr:rowOff>342900</xdr:rowOff>
    </xdr:to>
    <xdr:pic>
      <xdr:nvPicPr>
        <xdr:cNvPr id="5328" name="Subgraph-Feller">
          <a:extLst>
            <a:ext uri="{FF2B5EF4-FFF2-40B4-BE49-F238E27FC236}">
              <a16:creationId xmlns:a16="http://schemas.microsoft.com/office/drawing/2014/main" id="{00000000-0008-0000-0100-0000D0140000}"/>
            </a:ext>
          </a:extLst>
        </xdr:cNvPr>
        <xdr:cNvPicPr>
          <a:picLocks/>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25550" y="37052250"/>
          <a:ext cx="482600" cy="317500"/>
        </a:xfrm>
        <a:prstGeom prst="rect">
          <a:avLst/>
        </a:prstGeom>
      </xdr:spPr>
    </xdr:pic>
    <xdr:clientData/>
  </xdr:twoCellAnchor>
  <xdr:twoCellAnchor editAs="oneCell">
    <xdr:from>
      <xdr:col>1</xdr:col>
      <xdr:colOff>25400</xdr:colOff>
      <xdr:row>102</xdr:row>
      <xdr:rowOff>25400</xdr:rowOff>
    </xdr:from>
    <xdr:to>
      <xdr:col>1</xdr:col>
      <xdr:colOff>508000</xdr:colOff>
      <xdr:row>102</xdr:row>
      <xdr:rowOff>342900</xdr:rowOff>
    </xdr:to>
    <xdr:pic>
      <xdr:nvPicPr>
        <xdr:cNvPr id="5329" name="Subgraph-Finnegan">
          <a:extLst>
            <a:ext uri="{FF2B5EF4-FFF2-40B4-BE49-F238E27FC236}">
              <a16:creationId xmlns:a16="http://schemas.microsoft.com/office/drawing/2014/main" id="{00000000-0008-0000-0100-0000D1140000}"/>
            </a:ext>
          </a:extLst>
        </xdr:cNvPr>
        <xdr:cNvPicPr>
          <a:picLocks/>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25550" y="37420550"/>
          <a:ext cx="482600" cy="317500"/>
        </a:xfrm>
        <a:prstGeom prst="rect">
          <a:avLst/>
        </a:prstGeom>
      </xdr:spPr>
    </xdr:pic>
    <xdr:clientData/>
  </xdr:twoCellAnchor>
  <xdr:twoCellAnchor editAs="oneCell">
    <xdr:from>
      <xdr:col>1</xdr:col>
      <xdr:colOff>25400</xdr:colOff>
      <xdr:row>103</xdr:row>
      <xdr:rowOff>25400</xdr:rowOff>
    </xdr:from>
    <xdr:to>
      <xdr:col>1</xdr:col>
      <xdr:colOff>508000</xdr:colOff>
      <xdr:row>103</xdr:row>
      <xdr:rowOff>342900</xdr:rowOff>
    </xdr:to>
    <xdr:pic>
      <xdr:nvPicPr>
        <xdr:cNvPr id="5330" name="Subgraph-Neu">
          <a:extLst>
            <a:ext uri="{FF2B5EF4-FFF2-40B4-BE49-F238E27FC236}">
              <a16:creationId xmlns:a16="http://schemas.microsoft.com/office/drawing/2014/main" id="{00000000-0008-0000-0100-0000D214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225550" y="37788850"/>
          <a:ext cx="482600" cy="317500"/>
        </a:xfrm>
        <a:prstGeom prst="rect">
          <a:avLst/>
        </a:prstGeom>
      </xdr:spPr>
    </xdr:pic>
    <xdr:clientData/>
  </xdr:twoCellAnchor>
  <xdr:twoCellAnchor editAs="oneCell">
    <xdr:from>
      <xdr:col>1</xdr:col>
      <xdr:colOff>25400</xdr:colOff>
      <xdr:row>104</xdr:row>
      <xdr:rowOff>25400</xdr:rowOff>
    </xdr:from>
    <xdr:to>
      <xdr:col>1</xdr:col>
      <xdr:colOff>508000</xdr:colOff>
      <xdr:row>104</xdr:row>
      <xdr:rowOff>342900</xdr:rowOff>
    </xdr:to>
    <xdr:pic>
      <xdr:nvPicPr>
        <xdr:cNvPr id="5331" name="Subgraph-Hattori">
          <a:extLst>
            <a:ext uri="{FF2B5EF4-FFF2-40B4-BE49-F238E27FC236}">
              <a16:creationId xmlns:a16="http://schemas.microsoft.com/office/drawing/2014/main" id="{00000000-0008-0000-0100-0000D3140000}"/>
            </a:ext>
          </a:extLst>
        </xdr:cNvPr>
        <xdr:cNvPicPr>
          <a:picLocks/>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25550" y="38157150"/>
          <a:ext cx="482600" cy="317500"/>
        </a:xfrm>
        <a:prstGeom prst="rect">
          <a:avLst/>
        </a:prstGeom>
      </xdr:spPr>
    </xdr:pic>
    <xdr:clientData/>
  </xdr:twoCellAnchor>
  <xdr:twoCellAnchor editAs="oneCell">
    <xdr:from>
      <xdr:col>1</xdr:col>
      <xdr:colOff>25400</xdr:colOff>
      <xdr:row>105</xdr:row>
      <xdr:rowOff>25400</xdr:rowOff>
    </xdr:from>
    <xdr:to>
      <xdr:col>1</xdr:col>
      <xdr:colOff>508000</xdr:colOff>
      <xdr:row>105</xdr:row>
      <xdr:rowOff>342900</xdr:rowOff>
    </xdr:to>
    <xdr:pic>
      <xdr:nvPicPr>
        <xdr:cNvPr id="5332" name="Subgraph-D'Ambros">
          <a:extLst>
            <a:ext uri="{FF2B5EF4-FFF2-40B4-BE49-F238E27FC236}">
              <a16:creationId xmlns:a16="http://schemas.microsoft.com/office/drawing/2014/main" id="{00000000-0008-0000-0100-0000D4140000}"/>
            </a:ext>
          </a:extLst>
        </xdr:cNvPr>
        <xdr:cNvPicPr>
          <a:picLocks/>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25550" y="38525450"/>
          <a:ext cx="482600" cy="317500"/>
        </a:xfrm>
        <a:prstGeom prst="rect">
          <a:avLst/>
        </a:prstGeom>
      </xdr:spPr>
    </xdr:pic>
    <xdr:clientData/>
  </xdr:twoCellAnchor>
  <xdr:twoCellAnchor editAs="oneCell">
    <xdr:from>
      <xdr:col>1</xdr:col>
      <xdr:colOff>25400</xdr:colOff>
      <xdr:row>106</xdr:row>
      <xdr:rowOff>25400</xdr:rowOff>
    </xdr:from>
    <xdr:to>
      <xdr:col>1</xdr:col>
      <xdr:colOff>508000</xdr:colOff>
      <xdr:row>106</xdr:row>
      <xdr:rowOff>342900</xdr:rowOff>
    </xdr:to>
    <xdr:pic>
      <xdr:nvPicPr>
        <xdr:cNvPr id="5333" name="Subgraph-Olsson">
          <a:extLst>
            <a:ext uri="{FF2B5EF4-FFF2-40B4-BE49-F238E27FC236}">
              <a16:creationId xmlns:a16="http://schemas.microsoft.com/office/drawing/2014/main" id="{00000000-0008-0000-0100-0000D5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38893750"/>
          <a:ext cx="482600" cy="317500"/>
        </a:xfrm>
        <a:prstGeom prst="rect">
          <a:avLst/>
        </a:prstGeom>
      </xdr:spPr>
    </xdr:pic>
    <xdr:clientData/>
  </xdr:twoCellAnchor>
  <xdr:twoCellAnchor editAs="oneCell">
    <xdr:from>
      <xdr:col>1</xdr:col>
      <xdr:colOff>25400</xdr:colOff>
      <xdr:row>107</xdr:row>
      <xdr:rowOff>25400</xdr:rowOff>
    </xdr:from>
    <xdr:to>
      <xdr:col>1</xdr:col>
      <xdr:colOff>508000</xdr:colOff>
      <xdr:row>107</xdr:row>
      <xdr:rowOff>342900</xdr:rowOff>
    </xdr:to>
    <xdr:pic>
      <xdr:nvPicPr>
        <xdr:cNvPr id="5334" name="Subgraph-Borjesson">
          <a:extLst>
            <a:ext uri="{FF2B5EF4-FFF2-40B4-BE49-F238E27FC236}">
              <a16:creationId xmlns:a16="http://schemas.microsoft.com/office/drawing/2014/main" id="{00000000-0008-0000-0100-0000D6140000}"/>
            </a:ext>
          </a:extLst>
        </xdr:cNvPr>
        <xdr:cNvPicPr>
          <a:picLocks/>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225550" y="39262050"/>
          <a:ext cx="482600" cy="317500"/>
        </a:xfrm>
        <a:prstGeom prst="rect">
          <a:avLst/>
        </a:prstGeom>
      </xdr:spPr>
    </xdr:pic>
    <xdr:clientData/>
  </xdr:twoCellAnchor>
  <xdr:twoCellAnchor editAs="oneCell">
    <xdr:from>
      <xdr:col>1</xdr:col>
      <xdr:colOff>25400</xdr:colOff>
      <xdr:row>108</xdr:row>
      <xdr:rowOff>25400</xdr:rowOff>
    </xdr:from>
    <xdr:to>
      <xdr:col>1</xdr:col>
      <xdr:colOff>508000</xdr:colOff>
      <xdr:row>108</xdr:row>
      <xdr:rowOff>342900</xdr:rowOff>
    </xdr:to>
    <xdr:pic>
      <xdr:nvPicPr>
        <xdr:cNvPr id="5335" name="Subgraph-Deshayes">
          <a:extLst>
            <a:ext uri="{FF2B5EF4-FFF2-40B4-BE49-F238E27FC236}">
              <a16:creationId xmlns:a16="http://schemas.microsoft.com/office/drawing/2014/main" id="{00000000-0008-0000-0100-0000D7140000}"/>
            </a:ext>
          </a:extLst>
        </xdr:cNvPr>
        <xdr:cNvPicPr>
          <a:picLocks/>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25550" y="39630350"/>
          <a:ext cx="482600" cy="317500"/>
        </a:xfrm>
        <a:prstGeom prst="rect">
          <a:avLst/>
        </a:prstGeom>
      </xdr:spPr>
    </xdr:pic>
    <xdr:clientData/>
  </xdr:twoCellAnchor>
  <xdr:twoCellAnchor editAs="oneCell">
    <xdr:from>
      <xdr:col>1</xdr:col>
      <xdr:colOff>25400</xdr:colOff>
      <xdr:row>109</xdr:row>
      <xdr:rowOff>25400</xdr:rowOff>
    </xdr:from>
    <xdr:to>
      <xdr:col>1</xdr:col>
      <xdr:colOff>508000</xdr:colOff>
      <xdr:row>109</xdr:row>
      <xdr:rowOff>342900</xdr:rowOff>
    </xdr:to>
    <xdr:pic>
      <xdr:nvPicPr>
        <xdr:cNvPr id="5336" name="Subgraph-Pérez">
          <a:extLst>
            <a:ext uri="{FF2B5EF4-FFF2-40B4-BE49-F238E27FC236}">
              <a16:creationId xmlns:a16="http://schemas.microsoft.com/office/drawing/2014/main" id="{00000000-0008-0000-0100-0000D8140000}"/>
            </a:ext>
          </a:extLst>
        </xdr:cNvPr>
        <xdr:cNvPicPr>
          <a:picLocks/>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225550" y="39998650"/>
          <a:ext cx="482600" cy="317500"/>
        </a:xfrm>
        <a:prstGeom prst="rect">
          <a:avLst/>
        </a:prstGeom>
      </xdr:spPr>
    </xdr:pic>
    <xdr:clientData/>
  </xdr:twoCellAnchor>
  <xdr:twoCellAnchor editAs="oneCell">
    <xdr:from>
      <xdr:col>1</xdr:col>
      <xdr:colOff>25400</xdr:colOff>
      <xdr:row>112</xdr:row>
      <xdr:rowOff>25400</xdr:rowOff>
    </xdr:from>
    <xdr:to>
      <xdr:col>1</xdr:col>
      <xdr:colOff>508000</xdr:colOff>
      <xdr:row>112</xdr:row>
      <xdr:rowOff>342900</xdr:rowOff>
    </xdr:to>
    <xdr:pic>
      <xdr:nvPicPr>
        <xdr:cNvPr id="5337" name="Subgraph-Sanz-Salinas">
          <a:extLst>
            <a:ext uri="{FF2B5EF4-FFF2-40B4-BE49-F238E27FC236}">
              <a16:creationId xmlns:a16="http://schemas.microsoft.com/office/drawing/2014/main" id="{00000000-0008-0000-0100-0000D9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41103550"/>
          <a:ext cx="482600" cy="317500"/>
        </a:xfrm>
        <a:prstGeom prst="rect">
          <a:avLst/>
        </a:prstGeom>
      </xdr:spPr>
    </xdr:pic>
    <xdr:clientData/>
  </xdr:twoCellAnchor>
  <xdr:twoCellAnchor editAs="oneCell">
    <xdr:from>
      <xdr:col>1</xdr:col>
      <xdr:colOff>25400</xdr:colOff>
      <xdr:row>113</xdr:row>
      <xdr:rowOff>25400</xdr:rowOff>
    </xdr:from>
    <xdr:to>
      <xdr:col>1</xdr:col>
      <xdr:colOff>508000</xdr:colOff>
      <xdr:row>113</xdr:row>
      <xdr:rowOff>342900</xdr:rowOff>
    </xdr:to>
    <xdr:pic>
      <xdr:nvPicPr>
        <xdr:cNvPr id="5338" name="Subgraph-Montesinos-Lajara">
          <a:extLst>
            <a:ext uri="{FF2B5EF4-FFF2-40B4-BE49-F238E27FC236}">
              <a16:creationId xmlns:a16="http://schemas.microsoft.com/office/drawing/2014/main" id="{00000000-0008-0000-0100-0000DA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41471850"/>
          <a:ext cx="482600" cy="317500"/>
        </a:xfrm>
        <a:prstGeom prst="rect">
          <a:avLst/>
        </a:prstGeom>
      </xdr:spPr>
    </xdr:pic>
    <xdr:clientData/>
  </xdr:twoCellAnchor>
  <xdr:twoCellAnchor editAs="oneCell">
    <xdr:from>
      <xdr:col>1</xdr:col>
      <xdr:colOff>25400</xdr:colOff>
      <xdr:row>115</xdr:row>
      <xdr:rowOff>25400</xdr:rowOff>
    </xdr:from>
    <xdr:to>
      <xdr:col>1</xdr:col>
      <xdr:colOff>508000</xdr:colOff>
      <xdr:row>115</xdr:row>
      <xdr:rowOff>342900</xdr:rowOff>
    </xdr:to>
    <xdr:pic>
      <xdr:nvPicPr>
        <xdr:cNvPr id="5339" name="Subgraph-Kuk">
          <a:extLst>
            <a:ext uri="{FF2B5EF4-FFF2-40B4-BE49-F238E27FC236}">
              <a16:creationId xmlns:a16="http://schemas.microsoft.com/office/drawing/2014/main" id="{00000000-0008-0000-0100-0000DB140000}"/>
            </a:ext>
          </a:extLst>
        </xdr:cNvPr>
        <xdr:cNvPicPr>
          <a:picLocks/>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225550" y="42208450"/>
          <a:ext cx="482600" cy="317500"/>
        </a:xfrm>
        <a:prstGeom prst="rect">
          <a:avLst/>
        </a:prstGeom>
      </xdr:spPr>
    </xdr:pic>
    <xdr:clientData/>
  </xdr:twoCellAnchor>
  <xdr:twoCellAnchor editAs="oneCell">
    <xdr:from>
      <xdr:col>1</xdr:col>
      <xdr:colOff>25400</xdr:colOff>
      <xdr:row>116</xdr:row>
      <xdr:rowOff>25400</xdr:rowOff>
    </xdr:from>
    <xdr:to>
      <xdr:col>1</xdr:col>
      <xdr:colOff>508000</xdr:colOff>
      <xdr:row>116</xdr:row>
      <xdr:rowOff>342900</xdr:rowOff>
    </xdr:to>
    <xdr:pic>
      <xdr:nvPicPr>
        <xdr:cNvPr id="5340" name="Subgraph-Anand">
          <a:extLst>
            <a:ext uri="{FF2B5EF4-FFF2-40B4-BE49-F238E27FC236}">
              <a16:creationId xmlns:a16="http://schemas.microsoft.com/office/drawing/2014/main" id="{00000000-0008-0000-0100-0000DC140000}"/>
            </a:ext>
          </a:extLst>
        </xdr:cNvPr>
        <xdr:cNvPicPr>
          <a:picLocks/>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225550" y="42576750"/>
          <a:ext cx="482600" cy="317500"/>
        </a:xfrm>
        <a:prstGeom prst="rect">
          <a:avLst/>
        </a:prstGeom>
      </xdr:spPr>
    </xdr:pic>
    <xdr:clientData/>
  </xdr:twoCellAnchor>
  <xdr:twoCellAnchor editAs="oneCell">
    <xdr:from>
      <xdr:col>1</xdr:col>
      <xdr:colOff>25400</xdr:colOff>
      <xdr:row>117</xdr:row>
      <xdr:rowOff>25400</xdr:rowOff>
    </xdr:from>
    <xdr:to>
      <xdr:col>1</xdr:col>
      <xdr:colOff>508000</xdr:colOff>
      <xdr:row>117</xdr:row>
      <xdr:rowOff>342900</xdr:rowOff>
    </xdr:to>
    <xdr:pic>
      <xdr:nvPicPr>
        <xdr:cNvPr id="5341" name="Subgraph-Morley">
          <a:extLst>
            <a:ext uri="{FF2B5EF4-FFF2-40B4-BE49-F238E27FC236}">
              <a16:creationId xmlns:a16="http://schemas.microsoft.com/office/drawing/2014/main" id="{00000000-0008-0000-0100-0000DD140000}"/>
            </a:ext>
          </a:extLst>
        </xdr:cNvPr>
        <xdr:cNvPicPr>
          <a:picLocks/>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25550" y="42945050"/>
          <a:ext cx="482600" cy="317500"/>
        </a:xfrm>
        <a:prstGeom prst="rect">
          <a:avLst/>
        </a:prstGeom>
      </xdr:spPr>
    </xdr:pic>
    <xdr:clientData/>
  </xdr:twoCellAnchor>
  <xdr:twoCellAnchor editAs="oneCell">
    <xdr:from>
      <xdr:col>1</xdr:col>
      <xdr:colOff>25400</xdr:colOff>
      <xdr:row>118</xdr:row>
      <xdr:rowOff>25400</xdr:rowOff>
    </xdr:from>
    <xdr:to>
      <xdr:col>1</xdr:col>
      <xdr:colOff>508000</xdr:colOff>
      <xdr:row>118</xdr:row>
      <xdr:rowOff>342900</xdr:rowOff>
    </xdr:to>
    <xdr:pic>
      <xdr:nvPicPr>
        <xdr:cNvPr id="5342" name="Subgraph-Jackson">
          <a:extLst>
            <a:ext uri="{FF2B5EF4-FFF2-40B4-BE49-F238E27FC236}">
              <a16:creationId xmlns:a16="http://schemas.microsoft.com/office/drawing/2014/main" id="{00000000-0008-0000-0100-0000DE140000}"/>
            </a:ext>
          </a:extLst>
        </xdr:cNvPr>
        <xdr:cNvPicPr>
          <a:picLocks/>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25550" y="43313350"/>
          <a:ext cx="482600" cy="317500"/>
        </a:xfrm>
        <a:prstGeom prst="rect">
          <a:avLst/>
        </a:prstGeom>
      </xdr:spPr>
    </xdr:pic>
    <xdr:clientData/>
  </xdr:twoCellAnchor>
  <xdr:twoCellAnchor editAs="oneCell">
    <xdr:from>
      <xdr:col>1</xdr:col>
      <xdr:colOff>25400</xdr:colOff>
      <xdr:row>119</xdr:row>
      <xdr:rowOff>25400</xdr:rowOff>
    </xdr:from>
    <xdr:to>
      <xdr:col>1</xdr:col>
      <xdr:colOff>508000</xdr:colOff>
      <xdr:row>119</xdr:row>
      <xdr:rowOff>342900</xdr:rowOff>
    </xdr:to>
    <xdr:pic>
      <xdr:nvPicPr>
        <xdr:cNvPr id="5343" name="Subgraph-Mitchell">
          <a:extLst>
            <a:ext uri="{FF2B5EF4-FFF2-40B4-BE49-F238E27FC236}">
              <a16:creationId xmlns:a16="http://schemas.microsoft.com/office/drawing/2014/main" id="{00000000-0008-0000-0100-0000DF140000}"/>
            </a:ext>
          </a:extLst>
        </xdr:cNvPr>
        <xdr:cNvPicPr>
          <a:picLocks/>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25550" y="43681650"/>
          <a:ext cx="482600" cy="317500"/>
        </a:xfrm>
        <a:prstGeom prst="rect">
          <a:avLst/>
        </a:prstGeom>
      </xdr:spPr>
    </xdr:pic>
    <xdr:clientData/>
  </xdr:twoCellAnchor>
  <xdr:twoCellAnchor editAs="oneCell">
    <xdr:from>
      <xdr:col>1</xdr:col>
      <xdr:colOff>25400</xdr:colOff>
      <xdr:row>120</xdr:row>
      <xdr:rowOff>25400</xdr:rowOff>
    </xdr:from>
    <xdr:to>
      <xdr:col>1</xdr:col>
      <xdr:colOff>508000</xdr:colOff>
      <xdr:row>120</xdr:row>
      <xdr:rowOff>342900</xdr:rowOff>
    </xdr:to>
    <xdr:pic>
      <xdr:nvPicPr>
        <xdr:cNvPr id="5344" name="Subgraph-Sowe">
          <a:extLst>
            <a:ext uri="{FF2B5EF4-FFF2-40B4-BE49-F238E27FC236}">
              <a16:creationId xmlns:a16="http://schemas.microsoft.com/office/drawing/2014/main" id="{00000000-0008-0000-0100-0000E0140000}"/>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25550" y="44049950"/>
          <a:ext cx="482600" cy="317500"/>
        </a:xfrm>
        <a:prstGeom prst="rect">
          <a:avLst/>
        </a:prstGeom>
      </xdr:spPr>
    </xdr:pic>
    <xdr:clientData/>
  </xdr:twoCellAnchor>
  <xdr:twoCellAnchor editAs="oneCell">
    <xdr:from>
      <xdr:col>1</xdr:col>
      <xdr:colOff>25400</xdr:colOff>
      <xdr:row>121</xdr:row>
      <xdr:rowOff>25400</xdr:rowOff>
    </xdr:from>
    <xdr:to>
      <xdr:col>1</xdr:col>
      <xdr:colOff>508000</xdr:colOff>
      <xdr:row>121</xdr:row>
      <xdr:rowOff>342900</xdr:rowOff>
    </xdr:to>
    <xdr:pic>
      <xdr:nvPicPr>
        <xdr:cNvPr id="5345" name="Subgraph-Zettsu">
          <a:extLst>
            <a:ext uri="{FF2B5EF4-FFF2-40B4-BE49-F238E27FC236}">
              <a16:creationId xmlns:a16="http://schemas.microsoft.com/office/drawing/2014/main" id="{00000000-0008-0000-0100-0000E114000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25550" y="44418250"/>
          <a:ext cx="482600" cy="317500"/>
        </a:xfrm>
        <a:prstGeom prst="rect">
          <a:avLst/>
        </a:prstGeom>
      </xdr:spPr>
    </xdr:pic>
    <xdr:clientData/>
  </xdr:twoCellAnchor>
  <xdr:twoCellAnchor editAs="oneCell">
    <xdr:from>
      <xdr:col>1</xdr:col>
      <xdr:colOff>25400</xdr:colOff>
      <xdr:row>122</xdr:row>
      <xdr:rowOff>25400</xdr:rowOff>
    </xdr:from>
    <xdr:to>
      <xdr:col>1</xdr:col>
      <xdr:colOff>508000</xdr:colOff>
      <xdr:row>122</xdr:row>
      <xdr:rowOff>342900</xdr:rowOff>
    </xdr:to>
    <xdr:pic>
      <xdr:nvPicPr>
        <xdr:cNvPr id="5346" name="Subgraph-Murakami">
          <a:extLst>
            <a:ext uri="{FF2B5EF4-FFF2-40B4-BE49-F238E27FC236}">
              <a16:creationId xmlns:a16="http://schemas.microsoft.com/office/drawing/2014/main" id="{00000000-0008-0000-0100-0000E2140000}"/>
            </a:ext>
          </a:extLst>
        </xdr:cNvPr>
        <xdr:cNvPicPr>
          <a:picLocks/>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25550" y="44786550"/>
          <a:ext cx="482600" cy="317500"/>
        </a:xfrm>
        <a:prstGeom prst="rect">
          <a:avLst/>
        </a:prstGeom>
      </xdr:spPr>
    </xdr:pic>
    <xdr:clientData/>
  </xdr:twoCellAnchor>
  <xdr:twoCellAnchor editAs="oneCell">
    <xdr:from>
      <xdr:col>1</xdr:col>
      <xdr:colOff>25400</xdr:colOff>
      <xdr:row>123</xdr:row>
      <xdr:rowOff>25400</xdr:rowOff>
    </xdr:from>
    <xdr:to>
      <xdr:col>1</xdr:col>
      <xdr:colOff>508000</xdr:colOff>
      <xdr:row>123</xdr:row>
      <xdr:rowOff>342900</xdr:rowOff>
    </xdr:to>
    <xdr:pic>
      <xdr:nvPicPr>
        <xdr:cNvPr id="5347" name="Subgraph-Williams">
          <a:extLst>
            <a:ext uri="{FF2B5EF4-FFF2-40B4-BE49-F238E27FC236}">
              <a16:creationId xmlns:a16="http://schemas.microsoft.com/office/drawing/2014/main" id="{00000000-0008-0000-0100-0000E3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45154850"/>
          <a:ext cx="482600" cy="317500"/>
        </a:xfrm>
        <a:prstGeom prst="rect">
          <a:avLst/>
        </a:prstGeom>
      </xdr:spPr>
    </xdr:pic>
    <xdr:clientData/>
  </xdr:twoCellAnchor>
  <xdr:twoCellAnchor editAs="oneCell">
    <xdr:from>
      <xdr:col>1</xdr:col>
      <xdr:colOff>25400</xdr:colOff>
      <xdr:row>124</xdr:row>
      <xdr:rowOff>25400</xdr:rowOff>
    </xdr:from>
    <xdr:to>
      <xdr:col>1</xdr:col>
      <xdr:colOff>508000</xdr:colOff>
      <xdr:row>124</xdr:row>
      <xdr:rowOff>342900</xdr:rowOff>
    </xdr:to>
    <xdr:pic>
      <xdr:nvPicPr>
        <xdr:cNvPr id="5348" name="Subgraph-Squire">
          <a:extLst>
            <a:ext uri="{FF2B5EF4-FFF2-40B4-BE49-F238E27FC236}">
              <a16:creationId xmlns:a16="http://schemas.microsoft.com/office/drawing/2014/main" id="{00000000-0008-0000-0100-0000E4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45523150"/>
          <a:ext cx="482600" cy="317500"/>
        </a:xfrm>
        <a:prstGeom prst="rect">
          <a:avLst/>
        </a:prstGeom>
      </xdr:spPr>
    </xdr:pic>
    <xdr:clientData/>
  </xdr:twoCellAnchor>
  <xdr:twoCellAnchor editAs="oneCell">
    <xdr:from>
      <xdr:col>1</xdr:col>
      <xdr:colOff>25400</xdr:colOff>
      <xdr:row>125</xdr:row>
      <xdr:rowOff>25400</xdr:rowOff>
    </xdr:from>
    <xdr:to>
      <xdr:col>1</xdr:col>
      <xdr:colOff>508000</xdr:colOff>
      <xdr:row>125</xdr:row>
      <xdr:rowOff>342900</xdr:rowOff>
    </xdr:to>
    <xdr:pic>
      <xdr:nvPicPr>
        <xdr:cNvPr id="5349" name="Subgraph-Stanley">
          <a:extLst>
            <a:ext uri="{FF2B5EF4-FFF2-40B4-BE49-F238E27FC236}">
              <a16:creationId xmlns:a16="http://schemas.microsoft.com/office/drawing/2014/main" id="{00000000-0008-0000-0100-0000E5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45891450"/>
          <a:ext cx="482600" cy="317500"/>
        </a:xfrm>
        <a:prstGeom prst="rect">
          <a:avLst/>
        </a:prstGeom>
      </xdr:spPr>
    </xdr:pic>
    <xdr:clientData/>
  </xdr:twoCellAnchor>
  <xdr:twoCellAnchor editAs="oneCell">
    <xdr:from>
      <xdr:col>1</xdr:col>
      <xdr:colOff>25400</xdr:colOff>
      <xdr:row>126</xdr:row>
      <xdr:rowOff>25400</xdr:rowOff>
    </xdr:from>
    <xdr:to>
      <xdr:col>1</xdr:col>
      <xdr:colOff>508000</xdr:colOff>
      <xdr:row>126</xdr:row>
      <xdr:rowOff>342900</xdr:rowOff>
    </xdr:to>
    <xdr:pic>
      <xdr:nvPicPr>
        <xdr:cNvPr id="5350" name="Subgraph-Briscoe">
          <a:extLst>
            <a:ext uri="{FF2B5EF4-FFF2-40B4-BE49-F238E27FC236}">
              <a16:creationId xmlns:a16="http://schemas.microsoft.com/office/drawing/2014/main" id="{00000000-0008-0000-0100-0000E6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46259750"/>
          <a:ext cx="482600" cy="317500"/>
        </a:xfrm>
        <a:prstGeom prst="rect">
          <a:avLst/>
        </a:prstGeom>
      </xdr:spPr>
    </xdr:pic>
    <xdr:clientData/>
  </xdr:twoCellAnchor>
  <xdr:twoCellAnchor editAs="oneCell">
    <xdr:from>
      <xdr:col>1</xdr:col>
      <xdr:colOff>25400</xdr:colOff>
      <xdr:row>128</xdr:row>
      <xdr:rowOff>25400</xdr:rowOff>
    </xdr:from>
    <xdr:to>
      <xdr:col>1</xdr:col>
      <xdr:colOff>508000</xdr:colOff>
      <xdr:row>128</xdr:row>
      <xdr:rowOff>342900</xdr:rowOff>
    </xdr:to>
    <xdr:pic>
      <xdr:nvPicPr>
        <xdr:cNvPr id="5352" name="Subgraph-Lin">
          <a:extLst>
            <a:ext uri="{FF2B5EF4-FFF2-40B4-BE49-F238E27FC236}">
              <a16:creationId xmlns:a16="http://schemas.microsoft.com/office/drawing/2014/main" id="{00000000-0008-0000-0100-0000E8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46996350"/>
          <a:ext cx="482600" cy="317500"/>
        </a:xfrm>
        <a:prstGeom prst="rect">
          <a:avLst/>
        </a:prstGeom>
      </xdr:spPr>
    </xdr:pic>
    <xdr:clientData/>
  </xdr:twoCellAnchor>
  <xdr:twoCellAnchor editAs="oneCell">
    <xdr:from>
      <xdr:col>1</xdr:col>
      <xdr:colOff>25400</xdr:colOff>
      <xdr:row>129</xdr:row>
      <xdr:rowOff>25400</xdr:rowOff>
    </xdr:from>
    <xdr:to>
      <xdr:col>1</xdr:col>
      <xdr:colOff>508000</xdr:colOff>
      <xdr:row>129</xdr:row>
      <xdr:rowOff>342900</xdr:rowOff>
    </xdr:to>
    <xdr:pic>
      <xdr:nvPicPr>
        <xdr:cNvPr id="5353" name="Subgraph-Uden">
          <a:extLst>
            <a:ext uri="{FF2B5EF4-FFF2-40B4-BE49-F238E27FC236}">
              <a16:creationId xmlns:a16="http://schemas.microsoft.com/office/drawing/2014/main" id="{00000000-0008-0000-0100-0000E9140000}"/>
            </a:ext>
          </a:extLst>
        </xdr:cNvPr>
        <xdr:cNvPicPr>
          <a:picLocks/>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225550" y="47364650"/>
          <a:ext cx="482600" cy="317500"/>
        </a:xfrm>
        <a:prstGeom prst="rect">
          <a:avLst/>
        </a:prstGeom>
      </xdr:spPr>
    </xdr:pic>
    <xdr:clientData/>
  </xdr:twoCellAnchor>
  <xdr:twoCellAnchor editAs="oneCell">
    <xdr:from>
      <xdr:col>1</xdr:col>
      <xdr:colOff>25400</xdr:colOff>
      <xdr:row>130</xdr:row>
      <xdr:rowOff>25400</xdr:rowOff>
    </xdr:from>
    <xdr:to>
      <xdr:col>1</xdr:col>
      <xdr:colOff>508000</xdr:colOff>
      <xdr:row>130</xdr:row>
      <xdr:rowOff>342900</xdr:rowOff>
    </xdr:to>
    <xdr:pic>
      <xdr:nvPicPr>
        <xdr:cNvPr id="5354" name="Subgraph-Damiani">
          <a:extLst>
            <a:ext uri="{FF2B5EF4-FFF2-40B4-BE49-F238E27FC236}">
              <a16:creationId xmlns:a16="http://schemas.microsoft.com/office/drawing/2014/main" id="{00000000-0008-0000-0100-0000EA140000}"/>
            </a:ext>
          </a:extLst>
        </xdr:cNvPr>
        <xdr:cNvPicPr>
          <a:picLocks/>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225550" y="47732950"/>
          <a:ext cx="482600" cy="317500"/>
        </a:xfrm>
        <a:prstGeom prst="rect">
          <a:avLst/>
        </a:prstGeom>
      </xdr:spPr>
    </xdr:pic>
    <xdr:clientData/>
  </xdr:twoCellAnchor>
  <xdr:twoCellAnchor editAs="oneCell">
    <xdr:from>
      <xdr:col>1</xdr:col>
      <xdr:colOff>25400</xdr:colOff>
      <xdr:row>131</xdr:row>
      <xdr:rowOff>25400</xdr:rowOff>
    </xdr:from>
    <xdr:to>
      <xdr:col>1</xdr:col>
      <xdr:colOff>508000</xdr:colOff>
      <xdr:row>131</xdr:row>
      <xdr:rowOff>342900</xdr:rowOff>
    </xdr:to>
    <xdr:pic>
      <xdr:nvPicPr>
        <xdr:cNvPr id="5355" name="Subgraph-Gianini">
          <a:extLst>
            <a:ext uri="{FF2B5EF4-FFF2-40B4-BE49-F238E27FC236}">
              <a16:creationId xmlns:a16="http://schemas.microsoft.com/office/drawing/2014/main" id="{00000000-0008-0000-0100-0000EB140000}"/>
            </a:ext>
          </a:extLst>
        </xdr:cNvPr>
        <xdr:cNvPicPr>
          <a:picLocks/>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225550" y="48101250"/>
          <a:ext cx="482600" cy="317500"/>
        </a:xfrm>
        <a:prstGeom prst="rect">
          <a:avLst/>
        </a:prstGeom>
      </xdr:spPr>
    </xdr:pic>
    <xdr:clientData/>
  </xdr:twoCellAnchor>
  <xdr:twoCellAnchor editAs="oneCell">
    <xdr:from>
      <xdr:col>1</xdr:col>
      <xdr:colOff>25400</xdr:colOff>
      <xdr:row>132</xdr:row>
      <xdr:rowOff>25400</xdr:rowOff>
    </xdr:from>
    <xdr:to>
      <xdr:col>1</xdr:col>
      <xdr:colOff>508000</xdr:colOff>
      <xdr:row>132</xdr:row>
      <xdr:rowOff>342900</xdr:rowOff>
    </xdr:to>
    <xdr:pic>
      <xdr:nvPicPr>
        <xdr:cNvPr id="5356" name="Subgraph-Ceravolo">
          <a:extLst>
            <a:ext uri="{FF2B5EF4-FFF2-40B4-BE49-F238E27FC236}">
              <a16:creationId xmlns:a16="http://schemas.microsoft.com/office/drawing/2014/main" id="{00000000-0008-0000-0100-0000EC140000}"/>
            </a:ext>
          </a:extLst>
        </xdr:cNvPr>
        <xdr:cNvPicPr>
          <a:picLocks/>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225550" y="48469550"/>
          <a:ext cx="482600" cy="317500"/>
        </a:xfrm>
        <a:prstGeom prst="rect">
          <a:avLst/>
        </a:prstGeom>
      </xdr:spPr>
    </xdr:pic>
    <xdr:clientData/>
  </xdr:twoCellAnchor>
  <xdr:twoCellAnchor editAs="oneCell">
    <xdr:from>
      <xdr:col>1</xdr:col>
      <xdr:colOff>25400</xdr:colOff>
      <xdr:row>133</xdr:row>
      <xdr:rowOff>25400</xdr:rowOff>
    </xdr:from>
    <xdr:to>
      <xdr:col>1</xdr:col>
      <xdr:colOff>508000</xdr:colOff>
      <xdr:row>133</xdr:row>
      <xdr:rowOff>342900</xdr:rowOff>
    </xdr:to>
    <xdr:pic>
      <xdr:nvPicPr>
        <xdr:cNvPr id="5357" name="Subgraph-Vasilescu">
          <a:extLst>
            <a:ext uri="{FF2B5EF4-FFF2-40B4-BE49-F238E27FC236}">
              <a16:creationId xmlns:a16="http://schemas.microsoft.com/office/drawing/2014/main" id="{00000000-0008-0000-0100-0000ED140000}"/>
            </a:ext>
          </a:extLst>
        </xdr:cNvPr>
        <xdr:cNvPicPr>
          <a:picLocks/>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25550" y="48837850"/>
          <a:ext cx="482600" cy="317500"/>
        </a:xfrm>
        <a:prstGeom prst="rect">
          <a:avLst/>
        </a:prstGeom>
      </xdr:spPr>
    </xdr:pic>
    <xdr:clientData/>
  </xdr:twoCellAnchor>
  <xdr:twoCellAnchor editAs="oneCell">
    <xdr:from>
      <xdr:col>1</xdr:col>
      <xdr:colOff>25400</xdr:colOff>
      <xdr:row>134</xdr:row>
      <xdr:rowOff>25400</xdr:rowOff>
    </xdr:from>
    <xdr:to>
      <xdr:col>1</xdr:col>
      <xdr:colOff>508000</xdr:colOff>
      <xdr:row>134</xdr:row>
      <xdr:rowOff>342900</xdr:rowOff>
    </xdr:to>
    <xdr:pic>
      <xdr:nvPicPr>
        <xdr:cNvPr id="5358" name="Subgraph-Serebrenik">
          <a:extLst>
            <a:ext uri="{FF2B5EF4-FFF2-40B4-BE49-F238E27FC236}">
              <a16:creationId xmlns:a16="http://schemas.microsoft.com/office/drawing/2014/main" id="{00000000-0008-0000-0100-0000EE140000}"/>
            </a:ext>
          </a:extLst>
        </xdr:cNvPr>
        <xdr:cNvPicPr>
          <a:picLocks/>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25550" y="49206150"/>
          <a:ext cx="482600" cy="317500"/>
        </a:xfrm>
        <a:prstGeom prst="rect">
          <a:avLst/>
        </a:prstGeom>
      </xdr:spPr>
    </xdr:pic>
    <xdr:clientData/>
  </xdr:twoCellAnchor>
  <xdr:twoCellAnchor editAs="oneCell">
    <xdr:from>
      <xdr:col>1</xdr:col>
      <xdr:colOff>25400</xdr:colOff>
      <xdr:row>135</xdr:row>
      <xdr:rowOff>25400</xdr:rowOff>
    </xdr:from>
    <xdr:to>
      <xdr:col>1</xdr:col>
      <xdr:colOff>508000</xdr:colOff>
      <xdr:row>135</xdr:row>
      <xdr:rowOff>342900</xdr:rowOff>
    </xdr:to>
    <xdr:pic>
      <xdr:nvPicPr>
        <xdr:cNvPr id="5359" name="Subgraph-Ververs">
          <a:extLst>
            <a:ext uri="{FF2B5EF4-FFF2-40B4-BE49-F238E27FC236}">
              <a16:creationId xmlns:a16="http://schemas.microsoft.com/office/drawing/2014/main" id="{00000000-0008-0000-0100-0000EF140000}"/>
            </a:ext>
          </a:extLst>
        </xdr:cNvPr>
        <xdr:cNvPicPr>
          <a:picLocks/>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25550" y="49574450"/>
          <a:ext cx="482600" cy="317500"/>
        </a:xfrm>
        <a:prstGeom prst="rect">
          <a:avLst/>
        </a:prstGeom>
      </xdr:spPr>
    </xdr:pic>
    <xdr:clientData/>
  </xdr:twoCellAnchor>
  <xdr:twoCellAnchor editAs="oneCell">
    <xdr:from>
      <xdr:col>1</xdr:col>
      <xdr:colOff>25400</xdr:colOff>
      <xdr:row>136</xdr:row>
      <xdr:rowOff>25400</xdr:rowOff>
    </xdr:from>
    <xdr:to>
      <xdr:col>1</xdr:col>
      <xdr:colOff>508000</xdr:colOff>
      <xdr:row>136</xdr:row>
      <xdr:rowOff>342900</xdr:rowOff>
    </xdr:to>
    <xdr:pic>
      <xdr:nvPicPr>
        <xdr:cNvPr id="5360" name="Subgraph-van Bommel">
          <a:extLst>
            <a:ext uri="{FF2B5EF4-FFF2-40B4-BE49-F238E27FC236}">
              <a16:creationId xmlns:a16="http://schemas.microsoft.com/office/drawing/2014/main" id="{00000000-0008-0000-0100-0000F0140000}"/>
            </a:ext>
          </a:extLst>
        </xdr:cNvPr>
        <xdr:cNvPicPr>
          <a:picLocks/>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25550" y="49942750"/>
          <a:ext cx="482600" cy="317500"/>
        </a:xfrm>
        <a:prstGeom prst="rect">
          <a:avLst/>
        </a:prstGeom>
      </xdr:spPr>
    </xdr:pic>
    <xdr:clientData/>
  </xdr:twoCellAnchor>
  <xdr:twoCellAnchor editAs="oneCell">
    <xdr:from>
      <xdr:col>1</xdr:col>
      <xdr:colOff>25400</xdr:colOff>
      <xdr:row>137</xdr:row>
      <xdr:rowOff>25400</xdr:rowOff>
    </xdr:from>
    <xdr:to>
      <xdr:col>1</xdr:col>
      <xdr:colOff>508000</xdr:colOff>
      <xdr:row>137</xdr:row>
      <xdr:rowOff>342900</xdr:rowOff>
    </xdr:to>
    <xdr:pic>
      <xdr:nvPicPr>
        <xdr:cNvPr id="5361" name="Subgraph-Viljainen">
          <a:extLst>
            <a:ext uri="{FF2B5EF4-FFF2-40B4-BE49-F238E27FC236}">
              <a16:creationId xmlns:a16="http://schemas.microsoft.com/office/drawing/2014/main" id="{00000000-0008-0000-0100-0000F1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50311050"/>
          <a:ext cx="482600" cy="317500"/>
        </a:xfrm>
        <a:prstGeom prst="rect">
          <a:avLst/>
        </a:prstGeom>
      </xdr:spPr>
    </xdr:pic>
    <xdr:clientData/>
  </xdr:twoCellAnchor>
  <xdr:twoCellAnchor editAs="oneCell">
    <xdr:from>
      <xdr:col>1</xdr:col>
      <xdr:colOff>25400</xdr:colOff>
      <xdr:row>138</xdr:row>
      <xdr:rowOff>25400</xdr:rowOff>
    </xdr:from>
    <xdr:to>
      <xdr:col>1</xdr:col>
      <xdr:colOff>508000</xdr:colOff>
      <xdr:row>138</xdr:row>
      <xdr:rowOff>342900</xdr:rowOff>
    </xdr:to>
    <xdr:pic>
      <xdr:nvPicPr>
        <xdr:cNvPr id="5362" name="Subgraph-Kauppinen">
          <a:extLst>
            <a:ext uri="{FF2B5EF4-FFF2-40B4-BE49-F238E27FC236}">
              <a16:creationId xmlns:a16="http://schemas.microsoft.com/office/drawing/2014/main" id="{00000000-0008-0000-0100-0000F2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7847" y="51115879"/>
          <a:ext cx="482600" cy="317500"/>
        </a:xfrm>
        <a:prstGeom prst="rect">
          <a:avLst/>
        </a:prstGeom>
      </xdr:spPr>
    </xdr:pic>
    <xdr:clientData/>
  </xdr:twoCellAnchor>
  <xdr:twoCellAnchor editAs="oneCell">
    <xdr:from>
      <xdr:col>1</xdr:col>
      <xdr:colOff>25400</xdr:colOff>
      <xdr:row>140</xdr:row>
      <xdr:rowOff>25400</xdr:rowOff>
    </xdr:from>
    <xdr:to>
      <xdr:col>1</xdr:col>
      <xdr:colOff>508000</xdr:colOff>
      <xdr:row>140</xdr:row>
      <xdr:rowOff>342900</xdr:rowOff>
    </xdr:to>
    <xdr:pic>
      <xdr:nvPicPr>
        <xdr:cNvPr id="5363" name="Subgraph-Boudreau">
          <a:extLst>
            <a:ext uri="{FF2B5EF4-FFF2-40B4-BE49-F238E27FC236}">
              <a16:creationId xmlns:a16="http://schemas.microsoft.com/office/drawing/2014/main" id="{00000000-0008-0000-0100-0000F3140000}"/>
            </a:ext>
          </a:extLst>
        </xdr:cNvPr>
        <xdr:cNvPicPr>
          <a:picLocks/>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25550" y="51415950"/>
          <a:ext cx="482600" cy="317500"/>
        </a:xfrm>
        <a:prstGeom prst="rect">
          <a:avLst/>
        </a:prstGeom>
      </xdr:spPr>
    </xdr:pic>
    <xdr:clientData/>
  </xdr:twoCellAnchor>
  <xdr:twoCellAnchor editAs="oneCell">
    <xdr:from>
      <xdr:col>1</xdr:col>
      <xdr:colOff>25400</xdr:colOff>
      <xdr:row>141</xdr:row>
      <xdr:rowOff>25400</xdr:rowOff>
    </xdr:from>
    <xdr:to>
      <xdr:col>1</xdr:col>
      <xdr:colOff>508000</xdr:colOff>
      <xdr:row>141</xdr:row>
      <xdr:rowOff>342900</xdr:rowOff>
    </xdr:to>
    <xdr:pic>
      <xdr:nvPicPr>
        <xdr:cNvPr id="5364" name="Subgraph-Watson">
          <a:extLst>
            <a:ext uri="{FF2B5EF4-FFF2-40B4-BE49-F238E27FC236}">
              <a16:creationId xmlns:a16="http://schemas.microsoft.com/office/drawing/2014/main" id="{00000000-0008-0000-0100-0000F414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25550" y="51784250"/>
          <a:ext cx="482600" cy="317500"/>
        </a:xfrm>
        <a:prstGeom prst="rect">
          <a:avLst/>
        </a:prstGeom>
      </xdr:spPr>
    </xdr:pic>
    <xdr:clientData/>
  </xdr:twoCellAnchor>
  <xdr:twoCellAnchor editAs="oneCell">
    <xdr:from>
      <xdr:col>1</xdr:col>
      <xdr:colOff>25400</xdr:colOff>
      <xdr:row>144</xdr:row>
      <xdr:rowOff>25400</xdr:rowOff>
    </xdr:from>
    <xdr:to>
      <xdr:col>1</xdr:col>
      <xdr:colOff>508000</xdr:colOff>
      <xdr:row>144</xdr:row>
      <xdr:rowOff>342900</xdr:rowOff>
    </xdr:to>
    <xdr:pic>
      <xdr:nvPicPr>
        <xdr:cNvPr id="5366" name="Subgraph-Cawley">
          <a:extLst>
            <a:ext uri="{FF2B5EF4-FFF2-40B4-BE49-F238E27FC236}">
              <a16:creationId xmlns:a16="http://schemas.microsoft.com/office/drawing/2014/main" id="{00000000-0008-0000-0100-0000F614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25550" y="52889150"/>
          <a:ext cx="482600" cy="317500"/>
        </a:xfrm>
        <a:prstGeom prst="rect">
          <a:avLst/>
        </a:prstGeom>
      </xdr:spPr>
    </xdr:pic>
    <xdr:clientData/>
  </xdr:twoCellAnchor>
  <xdr:twoCellAnchor editAs="oneCell">
    <xdr:from>
      <xdr:col>1</xdr:col>
      <xdr:colOff>25400</xdr:colOff>
      <xdr:row>145</xdr:row>
      <xdr:rowOff>25400</xdr:rowOff>
    </xdr:from>
    <xdr:to>
      <xdr:col>1</xdr:col>
      <xdr:colOff>508000</xdr:colOff>
      <xdr:row>145</xdr:row>
      <xdr:rowOff>342900</xdr:rowOff>
    </xdr:to>
    <xdr:pic>
      <xdr:nvPicPr>
        <xdr:cNvPr id="5367" name="Subgraph-Ramaswamy">
          <a:extLst>
            <a:ext uri="{FF2B5EF4-FFF2-40B4-BE49-F238E27FC236}">
              <a16:creationId xmlns:a16="http://schemas.microsoft.com/office/drawing/2014/main" id="{00000000-0008-0000-0100-0000F7140000}"/>
            </a:ext>
          </a:extLst>
        </xdr:cNvPr>
        <xdr:cNvPicPr>
          <a:picLocks/>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25550" y="53257450"/>
          <a:ext cx="482600" cy="317500"/>
        </a:xfrm>
        <a:prstGeom prst="rect">
          <a:avLst/>
        </a:prstGeom>
      </xdr:spPr>
    </xdr:pic>
    <xdr:clientData/>
  </xdr:twoCellAnchor>
  <xdr:twoCellAnchor editAs="oneCell">
    <xdr:from>
      <xdr:col>1</xdr:col>
      <xdr:colOff>25400</xdr:colOff>
      <xdr:row>146</xdr:row>
      <xdr:rowOff>25400</xdr:rowOff>
    </xdr:from>
    <xdr:to>
      <xdr:col>1</xdr:col>
      <xdr:colOff>508000</xdr:colOff>
      <xdr:row>146</xdr:row>
      <xdr:rowOff>342900</xdr:rowOff>
    </xdr:to>
    <xdr:pic>
      <xdr:nvPicPr>
        <xdr:cNvPr id="5368" name="Subgraph-Bush">
          <a:extLst>
            <a:ext uri="{FF2B5EF4-FFF2-40B4-BE49-F238E27FC236}">
              <a16:creationId xmlns:a16="http://schemas.microsoft.com/office/drawing/2014/main" id="{00000000-0008-0000-0100-0000F8140000}"/>
            </a:ext>
          </a:extLst>
        </xdr:cNvPr>
        <xdr:cNvPicPr>
          <a:picLocks/>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25550" y="53625750"/>
          <a:ext cx="482600" cy="317500"/>
        </a:xfrm>
        <a:prstGeom prst="rect">
          <a:avLst/>
        </a:prstGeom>
      </xdr:spPr>
    </xdr:pic>
    <xdr:clientData/>
  </xdr:twoCellAnchor>
  <xdr:twoCellAnchor editAs="oneCell">
    <xdr:from>
      <xdr:col>1</xdr:col>
      <xdr:colOff>25400</xdr:colOff>
      <xdr:row>147</xdr:row>
      <xdr:rowOff>25400</xdr:rowOff>
    </xdr:from>
    <xdr:to>
      <xdr:col>1</xdr:col>
      <xdr:colOff>508000</xdr:colOff>
      <xdr:row>147</xdr:row>
      <xdr:rowOff>342900</xdr:rowOff>
    </xdr:to>
    <xdr:pic>
      <xdr:nvPicPr>
        <xdr:cNvPr id="5369" name="Subgraph-Grba">
          <a:extLst>
            <a:ext uri="{FF2B5EF4-FFF2-40B4-BE49-F238E27FC236}">
              <a16:creationId xmlns:a16="http://schemas.microsoft.com/office/drawing/2014/main" id="{00000000-0008-0000-0100-0000F9140000}"/>
            </a:ext>
          </a:extLst>
        </xdr:cNvPr>
        <xdr:cNvPicPr>
          <a:picLocks/>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1225550" y="53994050"/>
          <a:ext cx="482600" cy="317500"/>
        </a:xfrm>
        <a:prstGeom prst="rect">
          <a:avLst/>
        </a:prstGeom>
      </xdr:spPr>
    </xdr:pic>
    <xdr:clientData/>
  </xdr:twoCellAnchor>
  <xdr:twoCellAnchor editAs="oneCell">
    <xdr:from>
      <xdr:col>1</xdr:col>
      <xdr:colOff>25400</xdr:colOff>
      <xdr:row>148</xdr:row>
      <xdr:rowOff>25400</xdr:rowOff>
    </xdr:from>
    <xdr:to>
      <xdr:col>1</xdr:col>
      <xdr:colOff>508000</xdr:colOff>
      <xdr:row>148</xdr:row>
      <xdr:rowOff>342900</xdr:rowOff>
    </xdr:to>
    <xdr:pic>
      <xdr:nvPicPr>
        <xdr:cNvPr id="5370" name="Subgraph-Costal">
          <a:extLst>
            <a:ext uri="{FF2B5EF4-FFF2-40B4-BE49-F238E27FC236}">
              <a16:creationId xmlns:a16="http://schemas.microsoft.com/office/drawing/2014/main" id="{00000000-0008-0000-0100-0000FA140000}"/>
            </a:ext>
          </a:extLst>
        </xdr:cNvPr>
        <xdr:cNvPicPr>
          <a:picLocks/>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225550" y="54362350"/>
          <a:ext cx="482600" cy="317500"/>
        </a:xfrm>
        <a:prstGeom prst="rect">
          <a:avLst/>
        </a:prstGeom>
      </xdr:spPr>
    </xdr:pic>
    <xdr:clientData/>
  </xdr:twoCellAnchor>
  <xdr:twoCellAnchor editAs="oneCell">
    <xdr:from>
      <xdr:col>1</xdr:col>
      <xdr:colOff>25400</xdr:colOff>
      <xdr:row>149</xdr:row>
      <xdr:rowOff>25400</xdr:rowOff>
    </xdr:from>
    <xdr:to>
      <xdr:col>1</xdr:col>
      <xdr:colOff>508000</xdr:colOff>
      <xdr:row>149</xdr:row>
      <xdr:rowOff>342900</xdr:rowOff>
    </xdr:to>
    <xdr:pic>
      <xdr:nvPicPr>
        <xdr:cNvPr id="5371" name="Subgraph-Czarnecki">
          <a:extLst>
            <a:ext uri="{FF2B5EF4-FFF2-40B4-BE49-F238E27FC236}">
              <a16:creationId xmlns:a16="http://schemas.microsoft.com/office/drawing/2014/main" id="{00000000-0008-0000-0100-0000FB140000}"/>
            </a:ext>
          </a:extLst>
        </xdr:cNvPr>
        <xdr:cNvPicPr>
          <a:picLocks/>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25550" y="54730650"/>
          <a:ext cx="482600" cy="317500"/>
        </a:xfrm>
        <a:prstGeom prst="rect">
          <a:avLst/>
        </a:prstGeom>
      </xdr:spPr>
    </xdr:pic>
    <xdr:clientData/>
  </xdr:twoCellAnchor>
  <xdr:twoCellAnchor editAs="oneCell">
    <xdr:from>
      <xdr:col>1</xdr:col>
      <xdr:colOff>25400</xdr:colOff>
      <xdr:row>150</xdr:row>
      <xdr:rowOff>25400</xdr:rowOff>
    </xdr:from>
    <xdr:to>
      <xdr:col>1</xdr:col>
      <xdr:colOff>508000</xdr:colOff>
      <xdr:row>150</xdr:row>
      <xdr:rowOff>342900</xdr:rowOff>
    </xdr:to>
    <xdr:pic>
      <xdr:nvPicPr>
        <xdr:cNvPr id="5372" name="Subgraph-Deng">
          <a:extLst>
            <a:ext uri="{FF2B5EF4-FFF2-40B4-BE49-F238E27FC236}">
              <a16:creationId xmlns:a16="http://schemas.microsoft.com/office/drawing/2014/main" id="{00000000-0008-0000-0100-0000FC14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55098950"/>
          <a:ext cx="482600" cy="317500"/>
        </a:xfrm>
        <a:prstGeom prst="rect">
          <a:avLst/>
        </a:prstGeom>
      </xdr:spPr>
    </xdr:pic>
    <xdr:clientData/>
  </xdr:twoCellAnchor>
  <xdr:twoCellAnchor editAs="oneCell">
    <xdr:from>
      <xdr:col>1</xdr:col>
      <xdr:colOff>25400</xdr:colOff>
      <xdr:row>151</xdr:row>
      <xdr:rowOff>25400</xdr:rowOff>
    </xdr:from>
    <xdr:to>
      <xdr:col>1</xdr:col>
      <xdr:colOff>508000</xdr:colOff>
      <xdr:row>151</xdr:row>
      <xdr:rowOff>342900</xdr:rowOff>
    </xdr:to>
    <xdr:pic>
      <xdr:nvPicPr>
        <xdr:cNvPr id="5373" name="Subgraph-Dienst">
          <a:extLst>
            <a:ext uri="{FF2B5EF4-FFF2-40B4-BE49-F238E27FC236}">
              <a16:creationId xmlns:a16="http://schemas.microsoft.com/office/drawing/2014/main" id="{00000000-0008-0000-0100-0000FD140000}"/>
            </a:ext>
          </a:extLst>
        </xdr:cNvPr>
        <xdr:cNvPicPr>
          <a:picLocks/>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225550" y="55467250"/>
          <a:ext cx="482600" cy="317500"/>
        </a:xfrm>
        <a:prstGeom prst="rect">
          <a:avLst/>
        </a:prstGeom>
      </xdr:spPr>
    </xdr:pic>
    <xdr:clientData/>
  </xdr:twoCellAnchor>
  <xdr:twoCellAnchor editAs="oneCell">
    <xdr:from>
      <xdr:col>1</xdr:col>
      <xdr:colOff>25400</xdr:colOff>
      <xdr:row>152</xdr:row>
      <xdr:rowOff>25400</xdr:rowOff>
    </xdr:from>
    <xdr:to>
      <xdr:col>1</xdr:col>
      <xdr:colOff>508000</xdr:colOff>
      <xdr:row>152</xdr:row>
      <xdr:rowOff>342900</xdr:rowOff>
    </xdr:to>
    <xdr:pic>
      <xdr:nvPicPr>
        <xdr:cNvPr id="5374" name="Subgraph-Eckhardt">
          <a:extLst>
            <a:ext uri="{FF2B5EF4-FFF2-40B4-BE49-F238E27FC236}">
              <a16:creationId xmlns:a16="http://schemas.microsoft.com/office/drawing/2014/main" id="{00000000-0008-0000-0100-0000FE140000}"/>
            </a:ext>
          </a:extLst>
        </xdr:cNvPr>
        <xdr:cNvPicPr>
          <a:picLocks/>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225550" y="55835550"/>
          <a:ext cx="482600" cy="317500"/>
        </a:xfrm>
        <a:prstGeom prst="rect">
          <a:avLst/>
        </a:prstGeom>
      </xdr:spPr>
    </xdr:pic>
    <xdr:clientData/>
  </xdr:twoCellAnchor>
  <xdr:twoCellAnchor editAs="oneCell">
    <xdr:from>
      <xdr:col>1</xdr:col>
      <xdr:colOff>25400</xdr:colOff>
      <xdr:row>153</xdr:row>
      <xdr:rowOff>25400</xdr:rowOff>
    </xdr:from>
    <xdr:to>
      <xdr:col>1</xdr:col>
      <xdr:colOff>508000</xdr:colOff>
      <xdr:row>153</xdr:row>
      <xdr:rowOff>342900</xdr:rowOff>
    </xdr:to>
    <xdr:pic>
      <xdr:nvPicPr>
        <xdr:cNvPr id="5375" name="Subgraph-Eklund">
          <a:extLst>
            <a:ext uri="{FF2B5EF4-FFF2-40B4-BE49-F238E27FC236}">
              <a16:creationId xmlns:a16="http://schemas.microsoft.com/office/drawing/2014/main" id="{00000000-0008-0000-0100-0000FF14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25550" y="56203850"/>
          <a:ext cx="482600" cy="317500"/>
        </a:xfrm>
        <a:prstGeom prst="rect">
          <a:avLst/>
        </a:prstGeom>
      </xdr:spPr>
    </xdr:pic>
    <xdr:clientData/>
  </xdr:twoCellAnchor>
  <xdr:twoCellAnchor editAs="oneCell">
    <xdr:from>
      <xdr:col>1</xdr:col>
      <xdr:colOff>25400</xdr:colOff>
      <xdr:row>154</xdr:row>
      <xdr:rowOff>25400</xdr:rowOff>
    </xdr:from>
    <xdr:to>
      <xdr:col>1</xdr:col>
      <xdr:colOff>508000</xdr:colOff>
      <xdr:row>154</xdr:row>
      <xdr:rowOff>342900</xdr:rowOff>
    </xdr:to>
    <xdr:pic>
      <xdr:nvPicPr>
        <xdr:cNvPr id="5376" name="Subgraph-Fiedler">
          <a:extLst>
            <a:ext uri="{FF2B5EF4-FFF2-40B4-BE49-F238E27FC236}">
              <a16:creationId xmlns:a16="http://schemas.microsoft.com/office/drawing/2014/main" id="{00000000-0008-0000-0100-000000150000}"/>
            </a:ext>
          </a:extLst>
        </xdr:cNvPr>
        <xdr:cNvPicPr>
          <a:picLocks/>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1225550" y="56572150"/>
          <a:ext cx="482600" cy="317500"/>
        </a:xfrm>
        <a:prstGeom prst="rect">
          <a:avLst/>
        </a:prstGeom>
      </xdr:spPr>
    </xdr:pic>
    <xdr:clientData/>
  </xdr:twoCellAnchor>
  <xdr:twoCellAnchor editAs="oneCell">
    <xdr:from>
      <xdr:col>1</xdr:col>
      <xdr:colOff>25400</xdr:colOff>
      <xdr:row>155</xdr:row>
      <xdr:rowOff>25400</xdr:rowOff>
    </xdr:from>
    <xdr:to>
      <xdr:col>1</xdr:col>
      <xdr:colOff>508000</xdr:colOff>
      <xdr:row>155</xdr:row>
      <xdr:rowOff>342900</xdr:rowOff>
    </xdr:to>
    <xdr:pic>
      <xdr:nvPicPr>
        <xdr:cNvPr id="5377" name="Subgraph-Fotrousi">
          <a:extLst>
            <a:ext uri="{FF2B5EF4-FFF2-40B4-BE49-F238E27FC236}">
              <a16:creationId xmlns:a16="http://schemas.microsoft.com/office/drawing/2014/main" id="{00000000-0008-0000-0100-000001150000}"/>
            </a:ext>
          </a:extLst>
        </xdr:cNvPr>
        <xdr:cNvPicPr>
          <a:picLocks/>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225550" y="56940450"/>
          <a:ext cx="482600" cy="317500"/>
        </a:xfrm>
        <a:prstGeom prst="rect">
          <a:avLst/>
        </a:prstGeom>
      </xdr:spPr>
    </xdr:pic>
    <xdr:clientData/>
  </xdr:twoCellAnchor>
  <xdr:twoCellAnchor editAs="oneCell">
    <xdr:from>
      <xdr:col>1</xdr:col>
      <xdr:colOff>25400</xdr:colOff>
      <xdr:row>156</xdr:row>
      <xdr:rowOff>25400</xdr:rowOff>
    </xdr:from>
    <xdr:to>
      <xdr:col>1</xdr:col>
      <xdr:colOff>508000</xdr:colOff>
      <xdr:row>156</xdr:row>
      <xdr:rowOff>342900</xdr:rowOff>
    </xdr:to>
    <xdr:pic>
      <xdr:nvPicPr>
        <xdr:cNvPr id="5378" name="Subgraph-Franch">
          <a:extLst>
            <a:ext uri="{FF2B5EF4-FFF2-40B4-BE49-F238E27FC236}">
              <a16:creationId xmlns:a16="http://schemas.microsoft.com/office/drawing/2014/main" id="{00000000-0008-0000-0100-00000215000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25550" y="57308750"/>
          <a:ext cx="482600" cy="317500"/>
        </a:xfrm>
        <a:prstGeom prst="rect">
          <a:avLst/>
        </a:prstGeom>
      </xdr:spPr>
    </xdr:pic>
    <xdr:clientData/>
  </xdr:twoCellAnchor>
  <xdr:twoCellAnchor editAs="oneCell">
    <xdr:from>
      <xdr:col>1</xdr:col>
      <xdr:colOff>25400</xdr:colOff>
      <xdr:row>157</xdr:row>
      <xdr:rowOff>25400</xdr:rowOff>
    </xdr:from>
    <xdr:to>
      <xdr:col>1</xdr:col>
      <xdr:colOff>508000</xdr:colOff>
      <xdr:row>157</xdr:row>
      <xdr:rowOff>342900</xdr:rowOff>
    </xdr:to>
    <xdr:pic>
      <xdr:nvPicPr>
        <xdr:cNvPr id="5379" name="Subgraph-Fricker">
          <a:extLst>
            <a:ext uri="{FF2B5EF4-FFF2-40B4-BE49-F238E27FC236}">
              <a16:creationId xmlns:a16="http://schemas.microsoft.com/office/drawing/2014/main" id="{00000000-0008-0000-0100-000003150000}"/>
            </a:ext>
          </a:extLst>
        </xdr:cNvPr>
        <xdr:cNvPicPr>
          <a:picLocks/>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225550" y="57677050"/>
          <a:ext cx="482600" cy="317500"/>
        </a:xfrm>
        <a:prstGeom prst="rect">
          <a:avLst/>
        </a:prstGeom>
      </xdr:spPr>
    </xdr:pic>
    <xdr:clientData/>
  </xdr:twoCellAnchor>
  <xdr:twoCellAnchor editAs="oneCell">
    <xdr:from>
      <xdr:col>1</xdr:col>
      <xdr:colOff>25400</xdr:colOff>
      <xdr:row>158</xdr:row>
      <xdr:rowOff>25400</xdr:rowOff>
    </xdr:from>
    <xdr:to>
      <xdr:col>1</xdr:col>
      <xdr:colOff>508000</xdr:colOff>
      <xdr:row>158</xdr:row>
      <xdr:rowOff>342900</xdr:rowOff>
    </xdr:to>
    <xdr:pic>
      <xdr:nvPicPr>
        <xdr:cNvPr id="5380" name="Subgraph-González-Barahona">
          <a:extLst>
            <a:ext uri="{FF2B5EF4-FFF2-40B4-BE49-F238E27FC236}">
              <a16:creationId xmlns:a16="http://schemas.microsoft.com/office/drawing/2014/main" id="{00000000-0008-0000-0100-000004150000}"/>
            </a:ext>
          </a:extLst>
        </xdr:cNvPr>
        <xdr:cNvPicPr>
          <a:picLocks/>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25550" y="58045350"/>
          <a:ext cx="482600" cy="317500"/>
        </a:xfrm>
        <a:prstGeom prst="rect">
          <a:avLst/>
        </a:prstGeom>
      </xdr:spPr>
    </xdr:pic>
    <xdr:clientData/>
  </xdr:twoCellAnchor>
  <xdr:twoCellAnchor editAs="oneCell">
    <xdr:from>
      <xdr:col>1</xdr:col>
      <xdr:colOff>25400</xdr:colOff>
      <xdr:row>159</xdr:row>
      <xdr:rowOff>25400</xdr:rowOff>
    </xdr:from>
    <xdr:to>
      <xdr:col>1</xdr:col>
      <xdr:colOff>508000</xdr:colOff>
      <xdr:row>159</xdr:row>
      <xdr:rowOff>342900</xdr:rowOff>
    </xdr:to>
    <xdr:pic>
      <xdr:nvPicPr>
        <xdr:cNvPr id="5381" name="Subgraph-Grosjean">
          <a:extLst>
            <a:ext uri="{FF2B5EF4-FFF2-40B4-BE49-F238E27FC236}">
              <a16:creationId xmlns:a16="http://schemas.microsoft.com/office/drawing/2014/main" id="{00000000-0008-0000-0100-000005150000}"/>
            </a:ext>
          </a:extLst>
        </xdr:cNvPr>
        <xdr:cNvPicPr>
          <a:picLocks/>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225550" y="58413650"/>
          <a:ext cx="482600" cy="317500"/>
        </a:xfrm>
        <a:prstGeom prst="rect">
          <a:avLst/>
        </a:prstGeom>
      </xdr:spPr>
    </xdr:pic>
    <xdr:clientData/>
  </xdr:twoCellAnchor>
  <xdr:twoCellAnchor editAs="oneCell">
    <xdr:from>
      <xdr:col>1</xdr:col>
      <xdr:colOff>25400</xdr:colOff>
      <xdr:row>160</xdr:row>
      <xdr:rowOff>25400</xdr:rowOff>
    </xdr:from>
    <xdr:to>
      <xdr:col>1</xdr:col>
      <xdr:colOff>508000</xdr:colOff>
      <xdr:row>160</xdr:row>
      <xdr:rowOff>342900</xdr:rowOff>
    </xdr:to>
    <xdr:pic>
      <xdr:nvPicPr>
        <xdr:cNvPr id="5382" name="Subgraph-Handoyo">
          <a:extLst>
            <a:ext uri="{FF2B5EF4-FFF2-40B4-BE49-F238E27FC236}">
              <a16:creationId xmlns:a16="http://schemas.microsoft.com/office/drawing/2014/main" id="{00000000-0008-0000-0100-000006150000}"/>
            </a:ext>
          </a:extLst>
        </xdr:cNvPr>
        <xdr:cNvPicPr>
          <a:picLocks/>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25550" y="58781950"/>
          <a:ext cx="482600" cy="317500"/>
        </a:xfrm>
        <a:prstGeom prst="rect">
          <a:avLst/>
        </a:prstGeom>
      </xdr:spPr>
    </xdr:pic>
    <xdr:clientData/>
  </xdr:twoCellAnchor>
  <xdr:twoCellAnchor editAs="oneCell">
    <xdr:from>
      <xdr:col>1</xdr:col>
      <xdr:colOff>25400</xdr:colOff>
      <xdr:row>161</xdr:row>
      <xdr:rowOff>25400</xdr:rowOff>
    </xdr:from>
    <xdr:to>
      <xdr:col>1</xdr:col>
      <xdr:colOff>508000</xdr:colOff>
      <xdr:row>161</xdr:row>
      <xdr:rowOff>342900</xdr:rowOff>
    </xdr:to>
    <xdr:pic>
      <xdr:nvPicPr>
        <xdr:cNvPr id="5383" name="Subgraph-Iansiti">
          <a:extLst>
            <a:ext uri="{FF2B5EF4-FFF2-40B4-BE49-F238E27FC236}">
              <a16:creationId xmlns:a16="http://schemas.microsoft.com/office/drawing/2014/main" id="{00000000-0008-0000-0100-00000715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59150250"/>
          <a:ext cx="482600" cy="317500"/>
        </a:xfrm>
        <a:prstGeom prst="rect">
          <a:avLst/>
        </a:prstGeom>
      </xdr:spPr>
    </xdr:pic>
    <xdr:clientData/>
  </xdr:twoCellAnchor>
  <xdr:twoCellAnchor editAs="oneCell">
    <xdr:from>
      <xdr:col>1</xdr:col>
      <xdr:colOff>25400</xdr:colOff>
      <xdr:row>162</xdr:row>
      <xdr:rowOff>25400</xdr:rowOff>
    </xdr:from>
    <xdr:to>
      <xdr:col>1</xdr:col>
      <xdr:colOff>508000</xdr:colOff>
      <xdr:row>162</xdr:row>
      <xdr:rowOff>342900</xdr:rowOff>
    </xdr:to>
    <xdr:pic>
      <xdr:nvPicPr>
        <xdr:cNvPr id="5384" name="Subgraph-Kaats">
          <a:extLst>
            <a:ext uri="{FF2B5EF4-FFF2-40B4-BE49-F238E27FC236}">
              <a16:creationId xmlns:a16="http://schemas.microsoft.com/office/drawing/2014/main" id="{00000000-0008-0000-0100-000008150000}"/>
            </a:ext>
          </a:extLst>
        </xdr:cNvPr>
        <xdr:cNvPicPr>
          <a:picLocks/>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25550" y="59518550"/>
          <a:ext cx="482600" cy="317500"/>
        </a:xfrm>
        <a:prstGeom prst="rect">
          <a:avLst/>
        </a:prstGeom>
      </xdr:spPr>
    </xdr:pic>
    <xdr:clientData/>
  </xdr:twoCellAnchor>
  <xdr:twoCellAnchor editAs="oneCell">
    <xdr:from>
      <xdr:col>1</xdr:col>
      <xdr:colOff>25400</xdr:colOff>
      <xdr:row>163</xdr:row>
      <xdr:rowOff>25400</xdr:rowOff>
    </xdr:from>
    <xdr:to>
      <xdr:col>1</xdr:col>
      <xdr:colOff>508000</xdr:colOff>
      <xdr:row>163</xdr:row>
      <xdr:rowOff>342900</xdr:rowOff>
    </xdr:to>
    <xdr:pic>
      <xdr:nvPicPr>
        <xdr:cNvPr id="5385" name="Subgraph-Le-Gall">
          <a:extLst>
            <a:ext uri="{FF2B5EF4-FFF2-40B4-BE49-F238E27FC236}">
              <a16:creationId xmlns:a16="http://schemas.microsoft.com/office/drawing/2014/main" id="{00000000-0008-0000-0100-000009150000}"/>
            </a:ext>
          </a:extLst>
        </xdr:cNvPr>
        <xdr:cNvPicPr>
          <a:picLocks/>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25550" y="59886850"/>
          <a:ext cx="482600" cy="317500"/>
        </a:xfrm>
        <a:prstGeom prst="rect">
          <a:avLst/>
        </a:prstGeom>
      </xdr:spPr>
    </xdr:pic>
    <xdr:clientData/>
  </xdr:twoCellAnchor>
  <xdr:twoCellAnchor editAs="oneCell">
    <xdr:from>
      <xdr:col>1</xdr:col>
      <xdr:colOff>25400</xdr:colOff>
      <xdr:row>164</xdr:row>
      <xdr:rowOff>25400</xdr:rowOff>
    </xdr:from>
    <xdr:to>
      <xdr:col>1</xdr:col>
      <xdr:colOff>508000</xdr:colOff>
      <xdr:row>164</xdr:row>
      <xdr:rowOff>342900</xdr:rowOff>
    </xdr:to>
    <xdr:pic>
      <xdr:nvPicPr>
        <xdr:cNvPr id="5386" name="Subgraph-Levien">
          <a:extLst>
            <a:ext uri="{FF2B5EF4-FFF2-40B4-BE49-F238E27FC236}">
              <a16:creationId xmlns:a16="http://schemas.microsoft.com/office/drawing/2014/main" id="{00000000-0008-0000-0100-00000A15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60255150"/>
          <a:ext cx="482600" cy="317500"/>
        </a:xfrm>
        <a:prstGeom prst="rect">
          <a:avLst/>
        </a:prstGeom>
      </xdr:spPr>
    </xdr:pic>
    <xdr:clientData/>
  </xdr:twoCellAnchor>
  <xdr:twoCellAnchor editAs="oneCell">
    <xdr:from>
      <xdr:col>1</xdr:col>
      <xdr:colOff>25400</xdr:colOff>
      <xdr:row>165</xdr:row>
      <xdr:rowOff>25400</xdr:rowOff>
    </xdr:from>
    <xdr:to>
      <xdr:col>1</xdr:col>
      <xdr:colOff>508000</xdr:colOff>
      <xdr:row>165</xdr:row>
      <xdr:rowOff>342900</xdr:rowOff>
    </xdr:to>
    <xdr:pic>
      <xdr:nvPicPr>
        <xdr:cNvPr id="5387" name="Subgraph-LLopez">
          <a:extLst>
            <a:ext uri="{FF2B5EF4-FFF2-40B4-BE49-F238E27FC236}">
              <a16:creationId xmlns:a16="http://schemas.microsoft.com/office/drawing/2014/main" id="{00000000-0008-0000-0100-00000B15000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25550" y="60623450"/>
          <a:ext cx="482600" cy="317500"/>
        </a:xfrm>
        <a:prstGeom prst="rect">
          <a:avLst/>
        </a:prstGeom>
      </xdr:spPr>
    </xdr:pic>
    <xdr:clientData/>
  </xdr:twoCellAnchor>
  <xdr:twoCellAnchor editAs="oneCell">
    <xdr:from>
      <xdr:col>1</xdr:col>
      <xdr:colOff>25400</xdr:colOff>
      <xdr:row>166</xdr:row>
      <xdr:rowOff>25400</xdr:rowOff>
    </xdr:from>
    <xdr:to>
      <xdr:col>1</xdr:col>
      <xdr:colOff>508000</xdr:colOff>
      <xdr:row>166</xdr:row>
      <xdr:rowOff>342900</xdr:rowOff>
    </xdr:to>
    <xdr:pic>
      <xdr:nvPicPr>
        <xdr:cNvPr id="5388" name="Subgraph-Messerschmitt">
          <a:extLst>
            <a:ext uri="{FF2B5EF4-FFF2-40B4-BE49-F238E27FC236}">
              <a16:creationId xmlns:a16="http://schemas.microsoft.com/office/drawing/2014/main" id="{00000000-0008-0000-0100-00000C15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60991750"/>
          <a:ext cx="482600" cy="317500"/>
        </a:xfrm>
        <a:prstGeom prst="rect">
          <a:avLst/>
        </a:prstGeom>
      </xdr:spPr>
    </xdr:pic>
    <xdr:clientData/>
  </xdr:twoCellAnchor>
  <xdr:twoCellAnchor editAs="oneCell">
    <xdr:from>
      <xdr:col>1</xdr:col>
      <xdr:colOff>25400</xdr:colOff>
      <xdr:row>169</xdr:row>
      <xdr:rowOff>25400</xdr:rowOff>
    </xdr:from>
    <xdr:to>
      <xdr:col>1</xdr:col>
      <xdr:colOff>508000</xdr:colOff>
      <xdr:row>169</xdr:row>
      <xdr:rowOff>342900</xdr:rowOff>
    </xdr:to>
    <xdr:pic>
      <xdr:nvPicPr>
        <xdr:cNvPr id="5389" name="Subgraph-Renes">
          <a:extLst>
            <a:ext uri="{FF2B5EF4-FFF2-40B4-BE49-F238E27FC236}">
              <a16:creationId xmlns:a16="http://schemas.microsoft.com/office/drawing/2014/main" id="{00000000-0008-0000-0100-00000D150000}"/>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25550" y="62096650"/>
          <a:ext cx="482600" cy="317500"/>
        </a:xfrm>
        <a:prstGeom prst="rect">
          <a:avLst/>
        </a:prstGeom>
      </xdr:spPr>
    </xdr:pic>
    <xdr:clientData/>
  </xdr:twoCellAnchor>
  <xdr:twoCellAnchor editAs="oneCell">
    <xdr:from>
      <xdr:col>1</xdr:col>
      <xdr:colOff>25400</xdr:colOff>
      <xdr:row>170</xdr:row>
      <xdr:rowOff>25400</xdr:rowOff>
    </xdr:from>
    <xdr:to>
      <xdr:col>1</xdr:col>
      <xdr:colOff>508000</xdr:colOff>
      <xdr:row>170</xdr:row>
      <xdr:rowOff>342900</xdr:rowOff>
    </xdr:to>
    <xdr:pic>
      <xdr:nvPicPr>
        <xdr:cNvPr id="5390" name="Subgraph-Robles">
          <a:extLst>
            <a:ext uri="{FF2B5EF4-FFF2-40B4-BE49-F238E27FC236}">
              <a16:creationId xmlns:a16="http://schemas.microsoft.com/office/drawing/2014/main" id="{00000000-0008-0000-0100-00000E15000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25550" y="62464950"/>
          <a:ext cx="482600" cy="317500"/>
        </a:xfrm>
        <a:prstGeom prst="rect">
          <a:avLst/>
        </a:prstGeom>
      </xdr:spPr>
    </xdr:pic>
    <xdr:clientData/>
  </xdr:twoCellAnchor>
  <xdr:twoCellAnchor editAs="oneCell">
    <xdr:from>
      <xdr:col>1</xdr:col>
      <xdr:colOff>25400</xdr:colOff>
      <xdr:row>171</xdr:row>
      <xdr:rowOff>25400</xdr:rowOff>
    </xdr:from>
    <xdr:to>
      <xdr:col>1</xdr:col>
      <xdr:colOff>508000</xdr:colOff>
      <xdr:row>171</xdr:row>
      <xdr:rowOff>342900</xdr:rowOff>
    </xdr:to>
    <xdr:pic>
      <xdr:nvPicPr>
        <xdr:cNvPr id="5391" name="Subgraph-She">
          <a:extLst>
            <a:ext uri="{FF2B5EF4-FFF2-40B4-BE49-F238E27FC236}">
              <a16:creationId xmlns:a16="http://schemas.microsoft.com/office/drawing/2014/main" id="{00000000-0008-0000-0100-00000F150000}"/>
            </a:ext>
          </a:extLst>
        </xdr:cNvPr>
        <xdr:cNvPicPr>
          <a:picLocks/>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25550" y="62833250"/>
          <a:ext cx="482600" cy="317500"/>
        </a:xfrm>
        <a:prstGeom prst="rect">
          <a:avLst/>
        </a:prstGeom>
      </xdr:spPr>
    </xdr:pic>
    <xdr:clientData/>
  </xdr:twoCellAnchor>
  <xdr:twoCellAnchor editAs="oneCell">
    <xdr:from>
      <xdr:col>1</xdr:col>
      <xdr:colOff>25400</xdr:colOff>
      <xdr:row>172</xdr:row>
      <xdr:rowOff>25400</xdr:rowOff>
    </xdr:from>
    <xdr:to>
      <xdr:col>1</xdr:col>
      <xdr:colOff>508000</xdr:colOff>
      <xdr:row>172</xdr:row>
      <xdr:rowOff>342900</xdr:rowOff>
    </xdr:to>
    <xdr:pic>
      <xdr:nvPicPr>
        <xdr:cNvPr id="5392" name="Subgraph-Snijders">
          <a:extLst>
            <a:ext uri="{FF2B5EF4-FFF2-40B4-BE49-F238E27FC236}">
              <a16:creationId xmlns:a16="http://schemas.microsoft.com/office/drawing/2014/main" id="{00000000-0008-0000-0100-000010150000}"/>
            </a:ext>
          </a:extLst>
        </xdr:cNvPr>
        <xdr:cNvPicPr>
          <a:picLocks/>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25550" y="63201550"/>
          <a:ext cx="482600" cy="317500"/>
        </a:xfrm>
        <a:prstGeom prst="rect">
          <a:avLst/>
        </a:prstGeom>
      </xdr:spPr>
    </xdr:pic>
    <xdr:clientData/>
  </xdr:twoCellAnchor>
  <xdr:twoCellAnchor editAs="oneCell">
    <xdr:from>
      <xdr:col>1</xdr:col>
      <xdr:colOff>25400</xdr:colOff>
      <xdr:row>173</xdr:row>
      <xdr:rowOff>25400</xdr:rowOff>
    </xdr:from>
    <xdr:to>
      <xdr:col>1</xdr:col>
      <xdr:colOff>508000</xdr:colOff>
      <xdr:row>173</xdr:row>
      <xdr:rowOff>342900</xdr:rowOff>
    </xdr:to>
    <xdr:pic>
      <xdr:nvPicPr>
        <xdr:cNvPr id="5393" name="Subgraph-Szyperski">
          <a:extLst>
            <a:ext uri="{FF2B5EF4-FFF2-40B4-BE49-F238E27FC236}">
              <a16:creationId xmlns:a16="http://schemas.microsoft.com/office/drawing/2014/main" id="{00000000-0008-0000-0100-00001115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25550" y="63569850"/>
          <a:ext cx="482600" cy="317500"/>
        </a:xfrm>
        <a:prstGeom prst="rect">
          <a:avLst/>
        </a:prstGeom>
      </xdr:spPr>
    </xdr:pic>
    <xdr:clientData/>
  </xdr:twoCellAnchor>
  <xdr:twoCellAnchor editAs="oneCell">
    <xdr:from>
      <xdr:col>1</xdr:col>
      <xdr:colOff>25400</xdr:colOff>
      <xdr:row>174</xdr:row>
      <xdr:rowOff>25400</xdr:rowOff>
    </xdr:from>
    <xdr:to>
      <xdr:col>1</xdr:col>
      <xdr:colOff>508000</xdr:colOff>
      <xdr:row>174</xdr:row>
      <xdr:rowOff>342900</xdr:rowOff>
    </xdr:to>
    <xdr:pic>
      <xdr:nvPicPr>
        <xdr:cNvPr id="5394" name="Subgraph-Tartler">
          <a:extLst>
            <a:ext uri="{FF2B5EF4-FFF2-40B4-BE49-F238E27FC236}">
              <a16:creationId xmlns:a16="http://schemas.microsoft.com/office/drawing/2014/main" id="{00000000-0008-0000-0100-000012150000}"/>
            </a:ext>
          </a:extLst>
        </xdr:cNvPr>
        <xdr:cNvPicPr>
          <a:picLocks/>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25550" y="63938150"/>
          <a:ext cx="482600" cy="317500"/>
        </a:xfrm>
        <a:prstGeom prst="rect">
          <a:avLst/>
        </a:prstGeom>
      </xdr:spPr>
    </xdr:pic>
    <xdr:clientData/>
  </xdr:twoCellAnchor>
  <xdr:twoCellAnchor editAs="oneCell">
    <xdr:from>
      <xdr:col>1</xdr:col>
      <xdr:colOff>25400</xdr:colOff>
      <xdr:row>127</xdr:row>
      <xdr:rowOff>25400</xdr:rowOff>
    </xdr:from>
    <xdr:to>
      <xdr:col>1</xdr:col>
      <xdr:colOff>508000</xdr:colOff>
      <xdr:row>127</xdr:row>
      <xdr:rowOff>342900</xdr:rowOff>
    </xdr:to>
    <xdr:pic>
      <xdr:nvPicPr>
        <xdr:cNvPr id="5395" name="Subgraph-Teixeira">
          <a:extLst>
            <a:ext uri="{FF2B5EF4-FFF2-40B4-BE49-F238E27FC236}">
              <a16:creationId xmlns:a16="http://schemas.microsoft.com/office/drawing/2014/main" id="{00000000-0008-0000-0100-000013150000}"/>
            </a:ext>
          </a:extLst>
        </xdr:cNvPr>
        <xdr:cNvPicPr>
          <a:picLocks/>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225550" y="46628050"/>
          <a:ext cx="482600" cy="317500"/>
        </a:xfrm>
        <a:prstGeom prst="rect">
          <a:avLst/>
        </a:prstGeom>
      </xdr:spPr>
    </xdr:pic>
    <xdr:clientData/>
  </xdr:twoCellAnchor>
  <xdr:twoCellAnchor editAs="oneCell">
    <xdr:from>
      <xdr:col>1</xdr:col>
      <xdr:colOff>25400</xdr:colOff>
      <xdr:row>143</xdr:row>
      <xdr:rowOff>25400</xdr:rowOff>
    </xdr:from>
    <xdr:to>
      <xdr:col>1</xdr:col>
      <xdr:colOff>508000</xdr:colOff>
      <xdr:row>143</xdr:row>
      <xdr:rowOff>342900</xdr:rowOff>
    </xdr:to>
    <xdr:pic>
      <xdr:nvPicPr>
        <xdr:cNvPr id="5396" name="Subgraph-Yu">
          <a:extLst>
            <a:ext uri="{FF2B5EF4-FFF2-40B4-BE49-F238E27FC236}">
              <a16:creationId xmlns:a16="http://schemas.microsoft.com/office/drawing/2014/main" id="{00000000-0008-0000-0100-000014150000}"/>
            </a:ext>
          </a:extLst>
        </xdr:cNvPr>
        <xdr:cNvPicPr>
          <a:picLocks/>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225550" y="52520850"/>
          <a:ext cx="482600" cy="317500"/>
        </a:xfrm>
        <a:prstGeom prst="rect">
          <a:avLst/>
        </a:prstGeom>
      </xdr:spPr>
    </xdr:pic>
    <xdr:clientData/>
  </xdr:twoCellAnchor>
  <xdr:twoCellAnchor editAs="oneCell">
    <xdr:from>
      <xdr:col>1</xdr:col>
      <xdr:colOff>25400</xdr:colOff>
      <xdr:row>175</xdr:row>
      <xdr:rowOff>25400</xdr:rowOff>
    </xdr:from>
    <xdr:to>
      <xdr:col>1</xdr:col>
      <xdr:colOff>508000</xdr:colOff>
      <xdr:row>175</xdr:row>
      <xdr:rowOff>342900</xdr:rowOff>
    </xdr:to>
    <xdr:pic>
      <xdr:nvPicPr>
        <xdr:cNvPr id="5397" name="Subgraph-Wasowski">
          <a:extLst>
            <a:ext uri="{FF2B5EF4-FFF2-40B4-BE49-F238E27FC236}">
              <a16:creationId xmlns:a16="http://schemas.microsoft.com/office/drawing/2014/main" id="{00000000-0008-0000-0100-000015150000}"/>
            </a:ext>
          </a:extLst>
        </xdr:cNvPr>
        <xdr:cNvPicPr>
          <a:picLocks/>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25550" y="64306450"/>
          <a:ext cx="482600" cy="317500"/>
        </a:xfrm>
        <a:prstGeom prst="rect">
          <a:avLst/>
        </a:prstGeom>
      </xdr:spPr>
    </xdr:pic>
    <xdr:clientData/>
  </xdr:twoCellAnchor>
  <xdr:twoCellAnchor editAs="oneCell">
    <xdr:from>
      <xdr:col>1</xdr:col>
      <xdr:colOff>25400</xdr:colOff>
      <xdr:row>176</xdr:row>
      <xdr:rowOff>25400</xdr:rowOff>
    </xdr:from>
    <xdr:to>
      <xdr:col>1</xdr:col>
      <xdr:colOff>508000</xdr:colOff>
      <xdr:row>176</xdr:row>
      <xdr:rowOff>342900</xdr:rowOff>
    </xdr:to>
    <xdr:pic>
      <xdr:nvPicPr>
        <xdr:cNvPr id="5398" name="Subgraph-EYu">
          <a:extLst>
            <a:ext uri="{FF2B5EF4-FFF2-40B4-BE49-F238E27FC236}">
              <a16:creationId xmlns:a16="http://schemas.microsoft.com/office/drawing/2014/main" id="{00000000-0008-0000-0100-000016150000}"/>
            </a:ext>
          </a:extLst>
        </xdr:cNvPr>
        <xdr:cNvPicPr>
          <a:picLocks/>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25550" y="64674750"/>
          <a:ext cx="482600" cy="317500"/>
        </a:xfrm>
        <a:prstGeom prst="rect">
          <a:avLst/>
        </a:prstGeom>
      </xdr:spPr>
    </xdr:pic>
    <xdr:clientData/>
  </xdr:twoCellAnchor>
  <xdr:twoCellAnchor editAs="oneCell">
    <xdr:from>
      <xdr:col>1</xdr:col>
      <xdr:colOff>25400</xdr:colOff>
      <xdr:row>177</xdr:row>
      <xdr:rowOff>25400</xdr:rowOff>
    </xdr:from>
    <xdr:to>
      <xdr:col>1</xdr:col>
      <xdr:colOff>508000</xdr:colOff>
      <xdr:row>177</xdr:row>
      <xdr:rowOff>342900</xdr:rowOff>
    </xdr:to>
    <xdr:pic>
      <xdr:nvPicPr>
        <xdr:cNvPr id="5399" name="Subgraph-Aarnoutse">
          <a:extLst>
            <a:ext uri="{FF2B5EF4-FFF2-40B4-BE49-F238E27FC236}">
              <a16:creationId xmlns:a16="http://schemas.microsoft.com/office/drawing/2014/main" id="{00000000-0008-0000-0100-000017150000}"/>
            </a:ext>
          </a:extLst>
        </xdr:cNvPr>
        <xdr:cNvPicPr>
          <a:picLocks/>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25550" y="65043050"/>
          <a:ext cx="482600" cy="317500"/>
        </a:xfrm>
        <a:prstGeom prst="rect">
          <a:avLst/>
        </a:prstGeom>
      </xdr:spPr>
    </xdr:pic>
    <xdr:clientData/>
  </xdr:twoCellAnchor>
  <xdr:twoCellAnchor editAs="oneCell">
    <xdr:from>
      <xdr:col>1</xdr:col>
      <xdr:colOff>25400</xdr:colOff>
      <xdr:row>178</xdr:row>
      <xdr:rowOff>25400</xdr:rowOff>
    </xdr:from>
    <xdr:to>
      <xdr:col>1</xdr:col>
      <xdr:colOff>508000</xdr:colOff>
      <xdr:row>178</xdr:row>
      <xdr:rowOff>342900</xdr:rowOff>
    </xdr:to>
    <xdr:pic>
      <xdr:nvPicPr>
        <xdr:cNvPr id="5400" name="Subgraph-Berger">
          <a:extLst>
            <a:ext uri="{FF2B5EF4-FFF2-40B4-BE49-F238E27FC236}">
              <a16:creationId xmlns:a16="http://schemas.microsoft.com/office/drawing/2014/main" id="{00000000-0008-0000-0100-000018150000}"/>
            </a:ext>
          </a:extLst>
        </xdr:cNvPr>
        <xdr:cNvPicPr>
          <a:picLocks/>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25550" y="65411350"/>
          <a:ext cx="482600" cy="317500"/>
        </a:xfrm>
        <a:prstGeom prst="rect">
          <a:avLst/>
        </a:prstGeom>
      </xdr:spPr>
    </xdr:pic>
    <xdr:clientData/>
  </xdr:twoCellAnchor>
  <xdr:twoCellAnchor editAs="oneCell">
    <xdr:from>
      <xdr:col>1</xdr:col>
      <xdr:colOff>25400</xdr:colOff>
      <xdr:row>179</xdr:row>
      <xdr:rowOff>25400</xdr:rowOff>
    </xdr:from>
    <xdr:to>
      <xdr:col>1</xdr:col>
      <xdr:colOff>508000</xdr:colOff>
      <xdr:row>179</xdr:row>
      <xdr:rowOff>342900</xdr:rowOff>
    </xdr:to>
    <xdr:pic>
      <xdr:nvPicPr>
        <xdr:cNvPr id="5401" name="Subgraph-Pfeiﬀer">
          <a:extLst>
            <a:ext uri="{FF2B5EF4-FFF2-40B4-BE49-F238E27FC236}">
              <a16:creationId xmlns:a16="http://schemas.microsoft.com/office/drawing/2014/main" id="{00000000-0008-0000-0100-000019150000}"/>
            </a:ext>
          </a:extLst>
        </xdr:cNvPr>
        <xdr:cNvPicPr>
          <a:picLocks/>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25550" y="65779650"/>
          <a:ext cx="482600" cy="317500"/>
        </a:xfrm>
        <a:prstGeom prst="rect">
          <a:avLst/>
        </a:prstGeom>
      </xdr:spPr>
    </xdr:pic>
    <xdr:clientData/>
  </xdr:twoCellAnchor>
  <xdr:twoCellAnchor editAs="oneCell">
    <xdr:from>
      <xdr:col>1</xdr:col>
      <xdr:colOff>25400</xdr:colOff>
      <xdr:row>180</xdr:row>
      <xdr:rowOff>25400</xdr:rowOff>
    </xdr:from>
    <xdr:to>
      <xdr:col>1</xdr:col>
      <xdr:colOff>508000</xdr:colOff>
      <xdr:row>180</xdr:row>
      <xdr:rowOff>342900</xdr:rowOff>
    </xdr:to>
    <xdr:pic>
      <xdr:nvPicPr>
        <xdr:cNvPr id="5402" name="Subgraph-Bosch">
          <a:extLst>
            <a:ext uri="{FF2B5EF4-FFF2-40B4-BE49-F238E27FC236}">
              <a16:creationId xmlns:a16="http://schemas.microsoft.com/office/drawing/2014/main" id="{00000000-0008-0000-0100-00001A150000}"/>
            </a:ext>
          </a:extLst>
        </xdr:cNvPr>
        <xdr:cNvPicPr>
          <a:picLocks/>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25550" y="66147950"/>
          <a:ext cx="482600" cy="317500"/>
        </a:xfrm>
        <a:prstGeom prst="rect">
          <a:avLst/>
        </a:prstGeom>
      </xdr:spPr>
    </xdr:pic>
    <xdr:clientData/>
  </xdr:twoCellAnchor>
  <xdr:twoCellAnchor editAs="oneCell">
    <xdr:from>
      <xdr:col>1</xdr:col>
      <xdr:colOff>25400</xdr:colOff>
      <xdr:row>181</xdr:row>
      <xdr:rowOff>25400</xdr:rowOff>
    </xdr:from>
    <xdr:to>
      <xdr:col>1</xdr:col>
      <xdr:colOff>508000</xdr:colOff>
      <xdr:row>181</xdr:row>
      <xdr:rowOff>342900</xdr:rowOff>
    </xdr:to>
    <xdr:pic>
      <xdr:nvPicPr>
        <xdr:cNvPr id="5403" name="Subgraph-Bosch-Sijtsema">
          <a:extLst>
            <a:ext uri="{FF2B5EF4-FFF2-40B4-BE49-F238E27FC236}">
              <a16:creationId xmlns:a16="http://schemas.microsoft.com/office/drawing/2014/main" id="{00000000-0008-0000-0100-00001B150000}"/>
            </a:ext>
          </a:extLst>
        </xdr:cNvPr>
        <xdr:cNvPicPr>
          <a:picLocks/>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25550" y="66516250"/>
          <a:ext cx="482600" cy="317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34</xdr:row>
      <xdr:rowOff>38100</xdr:rowOff>
    </xdr:from>
    <xdr:to>
      <xdr:col>1</xdr:col>
      <xdr:colOff>918209</xdr:colOff>
      <xdr:row>41</xdr:row>
      <xdr:rowOff>180975</xdr:rowOff>
    </xdr:to>
    <xdr:graphicFrame macro="">
      <xdr:nvGraphicFramePr>
        <xdr:cNvPr id="2" name="DegreeHistogram">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48</xdr:row>
      <xdr:rowOff>38100</xdr:rowOff>
    </xdr:from>
    <xdr:to>
      <xdr:col>1</xdr:col>
      <xdr:colOff>918209</xdr:colOff>
      <xdr:row>55</xdr:row>
      <xdr:rowOff>180975</xdr:rowOff>
    </xdr:to>
    <xdr:graphicFrame macro="">
      <xdr:nvGraphicFramePr>
        <xdr:cNvPr id="5" name="InDegreeHistogram">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62</xdr:row>
      <xdr:rowOff>28575</xdr:rowOff>
    </xdr:from>
    <xdr:to>
      <xdr:col>1</xdr:col>
      <xdr:colOff>918209</xdr:colOff>
      <xdr:row>69</xdr:row>
      <xdr:rowOff>171450</xdr:rowOff>
    </xdr:to>
    <xdr:graphicFrame macro="">
      <xdr:nvGraphicFramePr>
        <xdr:cNvPr id="4" name="OutDegreeHistogram">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76</xdr:row>
      <xdr:rowOff>9525</xdr:rowOff>
    </xdr:from>
    <xdr:to>
      <xdr:col>1</xdr:col>
      <xdr:colOff>918210</xdr:colOff>
      <xdr:row>83</xdr:row>
      <xdr:rowOff>152400</xdr:rowOff>
    </xdr:to>
    <xdr:graphicFrame macro="">
      <xdr:nvGraphicFramePr>
        <xdr:cNvPr id="6" name="BetweennessCentralityHistogram">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90</xdr:row>
      <xdr:rowOff>19050</xdr:rowOff>
    </xdr:from>
    <xdr:to>
      <xdr:col>2</xdr:col>
      <xdr:colOff>0</xdr:colOff>
      <xdr:row>97</xdr:row>
      <xdr:rowOff>161925</xdr:rowOff>
    </xdr:to>
    <xdr:graphicFrame macro="">
      <xdr:nvGraphicFramePr>
        <xdr:cNvPr id="7" name="ClosenessCentralityHistogram">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104</xdr:row>
      <xdr:rowOff>19050</xdr:rowOff>
    </xdr:from>
    <xdr:to>
      <xdr:col>1</xdr:col>
      <xdr:colOff>918210</xdr:colOff>
      <xdr:row>111</xdr:row>
      <xdr:rowOff>161925</xdr:rowOff>
    </xdr:to>
    <xdr:graphicFrame macro="">
      <xdr:nvGraphicFramePr>
        <xdr:cNvPr id="8" name="EigenvectorCentralityHistogram">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132</xdr:row>
      <xdr:rowOff>9525</xdr:rowOff>
    </xdr:from>
    <xdr:to>
      <xdr:col>1</xdr:col>
      <xdr:colOff>918210</xdr:colOff>
      <xdr:row>139</xdr:row>
      <xdr:rowOff>152400</xdr:rowOff>
    </xdr:to>
    <xdr:graphicFrame macro="">
      <xdr:nvGraphicFramePr>
        <xdr:cNvPr id="9" name="ClusteringCoefficientHistogram">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118</xdr:row>
      <xdr:rowOff>0</xdr:rowOff>
    </xdr:from>
    <xdr:to>
      <xdr:col>1</xdr:col>
      <xdr:colOff>918210</xdr:colOff>
      <xdr:row>125</xdr:row>
      <xdr:rowOff>142875</xdr:rowOff>
    </xdr:to>
    <xdr:graphicFrame macro="">
      <xdr:nvGraphicFramePr>
        <xdr:cNvPr id="10" name="ClusteringCoefficientHistogram">
          <a:extLst>
            <a:ext uri="{FF2B5EF4-FFF2-40B4-BE49-F238E27FC236}">
              <a16:creationId xmlns:a16="http://schemas.microsoft.com/office/drawing/2014/main" id="{00000000-0008-0000-0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1</xdr:row>
      <xdr:rowOff>0</xdr:rowOff>
    </xdr:from>
    <xdr:to>
      <xdr:col>22</xdr:col>
      <xdr:colOff>381000</xdr:colOff>
      <xdr:row>4</xdr:row>
      <xdr:rowOff>28575</xdr:rowOff>
    </xdr:to>
    <xdr:graphicFrame macro="">
      <xdr:nvGraphicFramePr>
        <xdr:cNvPr id="2" name="DynamicFilterHistogram">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Edges" displayName="Edges" ref="A2:O258" totalsRowShown="0" headerRowDxfId="312" dataDxfId="311">
  <autoFilter ref="A2:O258"/>
  <tableColumns count="15">
    <tableColumn id="1" name="Vertex 1" dataDxfId="310" dataCellStyle="NodeXL Required"/>
    <tableColumn id="2" name="Vertex 2" dataDxfId="309" dataCellStyle="NodeXL Required"/>
    <tableColumn id="3" name="Color" dataDxfId="308" dataCellStyle="NodeXL Visual Property"/>
    <tableColumn id="4" name="Width" dataDxfId="307" dataCellStyle="NodeXL Visual Property"/>
    <tableColumn id="11" name="Style" dataDxfId="306" dataCellStyle="NodeXL Visual Property"/>
    <tableColumn id="5" name="Opacity" dataDxfId="305" dataCellStyle="NodeXL Visual Property"/>
    <tableColumn id="6" name="Visibility" dataDxfId="304" dataCellStyle="NodeXL Visual Property"/>
    <tableColumn id="10" name="Label" dataDxfId="303" dataCellStyle="NodeXL Label"/>
    <tableColumn id="12" name="Label Text Color" dataDxfId="302" dataCellStyle="NodeXL Label"/>
    <tableColumn id="13" name="Label Font Size" dataDxfId="301" dataCellStyle="NodeXL Label"/>
    <tableColumn id="14" name="Reciprocated?" dataDxfId="300" dataCellStyle="NodeXL Graph Metric"/>
    <tableColumn id="7" name="ID" dataDxfId="299" dataCellStyle="NodeXL Do Not Edit"/>
    <tableColumn id="9" name="Dynamic Filter" dataDxfId="298" dataCellStyle="NodeXL Do Not Edit">
      <calculatedColumnFormula xml:space="preserve"> IF(AND(OR(NOT(ISNUMBER(Edges[Edge Weight])), Edges[Edge Weight] &gt;= Misc!$O$5), OR(NOT(ISNUMBER(Edges[Edge Weight])), Edges[Edge Weight] &lt;= Misc!$P$5),TRUE), TRUE, FALSE)</calculatedColumnFormula>
    </tableColumn>
    <tableColumn id="8" name="Add Your Own Columns Here" dataDxfId="297" dataCellStyle="NodeXL Other Column"/>
    <tableColumn id="15" name="Edge Weight" dataCellStyle="Normal"/>
  </tableColumns>
  <tableStyleInfo name="NodeXL Table" showFirstColumn="0" showLastColumn="0" showRowStripes="0" showColumnStripes="0"/>
</table>
</file>

<file path=xl/tables/table10.xml><?xml version="1.0" encoding="utf-8"?>
<table xmlns="http://schemas.openxmlformats.org/spreadsheetml/2006/main" id="8" name="DynamicFilterSettings" displayName="DynamicFilterSettings" ref="M1:P5" totalsRowShown="0" headerRowDxfId="199">
  <autoFilter ref="M1:P5"/>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ables/table11.xml><?xml version="1.0" encoding="utf-8"?>
<table xmlns="http://schemas.openxmlformats.org/spreadsheetml/2006/main" id="10" name="GroupEdges" displayName="GroupEdges" ref="A2:C43" totalsRowShown="0" headerRowDxfId="198" dataDxfId="197" dataCellStyle="NodeXL Required">
  <autoFilter ref="A2:C43"/>
  <sortState ref="A3:C39">
    <sortCondition descending="1" ref="C2:C39"/>
  </sortState>
  <tableColumns count="3">
    <tableColumn id="1" name="Group 1" dataDxfId="196" dataCellStyle="NodeXL Required"/>
    <tableColumn id="2" name="Group 2" dataDxfId="195" dataCellStyle="NodeXL Required"/>
    <tableColumn id="3" name="Edges" dataDxfId="194" dataCellStyle="NodeXL Graph Metric"/>
  </tableColumns>
  <tableStyleInfo name="NodeXL Table" showFirstColumn="0" showLastColumn="0" showRowStripes="1" showColumnStripes="0"/>
</table>
</file>

<file path=xl/tables/table12.xml><?xml version="1.0" encoding="utf-8"?>
<table xmlns="http://schemas.openxmlformats.org/spreadsheetml/2006/main" id="11" name="TwitterSearchNetworkTopItems_1" displayName="TwitterSearchNetworkTopItems_1" ref="A1:V2" totalsRowShown="0" headerRowDxfId="193" dataDxfId="192" dataCellStyle="Normal">
  <autoFilter ref="A1:V2"/>
  <tableColumns count="22">
    <tableColumn id="1" name="Top URLs in Tweet in Entire Graph" dataDxfId="191" dataCellStyle="Normal"/>
    <tableColumn id="2" name="Entire Graph Count" dataDxfId="190" dataCellStyle="Normal"/>
    <tableColumn id="3" name="Top URLs in Tweet in G1" dataDxfId="189" dataCellStyle="Normal"/>
    <tableColumn id="4" name="G1 Count" dataDxfId="188" dataCellStyle="Normal"/>
    <tableColumn id="5" name="Top URLs in Tweet in G2" dataDxfId="187" dataCellStyle="Normal"/>
    <tableColumn id="6" name="G2 Count" dataDxfId="186" dataCellStyle="Normal"/>
    <tableColumn id="7" name="Top URLs in Tweet in G3" dataDxfId="185" dataCellStyle="Normal"/>
    <tableColumn id="8" name="G3 Count" dataDxfId="184" dataCellStyle="Normal"/>
    <tableColumn id="9" name="Top URLs in Tweet in G4" dataDxfId="183" dataCellStyle="Normal"/>
    <tableColumn id="10" name="G4 Count" dataDxfId="182" dataCellStyle="Normal"/>
    <tableColumn id="11" name="Top URLs in Tweet in G5" dataDxfId="181" dataCellStyle="Normal"/>
    <tableColumn id="12" name="G5 Count" dataDxfId="180" dataCellStyle="Normal"/>
    <tableColumn id="13" name="Top URLs in Tweet in G6" dataDxfId="179" dataCellStyle="Normal"/>
    <tableColumn id="14" name="G6 Count" dataDxfId="178" dataCellStyle="Normal"/>
    <tableColumn id="15" name="Top URLs in Tweet in G7" dataDxfId="177" dataCellStyle="Normal"/>
    <tableColumn id="16" name="G7 Count" dataDxfId="176" dataCellStyle="Normal"/>
    <tableColumn id="17" name="Top URLs in Tweet in G8" dataDxfId="175" dataCellStyle="Normal"/>
    <tableColumn id="18" name="G8 Count" dataDxfId="174" dataCellStyle="Normal"/>
    <tableColumn id="19" name="Top URLs in Tweet in G9" dataDxfId="173" dataCellStyle="Normal"/>
    <tableColumn id="20" name="G9 Count" dataDxfId="172" dataCellStyle="Normal"/>
    <tableColumn id="21" name="Top URLs in Tweet in G10" dataDxfId="171" dataCellStyle="Normal"/>
    <tableColumn id="22" name="G10 Count" dataDxfId="170" dataCellStyle="Normal"/>
  </tableColumns>
  <tableStyleInfo name="NodeXL Table" showFirstColumn="0" showLastColumn="0" showRowStripes="1" showColumnStripes="0"/>
</table>
</file>

<file path=xl/tables/table13.xml><?xml version="1.0" encoding="utf-8"?>
<table xmlns="http://schemas.openxmlformats.org/spreadsheetml/2006/main" id="12" name="TwitterSearchNetworkTopItems_2" displayName="TwitterSearchNetworkTopItems_2" ref="A4:V5" totalsRowShown="0" headerRowDxfId="169" dataDxfId="168" dataCellStyle="Normal">
  <autoFilter ref="A4:V5"/>
  <tableColumns count="22">
    <tableColumn id="1" name="Top Domains in Tweet in Entire Graph" dataDxfId="167" dataCellStyle="Normal"/>
    <tableColumn id="2" name="Entire Graph Count" dataDxfId="166" dataCellStyle="Normal"/>
    <tableColumn id="3" name="Top Domains in Tweet in G1" dataDxfId="165" dataCellStyle="Normal"/>
    <tableColumn id="4" name="G1 Count" dataDxfId="164" dataCellStyle="Normal"/>
    <tableColumn id="5" name="Top Domains in Tweet in G2" dataDxfId="163" dataCellStyle="Normal"/>
    <tableColumn id="6" name="G2 Count" dataDxfId="162" dataCellStyle="Normal"/>
    <tableColumn id="7" name="Top Domains in Tweet in G3" dataDxfId="161" dataCellStyle="Normal"/>
    <tableColumn id="8" name="G3 Count" dataDxfId="160" dataCellStyle="Normal"/>
    <tableColumn id="9" name="Top Domains in Tweet in G4" dataDxfId="159" dataCellStyle="Normal"/>
    <tableColumn id="10" name="G4 Count" dataDxfId="158" dataCellStyle="Normal"/>
    <tableColumn id="11" name="Top Domains in Tweet in G5" dataDxfId="157" dataCellStyle="Normal"/>
    <tableColumn id="12" name="G5 Count" dataDxfId="156" dataCellStyle="Normal"/>
    <tableColumn id="13" name="Top Domains in Tweet in G6" dataDxfId="155" dataCellStyle="Normal"/>
    <tableColumn id="14" name="G6 Count" dataDxfId="154" dataCellStyle="Normal"/>
    <tableColumn id="15" name="Top Domains in Tweet in G7" dataDxfId="153" dataCellStyle="Normal"/>
    <tableColumn id="16" name="G7 Count" dataDxfId="152" dataCellStyle="Normal"/>
    <tableColumn id="17" name="Top Domains in Tweet in G8" dataDxfId="151" dataCellStyle="Normal"/>
    <tableColumn id="18" name="G8 Count" dataDxfId="150" dataCellStyle="Normal"/>
    <tableColumn id="19" name="Top Domains in Tweet in G9" dataDxfId="149" dataCellStyle="Normal"/>
    <tableColumn id="20" name="G9 Count" dataDxfId="148" dataCellStyle="Normal"/>
    <tableColumn id="21" name="Top Domains in Tweet in G10" dataDxfId="147" dataCellStyle="Normal"/>
    <tableColumn id="22" name="G10 Count" dataDxfId="146" dataCellStyle="Normal"/>
  </tableColumns>
  <tableStyleInfo name="NodeXL Table" showFirstColumn="0" showLastColumn="0" showRowStripes="1" showColumnStripes="0"/>
</table>
</file>

<file path=xl/tables/table14.xml><?xml version="1.0" encoding="utf-8"?>
<table xmlns="http://schemas.openxmlformats.org/spreadsheetml/2006/main" id="13" name="TwitterSearchNetworkTopItems_3" displayName="TwitterSearchNetworkTopItems_3" ref="A7:V8" totalsRowShown="0" headerRowDxfId="145" dataDxfId="144" dataCellStyle="Normal">
  <autoFilter ref="A7:V8"/>
  <tableColumns count="22">
    <tableColumn id="1" name="Top Hashtags in Tweet in Entire Graph" dataDxfId="143" dataCellStyle="Normal"/>
    <tableColumn id="2" name="Entire Graph Count" dataDxfId="142" dataCellStyle="Normal"/>
    <tableColumn id="3" name="Top Hashtags in Tweet in G1" dataDxfId="141" dataCellStyle="Normal"/>
    <tableColumn id="4" name="G1 Count" dataDxfId="140" dataCellStyle="Normal"/>
    <tableColumn id="5" name="Top Hashtags in Tweet in G2" dataDxfId="139" dataCellStyle="Normal"/>
    <tableColumn id="6" name="G2 Count" dataDxfId="138" dataCellStyle="Normal"/>
    <tableColumn id="7" name="Top Hashtags in Tweet in G3" dataDxfId="137" dataCellStyle="Normal"/>
    <tableColumn id="8" name="G3 Count" dataDxfId="136" dataCellStyle="Normal"/>
    <tableColumn id="9" name="Top Hashtags in Tweet in G4" dataDxfId="135" dataCellStyle="Normal"/>
    <tableColumn id="10" name="G4 Count" dataDxfId="134" dataCellStyle="Normal"/>
    <tableColumn id="11" name="Top Hashtags in Tweet in G5" dataDxfId="133" dataCellStyle="Normal"/>
    <tableColumn id="12" name="G5 Count" dataDxfId="132" dataCellStyle="Normal"/>
    <tableColumn id="13" name="Top Hashtags in Tweet in G6" dataDxfId="131" dataCellStyle="Normal"/>
    <tableColumn id="14" name="G6 Count" dataDxfId="130" dataCellStyle="Normal"/>
    <tableColumn id="15" name="Top Hashtags in Tweet in G7" dataDxfId="129" dataCellStyle="Normal"/>
    <tableColumn id="16" name="G7 Count" dataDxfId="128" dataCellStyle="Normal"/>
    <tableColumn id="17" name="Top Hashtags in Tweet in G8" dataDxfId="127" dataCellStyle="Normal"/>
    <tableColumn id="18" name="G8 Count" dataDxfId="126" dataCellStyle="Normal"/>
    <tableColumn id="19" name="Top Hashtags in Tweet in G9" dataDxfId="125" dataCellStyle="Normal"/>
    <tableColumn id="20" name="G9 Count" dataDxfId="124" dataCellStyle="Normal"/>
    <tableColumn id="21" name="Top Hashtags in Tweet in G10" dataDxfId="123" dataCellStyle="Normal"/>
    <tableColumn id="22" name="G10 Count" dataDxfId="122" dataCellStyle="Normal"/>
  </tableColumns>
  <tableStyleInfo name="NodeXL Table" showFirstColumn="0" showLastColumn="0" showRowStripes="1" showColumnStripes="0"/>
</table>
</file>

<file path=xl/tables/table15.xml><?xml version="1.0" encoding="utf-8"?>
<table xmlns="http://schemas.openxmlformats.org/spreadsheetml/2006/main" id="14" name="TwitterSearchNetworkTopItems_4" displayName="TwitterSearchNetworkTopItems_4" ref="A10:V15" totalsRowShown="0" headerRowDxfId="121" dataDxfId="120" dataCellStyle="Normal">
  <autoFilter ref="A10:V15"/>
  <tableColumns count="22">
    <tableColumn id="1" name="Top Words in Tweet in Entire Graph" dataDxfId="119" dataCellStyle="Normal"/>
    <tableColumn id="2" name="Entire Graph Count" dataDxfId="118" dataCellStyle="Normal"/>
    <tableColumn id="3" name="Top Words in Tweet in G1" dataDxfId="117" dataCellStyle="Normal"/>
    <tableColumn id="4" name="G1 Count" dataDxfId="116" dataCellStyle="Normal"/>
    <tableColumn id="5" name="Top Words in Tweet in G2" dataDxfId="115" dataCellStyle="Normal"/>
    <tableColumn id="6" name="G2 Count" dataDxfId="114" dataCellStyle="Normal"/>
    <tableColumn id="7" name="Top Words in Tweet in G3" dataDxfId="113" dataCellStyle="Normal"/>
    <tableColumn id="8" name="G3 Count" dataDxfId="112" dataCellStyle="Normal"/>
    <tableColumn id="9" name="Top Words in Tweet in G4" dataDxfId="111" dataCellStyle="Normal"/>
    <tableColumn id="10" name="G4 Count" dataDxfId="110" dataCellStyle="Normal"/>
    <tableColumn id="11" name="Top Words in Tweet in G5" dataDxfId="109" dataCellStyle="Normal"/>
    <tableColumn id="12" name="G5 Count" dataDxfId="108" dataCellStyle="Normal"/>
    <tableColumn id="13" name="Top Words in Tweet in G6" dataDxfId="107" dataCellStyle="Normal"/>
    <tableColumn id="14" name="G6 Count" dataDxfId="106" dataCellStyle="Normal"/>
    <tableColumn id="15" name="Top Words in Tweet in G7" dataDxfId="105" dataCellStyle="Normal"/>
    <tableColumn id="16" name="G7 Count" dataDxfId="104" dataCellStyle="Normal"/>
    <tableColumn id="17" name="Top Words in Tweet in G8" dataDxfId="103" dataCellStyle="Normal"/>
    <tableColumn id="18" name="G8 Count" dataDxfId="102" dataCellStyle="Normal"/>
    <tableColumn id="19" name="Top Words in Tweet in G9" dataDxfId="101" dataCellStyle="Normal"/>
    <tableColumn id="20" name="G9 Count" dataDxfId="100" dataCellStyle="Normal"/>
    <tableColumn id="21" name="Top Words in Tweet in G10" dataDxfId="99" dataCellStyle="Normal"/>
    <tableColumn id="22" name="G10 Count" dataDxfId="98" dataCellStyle="Normal"/>
  </tableColumns>
  <tableStyleInfo name="NodeXL Table" showFirstColumn="0" showLastColumn="0" showRowStripes="1" showColumnStripes="0"/>
</table>
</file>

<file path=xl/tables/table16.xml><?xml version="1.0" encoding="utf-8"?>
<table xmlns="http://schemas.openxmlformats.org/spreadsheetml/2006/main" id="16" name="TwitterSearchNetworkTopItems_5" displayName="TwitterSearchNetworkTopItems_5" ref="A18:V19" totalsRowShown="0" headerRowDxfId="97" dataDxfId="96" dataCellStyle="Normal">
  <autoFilter ref="A18:V19"/>
  <tableColumns count="22">
    <tableColumn id="1" name="Top Word Pairs in Tweet in Entire Graph" dataDxfId="95" dataCellStyle="Normal"/>
    <tableColumn id="2" name="Entire Graph Count" dataDxfId="94" dataCellStyle="Normal"/>
    <tableColumn id="3" name="Top Word Pairs in Tweet in G1" dataDxfId="93" dataCellStyle="Normal"/>
    <tableColumn id="4" name="G1 Count" dataDxfId="92" dataCellStyle="Normal"/>
    <tableColumn id="5" name="Top Word Pairs in Tweet in G2" dataDxfId="91" dataCellStyle="Normal"/>
    <tableColumn id="6" name="G2 Count" dataDxfId="90" dataCellStyle="Normal"/>
    <tableColumn id="7" name="Top Word Pairs in Tweet in G3" dataDxfId="89" dataCellStyle="Normal"/>
    <tableColumn id="8" name="G3 Count" dataDxfId="88" dataCellStyle="Normal"/>
    <tableColumn id="9" name="Top Word Pairs in Tweet in G4" dataDxfId="87" dataCellStyle="Normal"/>
    <tableColumn id="10" name="G4 Count" dataDxfId="86" dataCellStyle="Normal"/>
    <tableColumn id="11" name="Top Word Pairs in Tweet in G5" dataDxfId="85" dataCellStyle="Normal"/>
    <tableColumn id="12" name="G5 Count" dataDxfId="84" dataCellStyle="Normal"/>
    <tableColumn id="13" name="Top Word Pairs in Tweet in G6" dataDxfId="83" dataCellStyle="Normal"/>
    <tableColumn id="14" name="G6 Count" dataDxfId="82" dataCellStyle="Normal"/>
    <tableColumn id="15" name="Top Word Pairs in Tweet in G7" dataDxfId="81" dataCellStyle="Normal"/>
    <tableColumn id="16" name="G7 Count" dataDxfId="80" dataCellStyle="Normal"/>
    <tableColumn id="17" name="Top Word Pairs in Tweet in G8" dataDxfId="79" dataCellStyle="Normal"/>
    <tableColumn id="18" name="G8 Count" dataDxfId="78" dataCellStyle="Normal"/>
    <tableColumn id="19" name="Top Word Pairs in Tweet in G9" dataDxfId="77" dataCellStyle="Normal"/>
    <tableColumn id="20" name="G9 Count" dataDxfId="76" dataCellStyle="Normal"/>
    <tableColumn id="21" name="Top Word Pairs in Tweet in G10" dataDxfId="75" dataCellStyle="Normal"/>
    <tableColumn id="22" name="G10 Count" dataDxfId="74" dataCellStyle="Normal"/>
  </tableColumns>
  <tableStyleInfo name="NodeXL Table" showFirstColumn="0" showLastColumn="0" showRowStripes="1" showColumnStripes="0"/>
</table>
</file>

<file path=xl/tables/table17.xml><?xml version="1.0" encoding="utf-8"?>
<table xmlns="http://schemas.openxmlformats.org/spreadsheetml/2006/main" id="17" name="TwitterSearchNetworkTopItems_6" displayName="TwitterSearchNetworkTopItems_6" ref="A21:V22" totalsRowShown="0" headerRowDxfId="73" dataDxfId="72" dataCellStyle="Normal">
  <autoFilter ref="A21:V22"/>
  <tableColumns count="22">
    <tableColumn id="1" name="Top Replied-To in Entire Graph" dataDxfId="71" dataCellStyle="Normal"/>
    <tableColumn id="2" name="Entire Graph Count" dataDxfId="70" dataCellStyle="Normal"/>
    <tableColumn id="3" name="Top Replied-To in G1" dataDxfId="69" dataCellStyle="Normal"/>
    <tableColumn id="4" name="G1 Count" dataDxfId="68" dataCellStyle="Normal"/>
    <tableColumn id="5" name="Top Replied-To in G2" dataDxfId="67" dataCellStyle="Normal"/>
    <tableColumn id="6" name="G2 Count" dataDxfId="66" dataCellStyle="Normal"/>
    <tableColumn id="7" name="Top Replied-To in G3" dataDxfId="65" dataCellStyle="Normal"/>
    <tableColumn id="8" name="G3 Count" dataDxfId="64" dataCellStyle="Normal"/>
    <tableColumn id="9" name="Top Replied-To in G4" dataDxfId="63" dataCellStyle="Normal"/>
    <tableColumn id="10" name="G4 Count" dataDxfId="62" dataCellStyle="Normal"/>
    <tableColumn id="11" name="Top Replied-To in G5" dataDxfId="61" dataCellStyle="Normal"/>
    <tableColumn id="12" name="G5 Count" dataDxfId="60" dataCellStyle="Normal"/>
    <tableColumn id="13" name="Top Replied-To in G6" dataDxfId="59" dataCellStyle="Normal"/>
    <tableColumn id="14" name="G6 Count" dataDxfId="58" dataCellStyle="Normal"/>
    <tableColumn id="15" name="Top Replied-To in G7" dataDxfId="57" dataCellStyle="Normal"/>
    <tableColumn id="16" name="G7 Count" dataDxfId="56" dataCellStyle="Normal"/>
    <tableColumn id="17" name="Top Replied-To in G8" dataDxfId="55" dataCellStyle="Normal"/>
    <tableColumn id="18" name="G8 Count" dataDxfId="54" dataCellStyle="Normal"/>
    <tableColumn id="19" name="Top Replied-To in G9" dataDxfId="53" dataCellStyle="Normal"/>
    <tableColumn id="20" name="G9 Count" dataDxfId="52" dataCellStyle="Normal"/>
    <tableColumn id="21" name="Top Replied-To in G10" dataDxfId="51" dataCellStyle="Normal"/>
    <tableColumn id="22" name="G10 Count" dataDxfId="50" dataCellStyle="Normal"/>
  </tableColumns>
  <tableStyleInfo name="NodeXL Table" showFirstColumn="0" showLastColumn="0" showRowStripes="1" showColumnStripes="0"/>
</table>
</file>

<file path=xl/tables/table18.xml><?xml version="1.0" encoding="utf-8"?>
<table xmlns="http://schemas.openxmlformats.org/spreadsheetml/2006/main" id="18" name="TwitterSearchNetworkTopItems_7" displayName="TwitterSearchNetworkTopItems_7" ref="A24:V25" totalsRowShown="0" headerRowDxfId="49" dataDxfId="48" dataCellStyle="Normal">
  <autoFilter ref="A24:V25"/>
  <tableColumns count="22">
    <tableColumn id="1" name="Top Mentioned in Entire Graph" dataDxfId="47" dataCellStyle="Normal"/>
    <tableColumn id="2" name="Entire Graph Count" dataDxfId="46" dataCellStyle="Normal"/>
    <tableColumn id="3" name="Top Mentioned in G1" dataDxfId="45" dataCellStyle="Normal"/>
    <tableColumn id="4" name="G1 Count" dataDxfId="44" dataCellStyle="Normal"/>
    <tableColumn id="5" name="Top Mentioned in G2" dataDxfId="43" dataCellStyle="Normal"/>
    <tableColumn id="6" name="G2 Count" dataDxfId="42" dataCellStyle="Normal"/>
    <tableColumn id="7" name="Top Mentioned in G3" dataDxfId="41" dataCellStyle="Normal"/>
    <tableColumn id="8" name="G3 Count" dataDxfId="40" dataCellStyle="Normal"/>
    <tableColumn id="9" name="Top Mentioned in G4" dataDxfId="39" dataCellStyle="Normal"/>
    <tableColumn id="10" name="G4 Count" dataDxfId="38" dataCellStyle="Normal"/>
    <tableColumn id="11" name="Top Mentioned in G5" dataDxfId="37" dataCellStyle="Normal"/>
    <tableColumn id="12" name="G5 Count" dataDxfId="36" dataCellStyle="Normal"/>
    <tableColumn id="13" name="Top Mentioned in G6" dataDxfId="35" dataCellStyle="Normal"/>
    <tableColumn id="14" name="G6 Count" dataDxfId="34" dataCellStyle="Normal"/>
    <tableColumn id="15" name="Top Mentioned in G7" dataDxfId="33" dataCellStyle="Normal"/>
    <tableColumn id="16" name="G7 Count" dataDxfId="32" dataCellStyle="Normal"/>
    <tableColumn id="17" name="Top Mentioned in G8" dataDxfId="31" dataCellStyle="Normal"/>
    <tableColumn id="18" name="G8 Count" dataDxfId="30" dataCellStyle="Normal"/>
    <tableColumn id="19" name="Top Mentioned in G9" dataDxfId="29" dataCellStyle="Normal"/>
    <tableColumn id="20" name="G9 Count" dataDxfId="28" dataCellStyle="Normal"/>
    <tableColumn id="21" name="Top Mentioned in G10" dataDxfId="27" dataCellStyle="Normal"/>
    <tableColumn id="22" name="G10 Count" dataDxfId="26" dataCellStyle="Normal"/>
  </tableColumns>
  <tableStyleInfo name="NodeXL Table" showFirstColumn="0" showLastColumn="0" showRowStripes="1" showColumnStripes="0"/>
</table>
</file>

<file path=xl/tables/table19.xml><?xml version="1.0" encoding="utf-8"?>
<table xmlns="http://schemas.openxmlformats.org/spreadsheetml/2006/main" id="19" name="TwitterSearchNetworkTopItems_8" displayName="TwitterSearchNetworkTopItems_8" ref="A27:V28" totalsRowShown="0" headerRowDxfId="25" dataDxfId="24" dataCellStyle="Normal">
  <autoFilter ref="A27:V28"/>
  <tableColumns count="22">
    <tableColumn id="1" name="Top Tweeters in Entire Graph" dataDxfId="23" dataCellStyle="Normal"/>
    <tableColumn id="2" name="Entire Graph Count" dataDxfId="22" dataCellStyle="Normal"/>
    <tableColumn id="3" name="Top Tweeters in G1" dataDxfId="21" dataCellStyle="Normal"/>
    <tableColumn id="4" name="G1 Count" dataDxfId="20" dataCellStyle="Normal"/>
    <tableColumn id="5" name="Top Tweeters in G2" dataDxfId="19" dataCellStyle="Normal"/>
    <tableColumn id="6" name="G2 Count" dataDxfId="18" dataCellStyle="Normal"/>
    <tableColumn id="7" name="Top Tweeters in G3" dataDxfId="17" dataCellStyle="Normal"/>
    <tableColumn id="8" name="G3 Count" dataDxfId="16" dataCellStyle="Normal"/>
    <tableColumn id="9" name="Top Tweeters in G4" dataDxfId="15" dataCellStyle="Normal"/>
    <tableColumn id="10" name="G4 Count" dataDxfId="14" dataCellStyle="Normal"/>
    <tableColumn id="11" name="Top Tweeters in G5" dataDxfId="13" dataCellStyle="Normal"/>
    <tableColumn id="12" name="G5 Count" dataDxfId="12" dataCellStyle="Normal"/>
    <tableColumn id="13" name="Top Tweeters in G6" dataDxfId="11" dataCellStyle="Normal"/>
    <tableColumn id="14" name="G6 Count" dataDxfId="10" dataCellStyle="Normal"/>
    <tableColumn id="15" name="Top Tweeters in G7" dataDxfId="9" dataCellStyle="Normal"/>
    <tableColumn id="16" name="G7 Count" dataDxfId="8" dataCellStyle="Normal"/>
    <tableColumn id="17" name="Top Tweeters in G8" dataDxfId="7" dataCellStyle="Normal"/>
    <tableColumn id="18" name="G8 Count" dataDxfId="6" dataCellStyle="Normal"/>
    <tableColumn id="19" name="Top Tweeters in G9" dataDxfId="5" dataCellStyle="Normal"/>
    <tableColumn id="20" name="G9 Count" dataDxfId="4" dataCellStyle="Normal"/>
    <tableColumn id="21" name="Top Tweeters in G10" dataDxfId="3" dataCellStyle="Normal"/>
    <tableColumn id="22" name="G10 Count" dataDxfId="2" dataCellStyle="Normal"/>
  </tableColumns>
  <tableStyleInfo name="NodeXL Table" showFirstColumn="0" showLastColumn="0" showRowStripes="1" showColumnStripes="0"/>
</table>
</file>

<file path=xl/tables/table2.xml><?xml version="1.0" encoding="utf-8"?>
<table xmlns="http://schemas.openxmlformats.org/spreadsheetml/2006/main" id="2" name="Vertices" displayName="Vertices" ref="A2:AQ191" totalsRowShown="0" headerRowDxfId="296" dataDxfId="295">
  <autoFilter ref="A2:AQ191"/>
  <sortState ref="A3:AD147">
    <sortCondition descending="1" ref="B2:B147"/>
  </sortState>
  <tableColumns count="43">
    <tableColumn id="1" name="Vertex" dataDxfId="294" dataCellStyle="NodeXL Required"/>
    <tableColumn id="30" name="Subgraph" dataCellStyle="Normal"/>
    <tableColumn id="2" name="Color" dataDxfId="293" dataCellStyle="NodeXL Visual Property"/>
    <tableColumn id="5" name="Shape" dataDxfId="292" dataCellStyle="NodeXL Visual Property"/>
    <tableColumn id="6" name="Size" dataDxfId="291" dataCellStyle="NodeXL Visual Property"/>
    <tableColumn id="4" name="Opacity" dataDxfId="290" dataCellStyle="NodeXL Visual Property"/>
    <tableColumn id="7" name="Image File" dataDxfId="289" dataCellStyle="NodeXL Visual Property"/>
    <tableColumn id="3" name="Visibility" dataDxfId="288" dataCellStyle="NodeXL Visual Property"/>
    <tableColumn id="10" name="Label" dataDxfId="287" dataCellStyle="NodeXL Required"/>
    <tableColumn id="16" name="Label Fill Color" dataDxfId="286" dataCellStyle="NodeXL Label"/>
    <tableColumn id="9" name="Label Position" dataDxfId="285" dataCellStyle="NodeXL Label"/>
    <tableColumn id="8" name="Tooltip" dataDxfId="284" dataCellStyle="NodeXL Label"/>
    <tableColumn id="18" name="Layout Order" dataDxfId="283" dataCellStyle="NodeXL Layout"/>
    <tableColumn id="13" name="X" dataDxfId="282" dataCellStyle="NodeXL Layout"/>
    <tableColumn id="14" name="Y" dataDxfId="281" dataCellStyle="NodeXL Layout"/>
    <tableColumn id="12" name="Locked?" dataDxfId="280" dataCellStyle="NodeXL Layout"/>
    <tableColumn id="19" name="Polar R" dataDxfId="279" dataCellStyle="NodeXL Layout"/>
    <tableColumn id="20" name="Polar Angle" dataDxfId="278" dataCellStyle="NodeXL Layout"/>
    <tableColumn id="21" name="Degree" dataDxfId="277" dataCellStyle="NodeXL Graph Metric"/>
    <tableColumn id="22" name="In-Degree" dataDxfId="276" dataCellStyle="NodeXL Graph Metric"/>
    <tableColumn id="23" name="Out-Degree" dataDxfId="275" dataCellStyle="NodeXL Graph Metric"/>
    <tableColumn id="24" name="Betweenness Centrality" dataDxfId="274" dataCellStyle="NodeXL Graph Metric"/>
    <tableColumn id="25" name="Closeness Centrality" dataDxfId="273" dataCellStyle="NodeXL Graph Metric"/>
    <tableColumn id="26" name="Eigenvector Centrality" dataDxfId="272" dataCellStyle="NodeXL Graph Metric"/>
    <tableColumn id="15" name="PageRank" dataDxfId="271" dataCellStyle="NodeXL Graph Metric"/>
    <tableColumn id="27" name="Clustering Coefficient" dataDxfId="270" dataCellStyle="NodeXL Graph Metric"/>
    <tableColumn id="29" name="Reciprocated Vertex Pair Ratio" dataDxfId="269" dataCellStyle="NodeXL Graph Metric"/>
    <tableColumn id="11" name="ID" dataDxfId="268" dataCellStyle="NodeXL Do Not Edit"/>
    <tableColumn id="28" name="Dynamic Filter" dataDxfId="267" dataCellStyle="NodeXL Do Not Edit">
      <calculatedColumnFormula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calculatedColumnFormula>
    </tableColumn>
    <tableColumn id="17" name="Add Your Own Columns Here" dataDxfId="266" dataCellStyle="NodeXL Other Column"/>
    <tableColumn id="31" name="Marked?" dataCellStyle="Normal"/>
    <tableColumn id="32" name="Custom Menu Item Text" dataCellStyle="Normal"/>
    <tableColumn id="33" name="Custom Menu Item Action" dataDxfId="265" dataCellStyle="Normal"/>
    <tableColumn id="34" name="Top URLs in Tweet by Count" dataDxfId="264" dataCellStyle="NodeXL Graph Metric"/>
    <tableColumn id="35" name="Top URLs in Tweet by Salience" dataDxfId="263" dataCellStyle="NodeXL Graph Metric"/>
    <tableColumn id="36" name="Top Domains in Tweet by Count" dataDxfId="262" dataCellStyle="NodeXL Graph Metric"/>
    <tableColumn id="37" name="Top Domains in Tweet by Salience" dataDxfId="261" dataCellStyle="NodeXL Graph Metric"/>
    <tableColumn id="38" name="Top Hashtags in Tweet by Count" dataDxfId="260" dataCellStyle="NodeXL Graph Metric"/>
    <tableColumn id="39" name="Top Hashtags in Tweet by Salience" dataDxfId="259" dataCellStyle="NodeXL Graph Metric"/>
    <tableColumn id="40" name="Top Words in Tweet by Count" dataDxfId="258" dataCellStyle="NodeXL Graph Metric"/>
    <tableColumn id="41" name="Top Words in Tweet by Salience" dataDxfId="257" dataCellStyle="NodeXL Graph Metric"/>
    <tableColumn id="42" name="Top Word Pairs in Tweet by Count" dataDxfId="256" dataCellStyle="NodeXL Graph Metric"/>
    <tableColumn id="43" name="Top Word Pairs in Tweet by Salience" dataDxfId="255" dataCellStyle="NodeXL Graph Metric"/>
  </tableColumns>
  <tableStyleInfo name="NodeXL Table" showFirstColumn="0" showLastColumn="0" showRowStripes="0" showColumnStripes="0"/>
</table>
</file>

<file path=xl/tables/table3.xml><?xml version="1.0" encoding="utf-8"?>
<table xmlns="http://schemas.openxmlformats.org/spreadsheetml/2006/main" id="4" name="Groups" displayName="Groups" ref="A2:AG43" totalsRowShown="0" headerRowDxfId="254">
  <autoFilter ref="A2:AG43"/>
  <tableColumns count="33">
    <tableColumn id="1" name="Columna1" dataDxfId="253" dataCellStyle="NodeXL Required"/>
    <tableColumn id="2" name="Vertex Color" dataDxfId="252" dataCellStyle="NodeXL Visual Property"/>
    <tableColumn id="3" name="Vertex Shape" dataDxfId="251" dataCellStyle="NodeXL Visual Property"/>
    <tableColumn id="22" name="Visibility" dataDxfId="250" dataCellStyle="NodeXL Visual Property"/>
    <tableColumn id="4" name="Collapsed?" dataCellStyle="NodeXL Visual Property"/>
    <tableColumn id="18" name="Label" dataDxfId="249" dataCellStyle="NodeXL Label"/>
    <tableColumn id="20" name="Collapsed X" dataCellStyle="NodeXL Layout"/>
    <tableColumn id="21" name="Collapsed Y" dataCellStyle="NodeXL Layout"/>
    <tableColumn id="6" name="ID" dataDxfId="248" dataCellStyle="NodeXL Do Not Edit"/>
    <tableColumn id="19" name="Collapsed Properties" dataDxfId="247" dataCellStyle="NodeXL Do Not Edit"/>
    <tableColumn id="5" name="Vertices" dataDxfId="246" dataCellStyle="NodeXL Graph Metric"/>
    <tableColumn id="7" name="Unique Edges" dataDxfId="245" dataCellStyle="NodeXL Graph Metric"/>
    <tableColumn id="8" name="Edges With Duplicates" dataDxfId="244" dataCellStyle="NodeXL Graph Metric"/>
    <tableColumn id="9" name="Total Edges" dataDxfId="243" dataCellStyle="NodeXL Graph Metric"/>
    <tableColumn id="10" name="Self-Loops" dataDxfId="242" dataCellStyle="NodeXL Graph Metric"/>
    <tableColumn id="24" name="Reciprocated Vertex Pair Ratio" dataDxfId="241" dataCellStyle="NodeXL Graph Metric"/>
    <tableColumn id="25" name="Reciprocated Edge Ratio" dataDxfId="240" dataCellStyle="NodeXL Graph Metric"/>
    <tableColumn id="11" name="Connected Components" dataDxfId="239" dataCellStyle="NodeXL Graph Metric"/>
    <tableColumn id="12" name="Single-Vertex Connected Components" dataDxfId="238" dataCellStyle="NodeXL Graph Metric"/>
    <tableColumn id="13" name="Maximum Vertices in a Connected Component" dataDxfId="237" dataCellStyle="NodeXL Graph Metric"/>
    <tableColumn id="14" name="Maximum Edges in a Connected Component" dataDxfId="236" dataCellStyle="NodeXL Graph Metric"/>
    <tableColumn id="15" name="Maximum Geodesic Distance (Diameter)" dataDxfId="235" dataCellStyle="NodeXL Graph Metric"/>
    <tableColumn id="16" name="Average Geodesic Distance" dataDxfId="234" dataCellStyle="NodeXL Graph Metric"/>
    <tableColumn id="17" name="Graph Density" dataDxfId="233" dataCellStyle="NodeXL Graph Metric"/>
    <tableColumn id="23" name="Group" dataDxfId="232" dataCellStyle="NodeXL Required"/>
    <tableColumn id="26" name="Top URLs in Tweet" dataDxfId="231" dataCellStyle="Normal"/>
    <tableColumn id="27" name="Top Domains in Tweet" dataDxfId="230" dataCellStyle="Normal"/>
    <tableColumn id="28" name="Top Hashtags in Tweet" dataDxfId="229" dataCellStyle="Normal"/>
    <tableColumn id="29" name="Top Words in Tweet" dataDxfId="228" dataCellStyle="Normal"/>
    <tableColumn id="30" name="Top Word Pairs in Tweet" dataDxfId="227" dataCellStyle="Normal"/>
    <tableColumn id="31" name="Top Replied-To in Tweet" dataDxfId="226" dataCellStyle="Normal"/>
    <tableColumn id="32" name="Top Mentioned in Tweet" dataDxfId="225" dataCellStyle="Normal"/>
    <tableColumn id="33" name="Top Tweeters" dataDxfId="224" dataCellStyle="Normal"/>
  </tableColumns>
  <tableStyleInfo name="NodeXL Table" showFirstColumn="0" showLastColumn="0" showRowStripes="1" showColumnStripes="0"/>
</table>
</file>

<file path=xl/tables/table4.xml><?xml version="1.0" encoding="utf-8"?>
<table xmlns="http://schemas.openxmlformats.org/spreadsheetml/2006/main" id="5" name="GroupVertices" displayName="GroupVertices" ref="A1:C172" totalsRowShown="0" headerRowDxfId="223" dataDxfId="222">
  <autoFilter ref="A1:C172"/>
  <tableColumns count="3">
    <tableColumn id="1" name="Group" dataDxfId="221" dataCellStyle="Normal"/>
    <tableColumn id="2" name="Vertex" dataDxfId="220" dataCellStyle="Normal"/>
    <tableColumn id="3" name="Vertex ID" dataDxfId="219" dataCellStyle="Normal">
      <calculatedColumnFormula>VLOOKUP(GroupVertices[[#This Row],[Vertex]], Vertices[], MATCH("ID", Vertices[#Headers], 0), FALSE)</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6" name="OverallMetrics" displayName="OverallMetrics" ref="A1:B26" totalsRowShown="0" dataCellStyle="NodeXL Graph Metric">
  <autoFilter ref="A1:B26"/>
  <tableColumns count="2">
    <tableColumn id="1" name="Graph Metric" dataDxfId="1" dataCellStyle="NodeXL Graph Metric"/>
    <tableColumn id="2" name="Value" dataDxfId="0" dataCellStyle="NodeXL Graph Metric"/>
  </tableColumns>
  <tableStyleInfo name="TableStyleMedium9" showFirstColumn="0" showLastColumn="0" showRowStripes="1" showColumnStripes="0"/>
</table>
</file>

<file path=xl/tables/table6.xml><?xml version="1.0" encoding="utf-8"?>
<table xmlns="http://schemas.openxmlformats.org/spreadsheetml/2006/main" id="3" name="HistogramBins" displayName="HistogramBins" ref="D1:U45" totalsRowShown="0">
  <autoFilter ref="D1:U45"/>
  <tableColumns count="18">
    <tableColumn id="1" name="Degree Bin" dataDxfId="218"/>
    <tableColumn id="2" name="Degree Frequency" dataDxfId="217">
      <calculatedColumnFormula>COUNTIF(Vertices[Degree], "&gt;= " &amp; D2) - COUNTIF(Vertices[Degree], "&gt;=" &amp; D3)</calculatedColumnFormula>
    </tableColumn>
    <tableColumn id="3" name="In-Degree Bin" dataDxfId="216"/>
    <tableColumn id="4" name="In-Degree Frequency" dataDxfId="215">
      <calculatedColumnFormula>COUNTIF(Vertices[In-Degree], "&gt;= " &amp; F2) - COUNTIF(Vertices[In-Degree], "&gt;=" &amp; F3)</calculatedColumnFormula>
    </tableColumn>
    <tableColumn id="5" name="Out-Degree Bin" dataDxfId="214"/>
    <tableColumn id="6" name="Out-Degree Frequency" dataDxfId="213">
      <calculatedColumnFormula>COUNTIF(Vertices[Out-Degree], "&gt;= " &amp; H2) - COUNTIF(Vertices[Out-Degree], "&gt;=" &amp; H3)</calculatedColumnFormula>
    </tableColumn>
    <tableColumn id="7" name="Betweenness Centrality Bin" dataDxfId="212"/>
    <tableColumn id="8" name="Betweenness Centrality Frequency" dataDxfId="211">
      <calculatedColumnFormula>COUNTIF(Vertices[Betweenness Centrality], "&gt;= " &amp; J2) - COUNTIF(Vertices[Betweenness Centrality], "&gt;=" &amp; J3)</calculatedColumnFormula>
    </tableColumn>
    <tableColumn id="9" name="Closeness Centrality Bin" dataDxfId="210"/>
    <tableColumn id="10" name="Closeness Centrality Frequency" dataDxfId="209">
      <calculatedColumnFormula>COUNTIF(Vertices[Closeness Centrality], "&gt;= " &amp; L2) - COUNTIF(Vertices[Closeness Centrality], "&gt;=" &amp; L3)</calculatedColumnFormula>
    </tableColumn>
    <tableColumn id="11" name="Eigenvector Centrality Bin" dataDxfId="208"/>
    <tableColumn id="12" name="Eigenvector Centrality Frequency" dataDxfId="207">
      <calculatedColumnFormula>COUNTIF(Vertices[Eigenvector Centrality], "&gt;= " &amp; N2) - COUNTIF(Vertices[Eigenvector Centrality], "&gt;=" &amp; N3)</calculatedColumnFormula>
    </tableColumn>
    <tableColumn id="18" name="PageRank Bin" dataDxfId="206"/>
    <tableColumn id="17" name="PageRank Frequency" dataDxfId="205">
      <calculatedColumnFormula>COUNTIF(Vertices[Eigenvector Centrality], "&gt;= " &amp; P2) - COUNTIF(Vertices[Eigenvector Centrality], "&gt;=" &amp; P3)</calculatedColumnFormula>
    </tableColumn>
    <tableColumn id="13" name="Clustering Coefficient Bin" dataDxfId="204"/>
    <tableColumn id="14" name="Clustering Coefficient Frequency" dataDxfId="203">
      <calculatedColumnFormula>COUNTIF(Vertices[Clustering Coefficient], "&gt;= " &amp; R2) - COUNTIF(Vertices[Clustering Coefficient], "&gt;=" &amp; R3)</calculatedColumnFormula>
    </tableColumn>
    <tableColumn id="15" name="Dynamic Filter Bin" dataDxfId="202"/>
    <tableColumn id="16" name="Dynamic Filter Frequency" dataDxfId="201">
      <calculatedColumnFormula>COUNTIF(Vertices[Clustering Coefficient], "&gt;= " &amp; T2) - COUNTIF(Vertices[Clustering Coefficient], "&gt;=" &amp; T3)</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5" name="HistogramProperties" displayName="HistogramProperties" ref="W1:X4" totalsRowShown="0">
  <autoFilter ref="W1:X4"/>
  <tableColumns count="2">
    <tableColumn id="1" name="Histogram Property"/>
    <tableColumn id="2" name="Value"/>
  </tableColumns>
  <tableStyleInfo name="TableStyleMedium9" showFirstColumn="0" showLastColumn="0" showRowStripes="1" showColumnStripes="0"/>
</table>
</file>

<file path=xl/tables/table8.xml><?xml version="1.0" encoding="utf-8"?>
<table xmlns="http://schemas.openxmlformats.org/spreadsheetml/2006/main" id="9" name="OverallReadabilityMetrics" displayName="OverallReadabilityMetrics" ref="A29:B32" totalsRowShown="0" dataCellStyle="NodeXL Graph Metric">
  <autoFilter ref="A29:B32"/>
  <tableColumns count="2">
    <tableColumn id="1" name="Readability Metric" dataCellStyle="NodeXL Graph Metric"/>
    <tableColumn id="2" name="Value" dataCellStyle="NodeXL Graph Metric"/>
  </tableColumns>
  <tableStyleInfo name="TableStyleMedium9" showFirstColumn="0" showLastColumn="0" showRowStripes="1" showColumnStripes="0"/>
</table>
</file>

<file path=xl/tables/table9.xml><?xml version="1.0" encoding="utf-8"?>
<table xmlns="http://schemas.openxmlformats.org/spreadsheetml/2006/main" id="7" name="PerWorkbookSettings" displayName="PerWorkbookSettings" ref="J1:K9" totalsRowShown="0" headerRowDxfId="200">
  <autoFilter ref="J1:K9"/>
  <tableColumns count="2">
    <tableColumn id="1" name="Per-Workbook Setting"/>
    <tableColumn id="2" name="Valu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table" Target="../tables/table12.xml"/><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drawing" Target="../drawings/drawing2.xml"/><Relationship Id="rId7" Type="http://schemas.openxmlformats.org/officeDocument/2006/relationships/table" Target="../tables/table7.xml"/><Relationship Id="rId2" Type="http://schemas.openxmlformats.org/officeDocument/2006/relationships/printerSettings" Target="../printerSettings/printerSettings6.bin"/><Relationship Id="rId1" Type="http://schemas.openxmlformats.org/officeDocument/2006/relationships/hyperlink" Targ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vmlDrawing" Target="../drawings/vmlDrawing5.vml"/><Relationship Id="rId9"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258"/>
  <sheetViews>
    <sheetView workbookViewId="0">
      <pane xSplit="2" ySplit="2" topLeftCell="C244" activePane="bottomRight" state="frozen"/>
      <selection pane="topRight" activeCell="C1" sqref="C1"/>
      <selection pane="bottomLeft" activeCell="A3" sqref="A3"/>
      <selection pane="bottomRight" activeCell="A2" sqref="A2:O2"/>
    </sheetView>
  </sheetViews>
  <sheetFormatPr defaultColWidth="9.1796875" defaultRowHeight="14.5" x14ac:dyDescent="0.35"/>
  <cols>
    <col min="1" max="1" width="13.90625" style="1" bestFit="1" customWidth="1"/>
    <col min="2" max="2" width="17.1796875" style="1" bestFit="1" customWidth="1"/>
    <col min="3" max="3" width="10.6328125" style="3" customWidth="1"/>
    <col min="4" max="6" width="10.6328125" style="2" customWidth="1"/>
    <col min="7" max="7" width="10.6328125" style="3" customWidth="1"/>
    <col min="8" max="8" width="10.6328125" style="1" customWidth="1"/>
    <col min="9" max="11" width="10.6328125" style="3" customWidth="1"/>
    <col min="12" max="12" width="10.6328125" customWidth="1"/>
    <col min="13" max="13" width="11.1796875" bestFit="1" customWidth="1"/>
    <col min="14" max="15" width="10.6328125" customWidth="1"/>
    <col min="16" max="16" width="10" bestFit="1" customWidth="1"/>
    <col min="17" max="17" width="13.36328125" bestFit="1" customWidth="1"/>
  </cols>
  <sheetData>
    <row r="1" spans="1:15" x14ac:dyDescent="0.35">
      <c r="C1" s="18" t="s">
        <v>40</v>
      </c>
      <c r="D1" s="19"/>
      <c r="E1" s="19"/>
      <c r="F1" s="19"/>
      <c r="G1" s="18"/>
      <c r="H1" s="16" t="s">
        <v>44</v>
      </c>
      <c r="I1" s="65"/>
      <c r="J1" s="65"/>
      <c r="K1" s="35" t="s">
        <v>43</v>
      </c>
      <c r="L1" s="20" t="s">
        <v>41</v>
      </c>
      <c r="M1" s="20"/>
      <c r="N1" s="17" t="s">
        <v>42</v>
      </c>
    </row>
    <row r="2" spans="1:15" ht="30" customHeight="1" x14ac:dyDescent="0.35">
      <c r="A2" s="11" t="s">
        <v>0</v>
      </c>
      <c r="B2" s="11" t="s">
        <v>1</v>
      </c>
      <c r="C2" s="13" t="s">
        <v>2</v>
      </c>
      <c r="D2" s="13" t="s">
        <v>3</v>
      </c>
      <c r="E2" s="13" t="s">
        <v>130</v>
      </c>
      <c r="F2" s="13" t="s">
        <v>4</v>
      </c>
      <c r="G2" s="13" t="s">
        <v>11</v>
      </c>
      <c r="H2" s="11" t="s">
        <v>47</v>
      </c>
      <c r="I2" s="13" t="s">
        <v>160</v>
      </c>
      <c r="J2" s="13" t="s">
        <v>161</v>
      </c>
      <c r="K2" s="13" t="s">
        <v>165</v>
      </c>
      <c r="L2" s="13" t="s">
        <v>12</v>
      </c>
      <c r="M2" s="13" t="s">
        <v>39</v>
      </c>
      <c r="N2" s="13" t="s">
        <v>26</v>
      </c>
      <c r="O2" t="s">
        <v>385</v>
      </c>
    </row>
    <row r="3" spans="1:15" ht="15" customHeight="1" x14ac:dyDescent="0.35">
      <c r="A3" s="50" t="s">
        <v>174</v>
      </c>
      <c r="B3" s="86" t="s">
        <v>175</v>
      </c>
      <c r="C3" s="53"/>
      <c r="D3" s="54">
        <v>1</v>
      </c>
      <c r="E3" s="66"/>
      <c r="F3" s="55"/>
      <c r="G3" s="53"/>
      <c r="H3" s="57"/>
      <c r="I3" s="56"/>
      <c r="J3" s="56"/>
      <c r="K3" s="68"/>
      <c r="L3" s="62">
        <v>3</v>
      </c>
      <c r="M3" s="62" t="b">
        <f xml:space="preserve"> IF(AND(OR(NOT(ISNUMBER(Edges[Edge Weight])), Edges[Edge Weight] &gt;= Misc!$O$5), OR(NOT(ISNUMBER(Edges[Edge Weight])), Edges[Edge Weight] &lt;= Misc!$P$5),TRUE), TRUE, FALSE)</f>
        <v>1</v>
      </c>
      <c r="N3" s="63"/>
      <c r="O3">
        <v>1</v>
      </c>
    </row>
    <row r="4" spans="1:15" ht="15" customHeight="1" x14ac:dyDescent="0.35">
      <c r="A4" s="50" t="s">
        <v>174</v>
      </c>
      <c r="B4" s="86" t="s">
        <v>176</v>
      </c>
      <c r="C4" s="53"/>
      <c r="D4" s="54"/>
      <c r="E4" s="66"/>
      <c r="F4" s="55"/>
      <c r="G4" s="53"/>
      <c r="H4" s="57"/>
      <c r="I4" s="56"/>
      <c r="J4" s="56"/>
      <c r="K4" s="68"/>
      <c r="L4" s="100">
        <v>4</v>
      </c>
      <c r="M4" s="100" t="b">
        <f xml:space="preserve"> IF(AND(OR(NOT(ISNUMBER(Edges[Edge Weight])), Edges[Edge Weight] &gt;= Misc!$O$5), OR(NOT(ISNUMBER(Edges[Edge Weight])), Edges[Edge Weight] &lt;= Misc!$P$5),TRUE), TRUE, FALSE)</f>
        <v>1</v>
      </c>
      <c r="N4" s="63"/>
      <c r="O4">
        <v>8</v>
      </c>
    </row>
    <row r="5" spans="1:15" x14ac:dyDescent="0.35">
      <c r="A5" s="86" t="s">
        <v>176</v>
      </c>
      <c r="B5" s="86" t="s">
        <v>175</v>
      </c>
      <c r="C5" s="53"/>
      <c r="D5" s="54"/>
      <c r="E5" s="66"/>
      <c r="F5" s="55"/>
      <c r="G5" s="53"/>
      <c r="H5" s="57"/>
      <c r="I5" s="56"/>
      <c r="J5" s="56"/>
      <c r="K5" s="68"/>
      <c r="L5" s="100">
        <v>5</v>
      </c>
      <c r="M5" s="100" t="b">
        <f xml:space="preserve"> IF(AND(OR(NOT(ISNUMBER(Edges[Edge Weight])), Edges[Edge Weight] &gt;= Misc!$O$5), OR(NOT(ISNUMBER(Edges[Edge Weight])), Edges[Edge Weight] &lt;= Misc!$P$5),TRUE), TRUE, FALSE)</f>
        <v>1</v>
      </c>
      <c r="N5" s="63"/>
      <c r="O5">
        <v>1</v>
      </c>
    </row>
    <row r="6" spans="1:15" x14ac:dyDescent="0.35">
      <c r="A6" s="104" t="s">
        <v>183</v>
      </c>
      <c r="B6" s="104" t="s">
        <v>184</v>
      </c>
      <c r="C6" s="53"/>
      <c r="D6" s="54"/>
      <c r="E6" s="66"/>
      <c r="F6" s="55"/>
      <c r="G6" s="53"/>
      <c r="H6" s="57"/>
      <c r="I6" s="56"/>
      <c r="J6" s="56"/>
      <c r="K6" s="68"/>
      <c r="L6" s="100">
        <v>6</v>
      </c>
      <c r="M6" s="100" t="b">
        <f xml:space="preserve"> IF(AND(OR(NOT(ISNUMBER(Edges[Edge Weight])), Edges[Edge Weight] &gt;= Misc!$O$5), OR(NOT(ISNUMBER(Edges[Edge Weight])), Edges[Edge Weight] &lt;= Misc!$P$5),TRUE), TRUE, FALSE)</f>
        <v>1</v>
      </c>
      <c r="N6" s="63"/>
      <c r="O6">
        <v>1</v>
      </c>
    </row>
    <row r="7" spans="1:15" x14ac:dyDescent="0.35">
      <c r="A7" s="104" t="s">
        <v>183</v>
      </c>
      <c r="B7" s="104" t="s">
        <v>185</v>
      </c>
      <c r="C7" s="53"/>
      <c r="D7" s="54"/>
      <c r="E7" s="66"/>
      <c r="F7" s="55"/>
      <c r="G7" s="53"/>
      <c r="H7" s="57"/>
      <c r="I7" s="56"/>
      <c r="J7" s="56"/>
      <c r="K7" s="68"/>
      <c r="L7" s="100">
        <v>7</v>
      </c>
      <c r="M7" s="100" t="b">
        <f xml:space="preserve"> IF(AND(OR(NOT(ISNUMBER(Edges[Edge Weight])), Edges[Edge Weight] &gt;= Misc!$O$5), OR(NOT(ISNUMBER(Edges[Edge Weight])), Edges[Edge Weight] &lt;= Misc!$P$5),TRUE), TRUE, FALSE)</f>
        <v>1</v>
      </c>
      <c r="N7" s="63"/>
      <c r="O7">
        <v>1</v>
      </c>
    </row>
    <row r="8" spans="1:15" x14ac:dyDescent="0.35">
      <c r="A8" s="104" t="s">
        <v>185</v>
      </c>
      <c r="B8" s="104" t="s">
        <v>184</v>
      </c>
      <c r="C8" s="105"/>
      <c r="D8" s="106"/>
      <c r="E8" s="107"/>
      <c r="F8" s="108"/>
      <c r="G8" s="105"/>
      <c r="H8" s="109"/>
      <c r="I8" s="110"/>
      <c r="J8" s="110"/>
      <c r="K8" s="111"/>
      <c r="L8" s="112">
        <v>8</v>
      </c>
      <c r="M8" s="112" t="b">
        <f xml:space="preserve"> IF(AND(OR(NOT(ISNUMBER(Edges[Edge Weight])), Edges[Edge Weight] &gt;= Misc!$O$5), OR(NOT(ISNUMBER(Edges[Edge Weight])), Edges[Edge Weight] &lt;= Misc!$P$5),TRUE), TRUE, FALSE)</f>
        <v>1</v>
      </c>
      <c r="N8" s="113"/>
      <c r="O8">
        <v>1</v>
      </c>
    </row>
    <row r="9" spans="1:15" x14ac:dyDescent="0.35">
      <c r="A9" s="104" t="s">
        <v>186</v>
      </c>
      <c r="B9" s="104" t="s">
        <v>189</v>
      </c>
      <c r="C9" s="53" t="s">
        <v>386</v>
      </c>
      <c r="D9" s="54">
        <v>1</v>
      </c>
      <c r="E9" s="66"/>
      <c r="F9" s="55"/>
      <c r="G9" s="53"/>
      <c r="H9" s="57"/>
      <c r="I9" s="56"/>
      <c r="J9" s="56"/>
      <c r="K9" s="68"/>
      <c r="L9" s="100">
        <v>9</v>
      </c>
      <c r="M9" s="100" t="b">
        <f xml:space="preserve"> IF(AND(OR(NOT(ISNUMBER(Edges[Edge Weight])), Edges[Edge Weight] &gt;= Misc!$O$5), OR(NOT(ISNUMBER(Edges[Edge Weight])), Edges[Edge Weight] &lt;= Misc!$P$5),TRUE), TRUE, FALSE)</f>
        <v>1</v>
      </c>
      <c r="N9" s="63"/>
      <c r="O9">
        <v>1</v>
      </c>
    </row>
    <row r="10" spans="1:15" x14ac:dyDescent="0.35">
      <c r="A10" s="104" t="s">
        <v>186</v>
      </c>
      <c r="B10" s="104" t="s">
        <v>187</v>
      </c>
      <c r="C10" s="53" t="s">
        <v>386</v>
      </c>
      <c r="D10" s="54">
        <v>1</v>
      </c>
      <c r="E10" s="66"/>
      <c r="F10" s="55"/>
      <c r="G10" s="53"/>
      <c r="H10" s="57"/>
      <c r="I10" s="56"/>
      <c r="J10" s="56"/>
      <c r="K10" s="68"/>
      <c r="L10" s="100">
        <v>10</v>
      </c>
      <c r="M10" s="100" t="b">
        <f xml:space="preserve"> IF(AND(OR(NOT(ISNUMBER(Edges[Edge Weight])), Edges[Edge Weight] &gt;= Misc!$O$5), OR(NOT(ISNUMBER(Edges[Edge Weight])), Edges[Edge Weight] &lt;= Misc!$P$5),TRUE), TRUE, FALSE)</f>
        <v>1</v>
      </c>
      <c r="N10" s="63"/>
      <c r="O10">
        <v>1</v>
      </c>
    </row>
    <row r="11" spans="1:15" x14ac:dyDescent="0.35">
      <c r="A11" s="104" t="s">
        <v>186</v>
      </c>
      <c r="B11" s="104" t="s">
        <v>188</v>
      </c>
      <c r="C11" s="53" t="s">
        <v>386</v>
      </c>
      <c r="D11" s="54">
        <v>1</v>
      </c>
      <c r="E11" s="66"/>
      <c r="F11" s="55"/>
      <c r="G11" s="53"/>
      <c r="H11" s="57"/>
      <c r="I11" s="56"/>
      <c r="J11" s="56"/>
      <c r="K11" s="68"/>
      <c r="L11" s="100">
        <v>11</v>
      </c>
      <c r="M11" s="100" t="b">
        <f xml:space="preserve"> IF(AND(OR(NOT(ISNUMBER(Edges[Edge Weight])), Edges[Edge Weight] &gt;= Misc!$O$5), OR(NOT(ISNUMBER(Edges[Edge Weight])), Edges[Edge Weight] &lt;= Misc!$P$5),TRUE), TRUE, FALSE)</f>
        <v>1</v>
      </c>
      <c r="N11" s="63"/>
      <c r="O11">
        <v>1</v>
      </c>
    </row>
    <row r="12" spans="1:15" x14ac:dyDescent="0.35">
      <c r="A12" s="104" t="s">
        <v>189</v>
      </c>
      <c r="B12" s="104" t="s">
        <v>188</v>
      </c>
      <c r="C12" s="105" t="s">
        <v>386</v>
      </c>
      <c r="D12" s="106">
        <v>1</v>
      </c>
      <c r="E12" s="107"/>
      <c r="F12" s="108"/>
      <c r="G12" s="105"/>
      <c r="H12" s="109"/>
      <c r="I12" s="110"/>
      <c r="J12" s="110"/>
      <c r="K12" s="111"/>
      <c r="L12" s="112">
        <v>12</v>
      </c>
      <c r="M12" s="112" t="b">
        <f xml:space="preserve"> IF(AND(OR(NOT(ISNUMBER(Edges[Edge Weight])), Edges[Edge Weight] &gt;= Misc!$O$5), OR(NOT(ISNUMBER(Edges[Edge Weight])), Edges[Edge Weight] &lt;= Misc!$P$5),TRUE), TRUE, FALSE)</f>
        <v>1</v>
      </c>
      <c r="N12" s="113"/>
      <c r="O12">
        <v>1</v>
      </c>
    </row>
    <row r="13" spans="1:15" x14ac:dyDescent="0.35">
      <c r="A13" s="104" t="s">
        <v>189</v>
      </c>
      <c r="B13" s="104" t="s">
        <v>187</v>
      </c>
      <c r="C13" s="53" t="s">
        <v>386</v>
      </c>
      <c r="D13" s="54">
        <v>1</v>
      </c>
      <c r="E13" s="66"/>
      <c r="F13" s="55"/>
      <c r="G13" s="53"/>
      <c r="H13" s="57"/>
      <c r="I13" s="56"/>
      <c r="J13" s="56"/>
      <c r="K13" s="68"/>
      <c r="L13" s="100">
        <v>13</v>
      </c>
      <c r="M13" s="100" t="b">
        <f xml:space="preserve"> IF(AND(OR(NOT(ISNUMBER(Edges[Edge Weight])), Edges[Edge Weight] &gt;= Misc!$O$5), OR(NOT(ISNUMBER(Edges[Edge Weight])), Edges[Edge Weight] &lt;= Misc!$P$5),TRUE), TRUE, FALSE)</f>
        <v>1</v>
      </c>
      <c r="N13" s="63"/>
      <c r="O13">
        <v>1</v>
      </c>
    </row>
    <row r="14" spans="1:15" x14ac:dyDescent="0.35">
      <c r="A14" s="104" t="s">
        <v>187</v>
      </c>
      <c r="B14" s="104" t="s">
        <v>188</v>
      </c>
      <c r="C14" s="53" t="s">
        <v>386</v>
      </c>
      <c r="D14" s="54">
        <v>1</v>
      </c>
      <c r="E14" s="66"/>
      <c r="F14" s="55"/>
      <c r="G14" s="53"/>
      <c r="H14" s="104"/>
      <c r="I14" s="56"/>
      <c r="J14" s="56"/>
      <c r="K14" s="68"/>
      <c r="L14" s="100">
        <v>14</v>
      </c>
      <c r="M14" s="100" t="b">
        <f xml:space="preserve"> IF(AND(OR(NOT(ISNUMBER(Edges[Edge Weight])), Edges[Edge Weight] &gt;= Misc!$O$5), OR(NOT(ISNUMBER(Edges[Edge Weight])), Edges[Edge Weight] &lt;= Misc!$P$5),TRUE), TRUE, FALSE)</f>
        <v>1</v>
      </c>
      <c r="N14" s="63"/>
      <c r="O14">
        <v>1</v>
      </c>
    </row>
    <row r="15" spans="1:15" x14ac:dyDescent="0.35">
      <c r="A15" s="114" t="s">
        <v>190</v>
      </c>
      <c r="B15" s="116" t="s">
        <v>191</v>
      </c>
      <c r="C15" s="53"/>
      <c r="D15" s="54"/>
      <c r="E15" s="66"/>
      <c r="F15" s="55"/>
      <c r="G15" s="53"/>
      <c r="H15" s="57"/>
      <c r="I15" s="56"/>
      <c r="J15" s="56"/>
      <c r="K15" s="68"/>
      <c r="L15" s="100">
        <v>15</v>
      </c>
      <c r="M15" s="100" t="b">
        <f xml:space="preserve"> IF(AND(OR(NOT(ISNUMBER(Edges[Edge Weight])), Edges[Edge Weight] &gt;= Misc!$O$5), OR(NOT(ISNUMBER(Edges[Edge Weight])), Edges[Edge Weight] &lt;= Misc!$P$5),TRUE), TRUE, FALSE)</f>
        <v>1</v>
      </c>
      <c r="N15" s="63"/>
      <c r="O15">
        <v>1</v>
      </c>
    </row>
    <row r="16" spans="1:15" x14ac:dyDescent="0.35">
      <c r="A16" s="114" t="s">
        <v>190</v>
      </c>
      <c r="B16" s="104" t="s">
        <v>192</v>
      </c>
      <c r="C16" s="105"/>
      <c r="D16" s="106"/>
      <c r="E16" s="105"/>
      <c r="F16" s="108"/>
      <c r="G16" s="105"/>
      <c r="H16" s="109"/>
      <c r="I16" s="110"/>
      <c r="J16" s="110"/>
      <c r="K16" s="111"/>
      <c r="L16" s="117">
        <v>16</v>
      </c>
      <c r="M16" s="117" t="b">
        <f xml:space="preserve"> IF(AND(OR(NOT(ISNUMBER(Edges[Edge Weight])), Edges[Edge Weight] &gt;= Misc!$O$5), OR(NOT(ISNUMBER(Edges[Edge Weight])), Edges[Edge Weight] &lt;= Misc!$P$5),TRUE), TRUE, FALSE)</f>
        <v>1</v>
      </c>
      <c r="N16" s="113"/>
      <c r="O16">
        <v>1</v>
      </c>
    </row>
    <row r="17" spans="1:20" x14ac:dyDescent="0.35">
      <c r="A17" s="114" t="s">
        <v>190</v>
      </c>
      <c r="B17" s="116" t="s">
        <v>193</v>
      </c>
      <c r="C17" s="105"/>
      <c r="D17" s="106"/>
      <c r="E17" s="105"/>
      <c r="F17" s="108"/>
      <c r="G17" s="105"/>
      <c r="H17" s="109"/>
      <c r="I17" s="110"/>
      <c r="J17" s="110"/>
      <c r="K17" s="111"/>
      <c r="L17" s="117">
        <v>17</v>
      </c>
      <c r="M17" s="117" t="b">
        <f xml:space="preserve"> IF(AND(OR(NOT(ISNUMBER(Edges[Edge Weight])), Edges[Edge Weight] &gt;= Misc!$O$5), OR(NOT(ISNUMBER(Edges[Edge Weight])), Edges[Edge Weight] &lt;= Misc!$P$5),TRUE), TRUE, FALSE)</f>
        <v>1</v>
      </c>
      <c r="N17" s="113"/>
      <c r="O17">
        <v>1</v>
      </c>
      <c r="T17" s="17"/>
    </row>
    <row r="18" spans="1:20" x14ac:dyDescent="0.35">
      <c r="A18" s="116" t="s">
        <v>191</v>
      </c>
      <c r="B18" s="104" t="s">
        <v>192</v>
      </c>
      <c r="C18" s="105"/>
      <c r="D18" s="106"/>
      <c r="E18" s="105"/>
      <c r="F18" s="108"/>
      <c r="G18" s="105"/>
      <c r="H18" s="109"/>
      <c r="I18" s="110"/>
      <c r="J18" s="110"/>
      <c r="K18" s="111"/>
      <c r="L18" s="117">
        <v>18</v>
      </c>
      <c r="M18" s="117" t="b">
        <f xml:space="preserve"> IF(AND(OR(NOT(ISNUMBER(Edges[Edge Weight])), Edges[Edge Weight] &gt;= Misc!$O$5), OR(NOT(ISNUMBER(Edges[Edge Weight])), Edges[Edge Weight] &lt;= Misc!$P$5),TRUE), TRUE, FALSE)</f>
        <v>1</v>
      </c>
      <c r="N18" s="118"/>
      <c r="O18">
        <v>1</v>
      </c>
    </row>
    <row r="19" spans="1:20" x14ac:dyDescent="0.35">
      <c r="A19" s="116" t="s">
        <v>191</v>
      </c>
      <c r="B19" s="116" t="s">
        <v>193</v>
      </c>
      <c r="C19" s="53"/>
      <c r="D19" s="54"/>
      <c r="E19" s="53"/>
      <c r="F19" s="55"/>
      <c r="G19" s="53"/>
      <c r="H19" s="57"/>
      <c r="I19" s="56"/>
      <c r="J19" s="56"/>
      <c r="K19" s="68"/>
      <c r="L19" s="62">
        <v>19</v>
      </c>
      <c r="M19" s="62" t="b">
        <f xml:space="preserve"> IF(AND(OR(NOT(ISNUMBER(Edges[Edge Weight])), Edges[Edge Weight] &gt;= Misc!$O$5), OR(NOT(ISNUMBER(Edges[Edge Weight])), Edges[Edge Weight] &lt;= Misc!$P$5),TRUE), TRUE, FALSE)</f>
        <v>1</v>
      </c>
      <c r="N19" s="63"/>
      <c r="O19">
        <v>1</v>
      </c>
    </row>
    <row r="20" spans="1:20" x14ac:dyDescent="0.35">
      <c r="A20" s="104" t="s">
        <v>192</v>
      </c>
      <c r="B20" s="116" t="s">
        <v>193</v>
      </c>
      <c r="C20" s="53"/>
      <c r="D20" s="54"/>
      <c r="E20" s="53"/>
      <c r="F20" s="55"/>
      <c r="G20" s="53"/>
      <c r="H20" s="57"/>
      <c r="I20" s="56"/>
      <c r="J20" s="56"/>
      <c r="K20" s="68"/>
      <c r="L20" s="62">
        <v>20</v>
      </c>
      <c r="M20" s="62" t="b">
        <f xml:space="preserve"> IF(AND(OR(NOT(ISNUMBER(Edges[Edge Weight])), Edges[Edge Weight] &gt;= Misc!$O$5), OR(NOT(ISNUMBER(Edges[Edge Weight])), Edges[Edge Weight] &lt;= Misc!$P$5),TRUE), TRUE, FALSE)</f>
        <v>1</v>
      </c>
      <c r="N20" s="63"/>
      <c r="O20">
        <v>1</v>
      </c>
    </row>
    <row r="21" spans="1:20" x14ac:dyDescent="0.35">
      <c r="A21" s="122" t="s">
        <v>194</v>
      </c>
      <c r="B21" s="86" t="s">
        <v>195</v>
      </c>
      <c r="C21" s="53"/>
      <c r="D21" s="54"/>
      <c r="E21" s="53"/>
      <c r="F21" s="55"/>
      <c r="G21" s="53"/>
      <c r="H21" s="57"/>
      <c r="I21" s="56"/>
      <c r="J21" s="56"/>
      <c r="K21" s="68"/>
      <c r="L21" s="62">
        <v>21</v>
      </c>
      <c r="M21" s="62" t="b">
        <f xml:space="preserve"> IF(AND(OR(NOT(ISNUMBER(Edges[Edge Weight])), Edges[Edge Weight] &gt;= Misc!$O$5), OR(NOT(ISNUMBER(Edges[Edge Weight])), Edges[Edge Weight] &lt;= Misc!$P$5),TRUE), TRUE, FALSE)</f>
        <v>1</v>
      </c>
      <c r="N21" s="63"/>
      <c r="O21">
        <v>1</v>
      </c>
    </row>
    <row r="22" spans="1:20" x14ac:dyDescent="0.35">
      <c r="A22" s="86" t="s">
        <v>196</v>
      </c>
      <c r="B22" s="86" t="s">
        <v>197</v>
      </c>
      <c r="C22" s="53"/>
      <c r="D22" s="54"/>
      <c r="E22" s="53"/>
      <c r="F22" s="55"/>
      <c r="G22" s="53"/>
      <c r="H22" s="57"/>
      <c r="I22" s="56"/>
      <c r="J22" s="56"/>
      <c r="K22" s="68"/>
      <c r="L22" s="62">
        <v>22</v>
      </c>
      <c r="M22" s="62" t="b">
        <f xml:space="preserve"> IF(AND(OR(NOT(ISNUMBER(Edges[Edge Weight])), Edges[Edge Weight] &gt;= Misc!$O$5), OR(NOT(ISNUMBER(Edges[Edge Weight])), Edges[Edge Weight] &lt;= Misc!$P$5),TRUE), TRUE, FALSE)</f>
        <v>1</v>
      </c>
      <c r="N22" s="63"/>
      <c r="O22">
        <v>1</v>
      </c>
    </row>
    <row r="23" spans="1:20" x14ac:dyDescent="0.35">
      <c r="A23" s="86" t="s">
        <v>196</v>
      </c>
      <c r="B23" s="104" t="s">
        <v>198</v>
      </c>
      <c r="C23" s="53"/>
      <c r="D23" s="54"/>
      <c r="E23" s="53"/>
      <c r="F23" s="55"/>
      <c r="G23" s="53"/>
      <c r="H23" s="57"/>
      <c r="I23" s="56"/>
      <c r="J23" s="56"/>
      <c r="K23" s="68"/>
      <c r="L23" s="62">
        <v>23</v>
      </c>
      <c r="M23" s="62" t="b">
        <f xml:space="preserve"> IF(AND(OR(NOT(ISNUMBER(Edges[Edge Weight])), Edges[Edge Weight] &gt;= Misc!$O$5), OR(NOT(ISNUMBER(Edges[Edge Weight])), Edges[Edge Weight] &lt;= Misc!$P$5),TRUE), TRUE, FALSE)</f>
        <v>1</v>
      </c>
      <c r="N23" s="63"/>
      <c r="O23">
        <v>1</v>
      </c>
    </row>
    <row r="24" spans="1:20" x14ac:dyDescent="0.35">
      <c r="A24" s="86" t="s">
        <v>196</v>
      </c>
      <c r="B24" s="104" t="s">
        <v>199</v>
      </c>
      <c r="C24" s="53"/>
      <c r="D24" s="54"/>
      <c r="E24" s="53"/>
      <c r="F24" s="55"/>
      <c r="G24" s="53"/>
      <c r="H24" s="57"/>
      <c r="I24" s="56"/>
      <c r="J24" s="56"/>
      <c r="K24" s="68"/>
      <c r="L24" s="62">
        <v>24</v>
      </c>
      <c r="M24" s="62" t="b">
        <f xml:space="preserve"> IF(AND(OR(NOT(ISNUMBER(Edges[Edge Weight])), Edges[Edge Weight] &gt;= Misc!$O$5), OR(NOT(ISNUMBER(Edges[Edge Weight])), Edges[Edge Weight] &lt;= Misc!$P$5),TRUE), TRUE, FALSE)</f>
        <v>1</v>
      </c>
      <c r="N24" s="63"/>
      <c r="O24">
        <v>1</v>
      </c>
    </row>
    <row r="25" spans="1:20" x14ac:dyDescent="0.35">
      <c r="A25" s="86" t="s">
        <v>196</v>
      </c>
      <c r="B25" s="116" t="s">
        <v>200</v>
      </c>
      <c r="C25" s="53"/>
      <c r="D25" s="54"/>
      <c r="E25" s="53"/>
      <c r="F25" s="55"/>
      <c r="G25" s="53"/>
      <c r="H25" s="57"/>
      <c r="I25" s="56"/>
      <c r="J25" s="56"/>
      <c r="K25" s="68"/>
      <c r="L25" s="62">
        <v>25</v>
      </c>
      <c r="M25" s="62" t="b">
        <f xml:space="preserve"> IF(AND(OR(NOT(ISNUMBER(Edges[Edge Weight])), Edges[Edge Weight] &gt;= Misc!$O$5), OR(NOT(ISNUMBER(Edges[Edge Weight])), Edges[Edge Weight] &lt;= Misc!$P$5),TRUE), TRUE, FALSE)</f>
        <v>1</v>
      </c>
      <c r="N25" s="63"/>
      <c r="O25">
        <v>1</v>
      </c>
    </row>
    <row r="26" spans="1:20" x14ac:dyDescent="0.35">
      <c r="A26" s="104" t="s">
        <v>197</v>
      </c>
      <c r="B26" s="104" t="s">
        <v>198</v>
      </c>
      <c r="C26" s="53"/>
      <c r="D26" s="54"/>
      <c r="E26" s="53"/>
      <c r="F26" s="55"/>
      <c r="G26" s="53"/>
      <c r="H26" s="57"/>
      <c r="I26" s="56"/>
      <c r="J26" s="56"/>
      <c r="K26" s="68"/>
      <c r="L26" s="62">
        <v>26</v>
      </c>
      <c r="M26" s="62" t="b">
        <f xml:space="preserve"> IF(AND(OR(NOT(ISNUMBER(Edges[Edge Weight])), Edges[Edge Weight] &gt;= Misc!$O$5), OR(NOT(ISNUMBER(Edges[Edge Weight])), Edges[Edge Weight] &lt;= Misc!$P$5),TRUE), TRUE, FALSE)</f>
        <v>1</v>
      </c>
      <c r="N26" s="63"/>
      <c r="O26">
        <v>1</v>
      </c>
    </row>
    <row r="27" spans="1:20" x14ac:dyDescent="0.35">
      <c r="A27" s="104" t="s">
        <v>197</v>
      </c>
      <c r="B27" s="104" t="s">
        <v>199</v>
      </c>
      <c r="C27" s="53"/>
      <c r="D27" s="54"/>
      <c r="E27" s="53"/>
      <c r="F27" s="55"/>
      <c r="G27" s="53"/>
      <c r="H27" s="57"/>
      <c r="I27" s="56"/>
      <c r="J27" s="56"/>
      <c r="K27" s="68"/>
      <c r="L27" s="62">
        <v>27</v>
      </c>
      <c r="M27" s="62" t="b">
        <f xml:space="preserve"> IF(AND(OR(NOT(ISNUMBER(Edges[Edge Weight])), Edges[Edge Weight] &gt;= Misc!$O$5), OR(NOT(ISNUMBER(Edges[Edge Weight])), Edges[Edge Weight] &lt;= Misc!$P$5),TRUE), TRUE, FALSE)</f>
        <v>1</v>
      </c>
      <c r="N27" s="63"/>
      <c r="O27">
        <v>1</v>
      </c>
    </row>
    <row r="28" spans="1:20" x14ac:dyDescent="0.35">
      <c r="A28" s="104" t="s">
        <v>197</v>
      </c>
      <c r="B28" s="116" t="s">
        <v>200</v>
      </c>
      <c r="C28" s="105"/>
      <c r="D28" s="106"/>
      <c r="E28" s="105"/>
      <c r="F28" s="108"/>
      <c r="G28" s="105"/>
      <c r="H28" s="109"/>
      <c r="I28" s="110"/>
      <c r="J28" s="110"/>
      <c r="K28" s="111"/>
      <c r="L28" s="117">
        <v>28</v>
      </c>
      <c r="M28" s="117" t="b">
        <f xml:space="preserve"> IF(AND(OR(NOT(ISNUMBER(Edges[Edge Weight])), Edges[Edge Weight] &gt;= Misc!$O$5), OR(NOT(ISNUMBER(Edges[Edge Weight])), Edges[Edge Weight] &lt;= Misc!$P$5),TRUE), TRUE, FALSE)</f>
        <v>1</v>
      </c>
      <c r="N28" s="113"/>
      <c r="O28">
        <v>1</v>
      </c>
    </row>
    <row r="29" spans="1:20" x14ac:dyDescent="0.35">
      <c r="A29" s="104" t="s">
        <v>198</v>
      </c>
      <c r="B29" s="104" t="s">
        <v>199</v>
      </c>
      <c r="C29" s="53"/>
      <c r="D29" s="54"/>
      <c r="E29" s="53"/>
      <c r="F29" s="55"/>
      <c r="G29" s="53"/>
      <c r="H29" s="57"/>
      <c r="I29" s="56"/>
      <c r="J29" s="56"/>
      <c r="K29" s="68"/>
      <c r="L29" s="62">
        <v>29</v>
      </c>
      <c r="M29" s="62" t="b">
        <f xml:space="preserve"> IF(AND(OR(NOT(ISNUMBER(Edges[Edge Weight])), Edges[Edge Weight] &gt;= Misc!$O$5), OR(NOT(ISNUMBER(Edges[Edge Weight])), Edges[Edge Weight] &lt;= Misc!$P$5),TRUE), TRUE, FALSE)</f>
        <v>1</v>
      </c>
      <c r="N29" s="63"/>
      <c r="O29">
        <v>1</v>
      </c>
    </row>
    <row r="30" spans="1:20" x14ac:dyDescent="0.35">
      <c r="A30" s="104" t="s">
        <v>198</v>
      </c>
      <c r="B30" s="116" t="s">
        <v>200</v>
      </c>
      <c r="C30" s="53"/>
      <c r="D30" s="54"/>
      <c r="E30" s="53"/>
      <c r="F30" s="55"/>
      <c r="G30" s="53"/>
      <c r="H30" s="57"/>
      <c r="I30" s="56"/>
      <c r="J30" s="56"/>
      <c r="K30" s="68"/>
      <c r="L30" s="62">
        <v>30</v>
      </c>
      <c r="M30" s="62" t="b">
        <f xml:space="preserve"> IF(AND(OR(NOT(ISNUMBER(Edges[Edge Weight])), Edges[Edge Weight] &gt;= Misc!$O$5), OR(NOT(ISNUMBER(Edges[Edge Weight])), Edges[Edge Weight] &lt;= Misc!$P$5),TRUE), TRUE, FALSE)</f>
        <v>1</v>
      </c>
      <c r="N30" s="63"/>
      <c r="O30">
        <v>1</v>
      </c>
    </row>
    <row r="31" spans="1:20" x14ac:dyDescent="0.35">
      <c r="A31" s="104" t="s">
        <v>199</v>
      </c>
      <c r="B31" s="116" t="s">
        <v>200</v>
      </c>
      <c r="C31" s="53"/>
      <c r="D31" s="54"/>
      <c r="E31" s="53"/>
      <c r="F31" s="55"/>
      <c r="G31" s="53"/>
      <c r="H31" s="57"/>
      <c r="I31" s="56"/>
      <c r="J31" s="56"/>
      <c r="K31" s="68"/>
      <c r="L31" s="62">
        <v>31</v>
      </c>
      <c r="M31" s="62" t="b">
        <f xml:space="preserve"> IF(AND(OR(NOT(ISNUMBER(Edges[Edge Weight])), Edges[Edge Weight] &gt;= Misc!$O$5), OR(NOT(ISNUMBER(Edges[Edge Weight])), Edges[Edge Weight] &lt;= Misc!$P$5),TRUE), TRUE, FALSE)</f>
        <v>1</v>
      </c>
      <c r="N31" s="63"/>
      <c r="O31">
        <v>1</v>
      </c>
    </row>
    <row r="32" spans="1:20" x14ac:dyDescent="0.35">
      <c r="A32" s="86" t="s">
        <v>201</v>
      </c>
      <c r="B32" s="86" t="s">
        <v>202</v>
      </c>
      <c r="C32" s="53"/>
      <c r="D32" s="54"/>
      <c r="E32" s="53"/>
      <c r="F32" s="55"/>
      <c r="G32" s="53"/>
      <c r="H32" s="57"/>
      <c r="I32" s="56"/>
      <c r="J32" s="56"/>
      <c r="K32" s="68"/>
      <c r="L32" s="62">
        <v>32</v>
      </c>
      <c r="M32" s="62" t="b">
        <f xml:space="preserve"> IF(AND(OR(NOT(ISNUMBER(Edges[Edge Weight])), Edges[Edge Weight] &gt;= Misc!$O$5), OR(NOT(ISNUMBER(Edges[Edge Weight])), Edges[Edge Weight] &lt;= Misc!$P$5),TRUE), TRUE, FALSE)</f>
        <v>1</v>
      </c>
      <c r="N32" s="63"/>
      <c r="O32">
        <v>1</v>
      </c>
    </row>
    <row r="33" spans="1:15" x14ac:dyDescent="0.35">
      <c r="A33" s="86" t="s">
        <v>201</v>
      </c>
      <c r="B33" s="86" t="s">
        <v>203</v>
      </c>
      <c r="C33" s="53"/>
      <c r="D33" s="54"/>
      <c r="E33" s="53"/>
      <c r="F33" s="55"/>
      <c r="G33" s="53"/>
      <c r="H33" s="57"/>
      <c r="I33" s="56"/>
      <c r="J33" s="56"/>
      <c r="K33" s="68"/>
      <c r="L33" s="62">
        <v>33</v>
      </c>
      <c r="M33" s="62" t="b">
        <f xml:space="preserve"> IF(AND(OR(NOT(ISNUMBER(Edges[Edge Weight])), Edges[Edge Weight] &gt;= Misc!$O$5), OR(NOT(ISNUMBER(Edges[Edge Weight])), Edges[Edge Weight] &lt;= Misc!$P$5),TRUE), TRUE, FALSE)</f>
        <v>1</v>
      </c>
      <c r="N33" s="63"/>
      <c r="O33">
        <v>1</v>
      </c>
    </row>
    <row r="34" spans="1:15" x14ac:dyDescent="0.35">
      <c r="A34" s="86" t="s">
        <v>202</v>
      </c>
      <c r="B34" s="86" t="s">
        <v>203</v>
      </c>
      <c r="C34" s="53"/>
      <c r="D34" s="54"/>
      <c r="E34" s="53"/>
      <c r="F34" s="55"/>
      <c r="G34" s="53"/>
      <c r="H34" s="57"/>
      <c r="I34" s="56"/>
      <c r="J34" s="56"/>
      <c r="K34" s="68"/>
      <c r="L34" s="62">
        <v>34</v>
      </c>
      <c r="M34" s="62" t="b">
        <f xml:space="preserve"> IF(AND(OR(NOT(ISNUMBER(Edges[Edge Weight])), Edges[Edge Weight] &gt;= Misc!$O$5), OR(NOT(ISNUMBER(Edges[Edge Weight])), Edges[Edge Weight] &lt;= Misc!$P$5),TRUE), TRUE, FALSE)</f>
        <v>1</v>
      </c>
      <c r="N34" s="63"/>
      <c r="O34">
        <v>1</v>
      </c>
    </row>
    <row r="35" spans="1:15" x14ac:dyDescent="0.35">
      <c r="A35" s="122" t="s">
        <v>204</v>
      </c>
      <c r="B35" s="86" t="s">
        <v>205</v>
      </c>
      <c r="C35" s="53"/>
      <c r="D35" s="54"/>
      <c r="E35" s="53"/>
      <c r="F35" s="55"/>
      <c r="G35" s="53"/>
      <c r="H35" s="57"/>
      <c r="I35" s="56"/>
      <c r="J35" s="56"/>
      <c r="K35" s="68"/>
      <c r="L35" s="62">
        <v>35</v>
      </c>
      <c r="M35" s="62" t="b">
        <f xml:space="preserve"> IF(AND(OR(NOT(ISNUMBER(Edges[Edge Weight])), Edges[Edge Weight] &gt;= Misc!$O$5), OR(NOT(ISNUMBER(Edges[Edge Weight])), Edges[Edge Weight] &lt;= Misc!$P$5),TRUE), TRUE, FALSE)</f>
        <v>1</v>
      </c>
      <c r="N35" s="63"/>
      <c r="O35">
        <v>1</v>
      </c>
    </row>
    <row r="36" spans="1:15" x14ac:dyDescent="0.35">
      <c r="A36" s="122" t="s">
        <v>204</v>
      </c>
      <c r="B36" s="86" t="s">
        <v>206</v>
      </c>
      <c r="C36" s="53"/>
      <c r="D36" s="54"/>
      <c r="E36" s="53"/>
      <c r="F36" s="55"/>
      <c r="G36" s="53"/>
      <c r="H36" s="57"/>
      <c r="I36" s="56"/>
      <c r="J36" s="56"/>
      <c r="K36" s="68"/>
      <c r="L36" s="62">
        <v>36</v>
      </c>
      <c r="M36" s="62" t="b">
        <f xml:space="preserve"> IF(AND(OR(NOT(ISNUMBER(Edges[Edge Weight])), Edges[Edge Weight] &gt;= Misc!$O$5), OR(NOT(ISNUMBER(Edges[Edge Weight])), Edges[Edge Weight] &lt;= Misc!$P$5),TRUE), TRUE, FALSE)</f>
        <v>1</v>
      </c>
      <c r="N36" s="63"/>
      <c r="O36">
        <v>1</v>
      </c>
    </row>
    <row r="37" spans="1:15" x14ac:dyDescent="0.35">
      <c r="A37" s="122" t="s">
        <v>204</v>
      </c>
      <c r="B37" s="86" t="s">
        <v>207</v>
      </c>
      <c r="C37" s="53"/>
      <c r="D37" s="54"/>
      <c r="E37" s="53"/>
      <c r="F37" s="55"/>
      <c r="G37" s="53"/>
      <c r="H37" s="57"/>
      <c r="I37" s="56"/>
      <c r="J37" s="56"/>
      <c r="K37" s="68"/>
      <c r="L37" s="62">
        <v>37</v>
      </c>
      <c r="M37" s="62" t="b">
        <f xml:space="preserve"> IF(AND(OR(NOT(ISNUMBER(Edges[Edge Weight])), Edges[Edge Weight] &gt;= Misc!$O$5), OR(NOT(ISNUMBER(Edges[Edge Weight])), Edges[Edge Weight] &lt;= Misc!$P$5),TRUE), TRUE, FALSE)</f>
        <v>1</v>
      </c>
      <c r="N37" s="63"/>
      <c r="O37">
        <v>1</v>
      </c>
    </row>
    <row r="38" spans="1:15" x14ac:dyDescent="0.35">
      <c r="A38" s="86" t="s">
        <v>205</v>
      </c>
      <c r="B38" s="86" t="s">
        <v>206</v>
      </c>
      <c r="C38" s="53"/>
      <c r="D38" s="54"/>
      <c r="E38" s="53"/>
      <c r="F38" s="55"/>
      <c r="G38" s="53"/>
      <c r="H38" s="57"/>
      <c r="I38" s="56"/>
      <c r="J38" s="56"/>
      <c r="K38" s="68"/>
      <c r="L38" s="62">
        <v>38</v>
      </c>
      <c r="M38" s="62" t="b">
        <f xml:space="preserve"> IF(AND(OR(NOT(ISNUMBER(Edges[Edge Weight])), Edges[Edge Weight] &gt;= Misc!$O$5), OR(NOT(ISNUMBER(Edges[Edge Weight])), Edges[Edge Weight] &lt;= Misc!$P$5),TRUE), TRUE, FALSE)</f>
        <v>1</v>
      </c>
      <c r="N38" s="63"/>
      <c r="O38">
        <v>1</v>
      </c>
    </row>
    <row r="39" spans="1:15" x14ac:dyDescent="0.35">
      <c r="A39" s="86" t="s">
        <v>205</v>
      </c>
      <c r="B39" s="86" t="s">
        <v>207</v>
      </c>
      <c r="C39" s="53"/>
      <c r="D39" s="54"/>
      <c r="E39" s="53"/>
      <c r="F39" s="55"/>
      <c r="G39" s="53"/>
      <c r="H39" s="57"/>
      <c r="I39" s="56"/>
      <c r="J39" s="56"/>
      <c r="K39" s="68"/>
      <c r="L39" s="62">
        <v>39</v>
      </c>
      <c r="M39" s="62" t="b">
        <f xml:space="preserve"> IF(AND(OR(NOT(ISNUMBER(Edges[Edge Weight])), Edges[Edge Weight] &gt;= Misc!$O$5), OR(NOT(ISNUMBER(Edges[Edge Weight])), Edges[Edge Weight] &lt;= Misc!$P$5),TRUE), TRUE, FALSE)</f>
        <v>1</v>
      </c>
      <c r="N39" s="63"/>
      <c r="O39">
        <v>1</v>
      </c>
    </row>
    <row r="40" spans="1:15" x14ac:dyDescent="0.35">
      <c r="A40" s="86" t="s">
        <v>206</v>
      </c>
      <c r="B40" s="86" t="s">
        <v>207</v>
      </c>
      <c r="C40" s="53"/>
      <c r="D40" s="54"/>
      <c r="E40" s="53"/>
      <c r="F40" s="55"/>
      <c r="G40" s="53"/>
      <c r="H40" s="57"/>
      <c r="I40" s="56"/>
      <c r="J40" s="56"/>
      <c r="K40" s="68"/>
      <c r="L40" s="62">
        <v>40</v>
      </c>
      <c r="M40" s="62" t="b">
        <f xml:space="preserve"> IF(AND(OR(NOT(ISNUMBER(Edges[Edge Weight])), Edges[Edge Weight] &gt;= Misc!$O$5), OR(NOT(ISNUMBER(Edges[Edge Weight])), Edges[Edge Weight] &lt;= Misc!$P$5),TRUE), TRUE, FALSE)</f>
        <v>1</v>
      </c>
      <c r="N40" s="63"/>
      <c r="O40">
        <v>1</v>
      </c>
    </row>
    <row r="41" spans="1:15" x14ac:dyDescent="0.35">
      <c r="A41" s="86" t="s">
        <v>209</v>
      </c>
      <c r="B41" s="86" t="s">
        <v>210</v>
      </c>
      <c r="C41" s="53"/>
      <c r="D41" s="54"/>
      <c r="E41" s="53"/>
      <c r="F41" s="55"/>
      <c r="G41" s="53"/>
      <c r="H41" s="57"/>
      <c r="I41" s="56"/>
      <c r="J41" s="56"/>
      <c r="K41" s="68"/>
      <c r="L41" s="62">
        <v>41</v>
      </c>
      <c r="M41" s="62" t="b">
        <f xml:space="preserve"> IF(AND(OR(NOT(ISNUMBER(Edges[Edge Weight])), Edges[Edge Weight] &gt;= Misc!$O$5), OR(NOT(ISNUMBER(Edges[Edge Weight])), Edges[Edge Weight] &lt;= Misc!$P$5),TRUE), TRUE, FALSE)</f>
        <v>1</v>
      </c>
      <c r="N41" s="63"/>
      <c r="O41">
        <v>1</v>
      </c>
    </row>
    <row r="42" spans="1:15" x14ac:dyDescent="0.35">
      <c r="A42" s="86" t="s">
        <v>209</v>
      </c>
      <c r="B42" s="86" t="s">
        <v>211</v>
      </c>
      <c r="C42" s="53"/>
      <c r="D42" s="54"/>
      <c r="E42" s="53"/>
      <c r="F42" s="55"/>
      <c r="G42" s="53"/>
      <c r="H42" s="57"/>
      <c r="I42" s="56"/>
      <c r="J42" s="56"/>
      <c r="K42" s="68"/>
      <c r="L42" s="62">
        <v>42</v>
      </c>
      <c r="M42" s="62" t="b">
        <f xml:space="preserve"> IF(AND(OR(NOT(ISNUMBER(Edges[Edge Weight])), Edges[Edge Weight] &gt;= Misc!$O$5), OR(NOT(ISNUMBER(Edges[Edge Weight])), Edges[Edge Weight] &lt;= Misc!$P$5),TRUE), TRUE, FALSE)</f>
        <v>1</v>
      </c>
      <c r="N42" s="63"/>
      <c r="O42">
        <v>1</v>
      </c>
    </row>
    <row r="43" spans="1:15" x14ac:dyDescent="0.35">
      <c r="A43" s="86" t="s">
        <v>209</v>
      </c>
      <c r="B43" s="86" t="s">
        <v>212</v>
      </c>
      <c r="C43" s="53"/>
      <c r="D43" s="54"/>
      <c r="E43" s="53"/>
      <c r="F43" s="55"/>
      <c r="G43" s="53"/>
      <c r="H43" s="57"/>
      <c r="I43" s="56"/>
      <c r="J43" s="56"/>
      <c r="K43" s="68"/>
      <c r="L43" s="62">
        <v>43</v>
      </c>
      <c r="M43" s="62" t="b">
        <f xml:space="preserve"> IF(AND(OR(NOT(ISNUMBER(Edges[Edge Weight])), Edges[Edge Weight] &gt;= Misc!$O$5), OR(NOT(ISNUMBER(Edges[Edge Weight])), Edges[Edge Weight] &lt;= Misc!$P$5),TRUE), TRUE, FALSE)</f>
        <v>1</v>
      </c>
      <c r="N43" s="63"/>
      <c r="O43">
        <v>8</v>
      </c>
    </row>
    <row r="44" spans="1:15" x14ac:dyDescent="0.35">
      <c r="A44" s="86" t="s">
        <v>210</v>
      </c>
      <c r="B44" s="86" t="s">
        <v>211</v>
      </c>
      <c r="C44" s="53"/>
      <c r="D44" s="54"/>
      <c r="E44" s="53"/>
      <c r="F44" s="55"/>
      <c r="G44" s="53"/>
      <c r="H44" s="57"/>
      <c r="I44" s="56"/>
      <c r="J44" s="56"/>
      <c r="K44" s="68"/>
      <c r="L44" s="62">
        <v>44</v>
      </c>
      <c r="M44" s="62" t="b">
        <f xml:space="preserve"> IF(AND(OR(NOT(ISNUMBER(Edges[Edge Weight])), Edges[Edge Weight] &gt;= Misc!$O$5), OR(NOT(ISNUMBER(Edges[Edge Weight])), Edges[Edge Weight] &lt;= Misc!$P$5),TRUE), TRUE, FALSE)</f>
        <v>1</v>
      </c>
      <c r="N44" s="63"/>
      <c r="O44">
        <v>1</v>
      </c>
    </row>
    <row r="45" spans="1:15" x14ac:dyDescent="0.35">
      <c r="A45" s="86" t="s">
        <v>210</v>
      </c>
      <c r="B45" s="86" t="s">
        <v>212</v>
      </c>
      <c r="C45" s="53"/>
      <c r="D45" s="54"/>
      <c r="E45" s="53"/>
      <c r="F45" s="55"/>
      <c r="G45" s="53"/>
      <c r="H45" s="57"/>
      <c r="I45" s="56"/>
      <c r="J45" s="56"/>
      <c r="K45" s="68"/>
      <c r="L45" s="62">
        <v>45</v>
      </c>
      <c r="M45" s="62" t="b">
        <f xml:space="preserve"> IF(AND(OR(NOT(ISNUMBER(Edges[Edge Weight])), Edges[Edge Weight] &gt;= Misc!$O$5), OR(NOT(ISNUMBER(Edges[Edge Weight])), Edges[Edge Weight] &lt;= Misc!$P$5),TRUE), TRUE, FALSE)</f>
        <v>1</v>
      </c>
      <c r="N45" s="63"/>
      <c r="O45">
        <v>1</v>
      </c>
    </row>
    <row r="46" spans="1:15" x14ac:dyDescent="0.35">
      <c r="A46" s="86" t="s">
        <v>211</v>
      </c>
      <c r="B46" s="86" t="s">
        <v>212</v>
      </c>
      <c r="C46" s="53"/>
      <c r="D46" s="54"/>
      <c r="E46" s="53"/>
      <c r="F46" s="55"/>
      <c r="G46" s="53"/>
      <c r="H46" s="57"/>
      <c r="I46" s="56"/>
      <c r="J46" s="56"/>
      <c r="K46" s="68"/>
      <c r="L46" s="62">
        <v>46</v>
      </c>
      <c r="M46" s="62" t="b">
        <f xml:space="preserve"> IF(AND(OR(NOT(ISNUMBER(Edges[Edge Weight])), Edges[Edge Weight] &gt;= Misc!$O$5), OR(NOT(ISNUMBER(Edges[Edge Weight])), Edges[Edge Weight] &lt;= Misc!$P$5),TRUE), TRUE, FALSE)</f>
        <v>1</v>
      </c>
      <c r="N46" s="63"/>
      <c r="O46">
        <v>1</v>
      </c>
    </row>
    <row r="47" spans="1:15" x14ac:dyDescent="0.35">
      <c r="A47" s="86" t="s">
        <v>213</v>
      </c>
      <c r="B47" s="86" t="s">
        <v>214</v>
      </c>
      <c r="C47" s="53"/>
      <c r="D47" s="54"/>
      <c r="E47" s="53"/>
      <c r="F47" s="55"/>
      <c r="G47" s="53"/>
      <c r="H47" s="57"/>
      <c r="I47" s="56"/>
      <c r="J47" s="56"/>
      <c r="K47" s="68"/>
      <c r="L47" s="62">
        <v>47</v>
      </c>
      <c r="M47" s="62" t="b">
        <f xml:space="preserve"> IF(AND(OR(NOT(ISNUMBER(Edges[Edge Weight])), Edges[Edge Weight] &gt;= Misc!$O$5), OR(NOT(ISNUMBER(Edges[Edge Weight])), Edges[Edge Weight] &lt;= Misc!$P$5),TRUE), TRUE, FALSE)</f>
        <v>1</v>
      </c>
      <c r="N47" s="63"/>
      <c r="O47">
        <v>1</v>
      </c>
    </row>
    <row r="48" spans="1:15" x14ac:dyDescent="0.35">
      <c r="A48" s="86" t="s">
        <v>215</v>
      </c>
      <c r="B48" s="86" t="s">
        <v>216</v>
      </c>
      <c r="C48" s="53"/>
      <c r="D48" s="54"/>
      <c r="E48" s="53"/>
      <c r="F48" s="55"/>
      <c r="G48" s="53"/>
      <c r="H48" s="57"/>
      <c r="I48" s="56"/>
      <c r="J48" s="56"/>
      <c r="K48" s="68"/>
      <c r="L48" s="62">
        <v>48</v>
      </c>
      <c r="M48" s="62" t="b">
        <f xml:space="preserve"> IF(AND(OR(NOT(ISNUMBER(Edges[Edge Weight])), Edges[Edge Weight] &gt;= Misc!$O$5), OR(NOT(ISNUMBER(Edges[Edge Weight])), Edges[Edge Weight] &lt;= Misc!$P$5),TRUE), TRUE, FALSE)</f>
        <v>1</v>
      </c>
      <c r="N48" s="63"/>
      <c r="O48">
        <v>1</v>
      </c>
    </row>
    <row r="49" spans="1:15" x14ac:dyDescent="0.35">
      <c r="A49" s="86" t="s">
        <v>215</v>
      </c>
      <c r="B49" s="86" t="s">
        <v>217</v>
      </c>
      <c r="C49" s="53"/>
      <c r="D49" s="54"/>
      <c r="E49" s="53"/>
      <c r="F49" s="55"/>
      <c r="G49" s="53"/>
      <c r="H49" s="57"/>
      <c r="I49" s="56"/>
      <c r="J49" s="56"/>
      <c r="K49" s="68"/>
      <c r="L49" s="62">
        <v>49</v>
      </c>
      <c r="M49" s="62" t="b">
        <f xml:space="preserve"> IF(AND(OR(NOT(ISNUMBER(Edges[Edge Weight])), Edges[Edge Weight] &gt;= Misc!$O$5), OR(NOT(ISNUMBER(Edges[Edge Weight])), Edges[Edge Weight] &lt;= Misc!$P$5),TRUE), TRUE, FALSE)</f>
        <v>1</v>
      </c>
      <c r="N49" s="63"/>
      <c r="O49">
        <v>1</v>
      </c>
    </row>
    <row r="50" spans="1:15" x14ac:dyDescent="0.35">
      <c r="A50" s="86" t="s">
        <v>215</v>
      </c>
      <c r="B50" s="86" t="s">
        <v>218</v>
      </c>
      <c r="C50" s="53"/>
      <c r="D50" s="54"/>
      <c r="E50" s="53"/>
      <c r="F50" s="55"/>
      <c r="G50" s="53"/>
      <c r="H50" s="57"/>
      <c r="I50" s="56"/>
      <c r="J50" s="56"/>
      <c r="K50" s="68"/>
      <c r="L50" s="62">
        <v>50</v>
      </c>
      <c r="M50" s="62" t="b">
        <f xml:space="preserve"> IF(AND(OR(NOT(ISNUMBER(Edges[Edge Weight])), Edges[Edge Weight] &gt;= Misc!$O$5), OR(NOT(ISNUMBER(Edges[Edge Weight])), Edges[Edge Weight] &lt;= Misc!$P$5),TRUE), TRUE, FALSE)</f>
        <v>1</v>
      </c>
      <c r="N50" s="63"/>
      <c r="O50">
        <v>1</v>
      </c>
    </row>
    <row r="51" spans="1:15" x14ac:dyDescent="0.35">
      <c r="A51" s="86" t="s">
        <v>215</v>
      </c>
      <c r="B51" s="86" t="s">
        <v>219</v>
      </c>
      <c r="C51" s="53"/>
      <c r="D51" s="54"/>
      <c r="E51" s="53"/>
      <c r="F51" s="55"/>
      <c r="G51" s="53"/>
      <c r="H51" s="57"/>
      <c r="I51" s="56"/>
      <c r="J51" s="56"/>
      <c r="K51" s="68"/>
      <c r="L51" s="62">
        <v>51</v>
      </c>
      <c r="M51" s="62" t="b">
        <f xml:space="preserve"> IF(AND(OR(NOT(ISNUMBER(Edges[Edge Weight])), Edges[Edge Weight] &gt;= Misc!$O$5), OR(NOT(ISNUMBER(Edges[Edge Weight])), Edges[Edge Weight] &lt;= Misc!$P$5),TRUE), TRUE, FALSE)</f>
        <v>1</v>
      </c>
      <c r="N51" s="63"/>
      <c r="O51">
        <v>1</v>
      </c>
    </row>
    <row r="52" spans="1:15" x14ac:dyDescent="0.35">
      <c r="A52" s="86" t="s">
        <v>216</v>
      </c>
      <c r="B52" s="86" t="s">
        <v>217</v>
      </c>
      <c r="C52" s="53"/>
      <c r="D52" s="54"/>
      <c r="E52" s="53"/>
      <c r="F52" s="55"/>
      <c r="G52" s="53"/>
      <c r="H52" s="57"/>
      <c r="I52" s="56"/>
      <c r="J52" s="56"/>
      <c r="K52" s="68"/>
      <c r="L52" s="62">
        <v>52</v>
      </c>
      <c r="M52" s="62" t="b">
        <f xml:space="preserve"> IF(AND(OR(NOT(ISNUMBER(Edges[Edge Weight])), Edges[Edge Weight] &gt;= Misc!$O$5), OR(NOT(ISNUMBER(Edges[Edge Weight])), Edges[Edge Weight] &lt;= Misc!$P$5),TRUE), TRUE, FALSE)</f>
        <v>1</v>
      </c>
      <c r="N52" s="63"/>
      <c r="O52">
        <v>1</v>
      </c>
    </row>
    <row r="53" spans="1:15" x14ac:dyDescent="0.35">
      <c r="A53" s="86" t="s">
        <v>216</v>
      </c>
      <c r="B53" s="86" t="s">
        <v>218</v>
      </c>
      <c r="C53" s="53"/>
      <c r="D53" s="54"/>
      <c r="E53" s="53"/>
      <c r="F53" s="55"/>
      <c r="G53" s="53"/>
      <c r="H53" s="57"/>
      <c r="I53" s="56"/>
      <c r="J53" s="56"/>
      <c r="K53" s="68"/>
      <c r="L53" s="62">
        <v>53</v>
      </c>
      <c r="M53" s="62" t="b">
        <f xml:space="preserve"> IF(AND(OR(NOT(ISNUMBER(Edges[Edge Weight])), Edges[Edge Weight] &gt;= Misc!$O$5), OR(NOT(ISNUMBER(Edges[Edge Weight])), Edges[Edge Weight] &lt;= Misc!$P$5),TRUE), TRUE, FALSE)</f>
        <v>1</v>
      </c>
      <c r="N53" s="63"/>
      <c r="O53">
        <v>1</v>
      </c>
    </row>
    <row r="54" spans="1:15" x14ac:dyDescent="0.35">
      <c r="A54" s="86" t="s">
        <v>216</v>
      </c>
      <c r="B54" s="86" t="s">
        <v>219</v>
      </c>
      <c r="C54" s="53"/>
      <c r="D54" s="54"/>
      <c r="E54" s="53"/>
      <c r="F54" s="55"/>
      <c r="G54" s="53"/>
      <c r="H54" s="57"/>
      <c r="I54" s="56"/>
      <c r="J54" s="56"/>
      <c r="K54" s="68"/>
      <c r="L54" s="62">
        <v>54</v>
      </c>
      <c r="M54" s="62" t="b">
        <f xml:space="preserve"> IF(AND(OR(NOT(ISNUMBER(Edges[Edge Weight])), Edges[Edge Weight] &gt;= Misc!$O$5), OR(NOT(ISNUMBER(Edges[Edge Weight])), Edges[Edge Weight] &lt;= Misc!$P$5),TRUE), TRUE, FALSE)</f>
        <v>1</v>
      </c>
      <c r="N54" s="63"/>
      <c r="O54">
        <v>1</v>
      </c>
    </row>
    <row r="55" spans="1:15" x14ac:dyDescent="0.35">
      <c r="A55" s="86" t="s">
        <v>217</v>
      </c>
      <c r="B55" s="86" t="s">
        <v>218</v>
      </c>
      <c r="C55" s="53"/>
      <c r="D55" s="54"/>
      <c r="E55" s="53"/>
      <c r="F55" s="55"/>
      <c r="G55" s="53"/>
      <c r="H55" s="57"/>
      <c r="I55" s="56"/>
      <c r="J55" s="56"/>
      <c r="K55" s="68"/>
      <c r="L55" s="62">
        <v>55</v>
      </c>
      <c r="M55" s="62" t="b">
        <f xml:space="preserve"> IF(AND(OR(NOT(ISNUMBER(Edges[Edge Weight])), Edges[Edge Weight] &gt;= Misc!$O$5), OR(NOT(ISNUMBER(Edges[Edge Weight])), Edges[Edge Weight] &lt;= Misc!$P$5),TRUE), TRUE, FALSE)</f>
        <v>1</v>
      </c>
      <c r="N55" s="63"/>
      <c r="O55">
        <v>1</v>
      </c>
    </row>
    <row r="56" spans="1:15" x14ac:dyDescent="0.35">
      <c r="A56" s="86" t="s">
        <v>217</v>
      </c>
      <c r="B56" s="86" t="s">
        <v>219</v>
      </c>
      <c r="C56" s="53"/>
      <c r="D56" s="54"/>
      <c r="E56" s="53"/>
      <c r="F56" s="55"/>
      <c r="G56" s="53"/>
      <c r="H56" s="57"/>
      <c r="I56" s="56"/>
      <c r="J56" s="56"/>
      <c r="K56" s="68"/>
      <c r="L56" s="62">
        <v>56</v>
      </c>
      <c r="M56" s="62" t="b">
        <f xml:space="preserve"> IF(AND(OR(NOT(ISNUMBER(Edges[Edge Weight])), Edges[Edge Weight] &gt;= Misc!$O$5), OR(NOT(ISNUMBER(Edges[Edge Weight])), Edges[Edge Weight] &lt;= Misc!$P$5),TRUE), TRUE, FALSE)</f>
        <v>1</v>
      </c>
      <c r="N56" s="63"/>
      <c r="O56">
        <v>1</v>
      </c>
    </row>
    <row r="57" spans="1:15" x14ac:dyDescent="0.35">
      <c r="A57" s="86" t="s">
        <v>218</v>
      </c>
      <c r="B57" s="86" t="s">
        <v>219</v>
      </c>
      <c r="C57" s="53"/>
      <c r="D57" s="54"/>
      <c r="E57" s="53"/>
      <c r="F57" s="55"/>
      <c r="G57" s="53"/>
      <c r="H57" s="57"/>
      <c r="I57" s="56"/>
      <c r="J57" s="56"/>
      <c r="K57" s="68"/>
      <c r="L57" s="62">
        <v>57</v>
      </c>
      <c r="M57" s="62" t="b">
        <f xml:space="preserve"> IF(AND(OR(NOT(ISNUMBER(Edges[Edge Weight])), Edges[Edge Weight] &gt;= Misc!$O$5), OR(NOT(ISNUMBER(Edges[Edge Weight])), Edges[Edge Weight] &lt;= Misc!$P$5),TRUE), TRUE, FALSE)</f>
        <v>1</v>
      </c>
      <c r="N57" s="63"/>
      <c r="O57">
        <v>1</v>
      </c>
    </row>
    <row r="58" spans="1:15" x14ac:dyDescent="0.35">
      <c r="A58" s="86" t="s">
        <v>220</v>
      </c>
      <c r="B58" s="86" t="s">
        <v>221</v>
      </c>
      <c r="C58" s="53"/>
      <c r="D58" s="54"/>
      <c r="E58" s="53"/>
      <c r="F58" s="55"/>
      <c r="G58" s="53"/>
      <c r="H58" s="57"/>
      <c r="I58" s="56"/>
      <c r="J58" s="56"/>
      <c r="K58" s="68"/>
      <c r="L58" s="62">
        <v>58</v>
      </c>
      <c r="M58" s="62" t="b">
        <f xml:space="preserve"> IF(AND(OR(NOT(ISNUMBER(Edges[Edge Weight])), Edges[Edge Weight] &gt;= Misc!$O$5), OR(NOT(ISNUMBER(Edges[Edge Weight])), Edges[Edge Weight] &lt;= Misc!$P$5),TRUE), TRUE, FALSE)</f>
        <v>1</v>
      </c>
      <c r="N58" s="63"/>
      <c r="O58">
        <v>1</v>
      </c>
    </row>
    <row r="59" spans="1:15" x14ac:dyDescent="0.35">
      <c r="A59" s="86" t="s">
        <v>222</v>
      </c>
      <c r="B59" s="86" t="s">
        <v>223</v>
      </c>
      <c r="C59" s="53"/>
      <c r="D59" s="54"/>
      <c r="E59" s="53"/>
      <c r="F59" s="55"/>
      <c r="G59" s="53"/>
      <c r="H59" s="57"/>
      <c r="I59" s="56"/>
      <c r="J59" s="56"/>
      <c r="K59" s="68"/>
      <c r="L59" s="62">
        <v>59</v>
      </c>
      <c r="M59" s="62" t="b">
        <f xml:space="preserve"> IF(AND(OR(NOT(ISNUMBER(Edges[Edge Weight])), Edges[Edge Weight] &gt;= Misc!$O$5), OR(NOT(ISNUMBER(Edges[Edge Weight])), Edges[Edge Weight] &lt;= Misc!$P$5),TRUE), TRUE, FALSE)</f>
        <v>1</v>
      </c>
      <c r="N59" s="63"/>
      <c r="O59">
        <v>1</v>
      </c>
    </row>
    <row r="60" spans="1:15" x14ac:dyDescent="0.35">
      <c r="A60" s="122" t="s">
        <v>224</v>
      </c>
      <c r="B60" s="86" t="s">
        <v>225</v>
      </c>
      <c r="C60" s="53"/>
      <c r="D60" s="54"/>
      <c r="E60" s="53"/>
      <c r="F60" s="55"/>
      <c r="G60" s="53"/>
      <c r="H60" s="57"/>
      <c r="I60" s="56"/>
      <c r="J60" s="56"/>
      <c r="K60" s="68"/>
      <c r="L60" s="62">
        <v>60</v>
      </c>
      <c r="M60" s="62" t="b">
        <f xml:space="preserve"> IF(AND(OR(NOT(ISNUMBER(Edges[Edge Weight])), Edges[Edge Weight] &gt;= Misc!$O$5), OR(NOT(ISNUMBER(Edges[Edge Weight])), Edges[Edge Weight] &lt;= Misc!$P$5),TRUE), TRUE, FALSE)</f>
        <v>1</v>
      </c>
      <c r="N60" s="63"/>
      <c r="O60">
        <v>1</v>
      </c>
    </row>
    <row r="61" spans="1:15" x14ac:dyDescent="0.35">
      <c r="A61" s="122" t="s">
        <v>224</v>
      </c>
      <c r="B61" s="86" t="s">
        <v>227</v>
      </c>
      <c r="C61" s="53"/>
      <c r="D61" s="54"/>
      <c r="E61" s="53"/>
      <c r="F61" s="55"/>
      <c r="G61" s="53"/>
      <c r="H61" s="57"/>
      <c r="I61" s="56"/>
      <c r="J61" s="56"/>
      <c r="K61" s="68"/>
      <c r="L61" s="62">
        <v>61</v>
      </c>
      <c r="M61" s="62" t="b">
        <f xml:space="preserve"> IF(AND(OR(NOT(ISNUMBER(Edges[Edge Weight])), Edges[Edge Weight] &gt;= Misc!$O$5), OR(NOT(ISNUMBER(Edges[Edge Weight])), Edges[Edge Weight] &lt;= Misc!$P$5),TRUE), TRUE, FALSE)</f>
        <v>1</v>
      </c>
      <c r="N61" s="63"/>
      <c r="O61">
        <v>1</v>
      </c>
    </row>
    <row r="62" spans="1:15" x14ac:dyDescent="0.35">
      <c r="A62" s="122" t="s">
        <v>224</v>
      </c>
      <c r="B62" s="86" t="s">
        <v>226</v>
      </c>
      <c r="C62" s="53"/>
      <c r="D62" s="54"/>
      <c r="E62" s="53"/>
      <c r="F62" s="55"/>
      <c r="G62" s="53"/>
      <c r="H62" s="57"/>
      <c r="I62" s="56"/>
      <c r="J62" s="56"/>
      <c r="K62" s="68"/>
      <c r="L62" s="62">
        <v>62</v>
      </c>
      <c r="M62" s="62" t="b">
        <f xml:space="preserve"> IF(AND(OR(NOT(ISNUMBER(Edges[Edge Weight])), Edges[Edge Weight] &gt;= Misc!$O$5), OR(NOT(ISNUMBER(Edges[Edge Weight])), Edges[Edge Weight] &lt;= Misc!$P$5),TRUE), TRUE, FALSE)</f>
        <v>1</v>
      </c>
      <c r="N62" s="63"/>
      <c r="O62">
        <v>1</v>
      </c>
    </row>
    <row r="63" spans="1:15" x14ac:dyDescent="0.35">
      <c r="A63" s="86" t="s">
        <v>225</v>
      </c>
      <c r="B63" s="86" t="s">
        <v>227</v>
      </c>
      <c r="C63" s="53"/>
      <c r="D63" s="54"/>
      <c r="E63" s="53"/>
      <c r="F63" s="55"/>
      <c r="G63" s="53"/>
      <c r="H63" s="57"/>
      <c r="I63" s="56"/>
      <c r="J63" s="56"/>
      <c r="K63" s="68"/>
      <c r="L63" s="62">
        <v>63</v>
      </c>
      <c r="M63" s="62" t="b">
        <f xml:space="preserve"> IF(AND(OR(NOT(ISNUMBER(Edges[Edge Weight])), Edges[Edge Weight] &gt;= Misc!$O$5), OR(NOT(ISNUMBER(Edges[Edge Weight])), Edges[Edge Weight] &lt;= Misc!$P$5),TRUE), TRUE, FALSE)</f>
        <v>1</v>
      </c>
      <c r="N63" s="63"/>
      <c r="O63">
        <v>1</v>
      </c>
    </row>
    <row r="64" spans="1:15" x14ac:dyDescent="0.35">
      <c r="A64" s="86" t="s">
        <v>225</v>
      </c>
      <c r="B64" s="86" t="s">
        <v>226</v>
      </c>
      <c r="C64" s="53"/>
      <c r="D64" s="54"/>
      <c r="E64" s="53"/>
      <c r="F64" s="55"/>
      <c r="G64" s="53"/>
      <c r="H64" s="57"/>
      <c r="I64" s="56"/>
      <c r="J64" s="56"/>
      <c r="K64" s="68"/>
      <c r="L64" s="62">
        <v>64</v>
      </c>
      <c r="M64" s="62" t="b">
        <f xml:space="preserve"> IF(AND(OR(NOT(ISNUMBER(Edges[Edge Weight])), Edges[Edge Weight] &gt;= Misc!$O$5), OR(NOT(ISNUMBER(Edges[Edge Weight])), Edges[Edge Weight] &lt;= Misc!$P$5),TRUE), TRUE, FALSE)</f>
        <v>1</v>
      </c>
      <c r="N64" s="63"/>
      <c r="O64">
        <v>1</v>
      </c>
    </row>
    <row r="65" spans="1:15" x14ac:dyDescent="0.35">
      <c r="A65" s="86" t="s">
        <v>227</v>
      </c>
      <c r="B65" s="86" t="s">
        <v>226</v>
      </c>
      <c r="C65" s="53"/>
      <c r="D65" s="54"/>
      <c r="E65" s="53"/>
      <c r="F65" s="55"/>
      <c r="G65" s="53"/>
      <c r="H65" s="57"/>
      <c r="I65" s="56"/>
      <c r="J65" s="56"/>
      <c r="K65" s="68"/>
      <c r="L65" s="62">
        <v>65</v>
      </c>
      <c r="M65" s="62" t="b">
        <f xml:space="preserve"> IF(AND(OR(NOT(ISNUMBER(Edges[Edge Weight])), Edges[Edge Weight] &gt;= Misc!$O$5), OR(NOT(ISNUMBER(Edges[Edge Weight])), Edges[Edge Weight] &lt;= Misc!$P$5),TRUE), TRUE, FALSE)</f>
        <v>1</v>
      </c>
      <c r="N65" s="63"/>
      <c r="O65">
        <v>1</v>
      </c>
    </row>
    <row r="66" spans="1:15" x14ac:dyDescent="0.35">
      <c r="A66" s="86" t="s">
        <v>228</v>
      </c>
      <c r="B66" s="86" t="s">
        <v>230</v>
      </c>
      <c r="C66" s="53"/>
      <c r="D66" s="54"/>
      <c r="E66" s="53"/>
      <c r="F66" s="55"/>
      <c r="G66" s="53"/>
      <c r="H66" s="57"/>
      <c r="I66" s="56"/>
      <c r="J66" s="56"/>
      <c r="K66" s="68"/>
      <c r="L66" s="62">
        <v>66</v>
      </c>
      <c r="M66" s="62" t="b">
        <f xml:space="preserve"> IF(AND(OR(NOT(ISNUMBER(Edges[Edge Weight])), Edges[Edge Weight] &gt;= Misc!$O$5), OR(NOT(ISNUMBER(Edges[Edge Weight])), Edges[Edge Weight] &lt;= Misc!$P$5),TRUE), TRUE, FALSE)</f>
        <v>1</v>
      </c>
      <c r="N66" s="63"/>
      <c r="O66">
        <v>1</v>
      </c>
    </row>
    <row r="67" spans="1:15" x14ac:dyDescent="0.35">
      <c r="A67" s="86" t="s">
        <v>228</v>
      </c>
      <c r="B67" s="86" t="s">
        <v>229</v>
      </c>
      <c r="C67" s="53"/>
      <c r="D67" s="54"/>
      <c r="E67" s="53"/>
      <c r="F67" s="55"/>
      <c r="G67" s="53"/>
      <c r="H67" s="57"/>
      <c r="I67" s="56"/>
      <c r="J67" s="56"/>
      <c r="K67" s="68"/>
      <c r="L67" s="62">
        <v>67</v>
      </c>
      <c r="M67" s="62" t="b">
        <f xml:space="preserve"> IF(AND(OR(NOT(ISNUMBER(Edges[Edge Weight])), Edges[Edge Weight] &gt;= Misc!$O$5), OR(NOT(ISNUMBER(Edges[Edge Weight])), Edges[Edge Weight] &lt;= Misc!$P$5),TRUE), TRUE, FALSE)</f>
        <v>1</v>
      </c>
      <c r="N67" s="63"/>
      <c r="O67">
        <v>1</v>
      </c>
    </row>
    <row r="68" spans="1:15" x14ac:dyDescent="0.35">
      <c r="A68" s="86" t="s">
        <v>230</v>
      </c>
      <c r="B68" s="86" t="s">
        <v>229</v>
      </c>
      <c r="C68" s="53"/>
      <c r="D68" s="54"/>
      <c r="E68" s="53"/>
      <c r="F68" s="55"/>
      <c r="G68" s="53"/>
      <c r="H68" s="57"/>
      <c r="I68" s="56"/>
      <c r="J68" s="56"/>
      <c r="K68" s="68"/>
      <c r="L68" s="62">
        <v>68</v>
      </c>
      <c r="M68" s="62" t="b">
        <f xml:space="preserve"> IF(AND(OR(NOT(ISNUMBER(Edges[Edge Weight])), Edges[Edge Weight] &gt;= Misc!$O$5), OR(NOT(ISNUMBER(Edges[Edge Weight])), Edges[Edge Weight] &lt;= Misc!$P$5),TRUE), TRUE, FALSE)</f>
        <v>1</v>
      </c>
      <c r="N68" s="63"/>
      <c r="O68">
        <v>1</v>
      </c>
    </row>
    <row r="69" spans="1:15" x14ac:dyDescent="0.35">
      <c r="A69" s="114" t="s">
        <v>231</v>
      </c>
      <c r="B69" s="104" t="s">
        <v>228</v>
      </c>
      <c r="C69" s="53"/>
      <c r="D69" s="54"/>
      <c r="E69" s="53"/>
      <c r="F69" s="55"/>
      <c r="G69" s="53"/>
      <c r="H69" s="57"/>
      <c r="I69" s="56"/>
      <c r="J69" s="56"/>
      <c r="K69" s="68"/>
      <c r="L69" s="62">
        <v>69</v>
      </c>
      <c r="M69" s="62" t="b">
        <f xml:space="preserve"> IF(AND(OR(NOT(ISNUMBER(Edges[Edge Weight])), Edges[Edge Weight] &gt;= Misc!$O$5), OR(NOT(ISNUMBER(Edges[Edge Weight])), Edges[Edge Weight] &lt;= Misc!$P$5),TRUE), TRUE, FALSE)</f>
        <v>1</v>
      </c>
      <c r="N69" s="63"/>
      <c r="O69">
        <v>1</v>
      </c>
    </row>
    <row r="70" spans="1:15" x14ac:dyDescent="0.35">
      <c r="A70" s="114" t="s">
        <v>231</v>
      </c>
      <c r="B70" s="86" t="s">
        <v>229</v>
      </c>
      <c r="C70" s="105"/>
      <c r="D70" s="106"/>
      <c r="E70" s="105"/>
      <c r="F70" s="108"/>
      <c r="G70" s="105"/>
      <c r="H70" s="109"/>
      <c r="I70" s="110"/>
      <c r="J70" s="110"/>
      <c r="K70" s="111"/>
      <c r="L70" s="117">
        <v>70</v>
      </c>
      <c r="M70" s="117" t="b">
        <f xml:space="preserve"> IF(AND(OR(NOT(ISNUMBER(Edges[Edge Weight])), Edges[Edge Weight] &gt;= Misc!$O$5), OR(NOT(ISNUMBER(Edges[Edge Weight])), Edges[Edge Weight] &lt;= Misc!$P$5),TRUE), TRUE, FALSE)</f>
        <v>1</v>
      </c>
      <c r="N70" s="113"/>
      <c r="O70">
        <v>1</v>
      </c>
    </row>
    <row r="71" spans="1:15" x14ac:dyDescent="0.35">
      <c r="A71" s="114" t="s">
        <v>232</v>
      </c>
      <c r="B71" s="86" t="s">
        <v>233</v>
      </c>
      <c r="C71" s="53" t="s">
        <v>386</v>
      </c>
      <c r="D71" s="54">
        <v>1</v>
      </c>
      <c r="E71" s="53"/>
      <c r="F71" s="55"/>
      <c r="G71" s="53"/>
      <c r="H71" s="57"/>
      <c r="I71" s="56"/>
      <c r="J71" s="56"/>
      <c r="K71" s="68"/>
      <c r="L71" s="62">
        <v>71</v>
      </c>
      <c r="M71" s="62" t="b">
        <f xml:space="preserve"> IF(AND(OR(NOT(ISNUMBER(Edges[Edge Weight])), Edges[Edge Weight] &gt;= Misc!$O$5), OR(NOT(ISNUMBER(Edges[Edge Weight])), Edges[Edge Weight] &lt;= Misc!$P$5),TRUE), TRUE, FALSE)</f>
        <v>1</v>
      </c>
      <c r="N71" s="63"/>
      <c r="O71">
        <v>1</v>
      </c>
    </row>
    <row r="72" spans="1:15" x14ac:dyDescent="0.35">
      <c r="A72" s="114" t="s">
        <v>232</v>
      </c>
      <c r="B72" s="86" t="s">
        <v>234</v>
      </c>
      <c r="C72" s="53" t="s">
        <v>386</v>
      </c>
      <c r="D72" s="54">
        <v>4.5</v>
      </c>
      <c r="E72" s="53"/>
      <c r="F72" s="55"/>
      <c r="G72" s="53"/>
      <c r="H72" s="57"/>
      <c r="I72" s="56"/>
      <c r="J72" s="56"/>
      <c r="K72" s="68"/>
      <c r="L72" s="62">
        <v>72</v>
      </c>
      <c r="M72" s="62" t="b">
        <f xml:space="preserve"> IF(AND(OR(NOT(ISNUMBER(Edges[Edge Weight])), Edges[Edge Weight] &gt;= Misc!$O$5), OR(NOT(ISNUMBER(Edges[Edge Weight])), Edges[Edge Weight] &lt;= Misc!$P$5),TRUE), TRUE, FALSE)</f>
        <v>0</v>
      </c>
      <c r="N72" s="63"/>
      <c r="O72">
        <v>57</v>
      </c>
    </row>
    <row r="73" spans="1:15" x14ac:dyDescent="0.35">
      <c r="A73" s="86" t="s">
        <v>233</v>
      </c>
      <c r="B73" s="86" t="s">
        <v>234</v>
      </c>
      <c r="C73" s="105" t="s">
        <v>386</v>
      </c>
      <c r="D73" s="106">
        <v>1</v>
      </c>
      <c r="E73" s="105"/>
      <c r="F73" s="108"/>
      <c r="G73" s="105"/>
      <c r="H73" s="109"/>
      <c r="I73" s="110"/>
      <c r="J73" s="110"/>
      <c r="K73" s="111"/>
      <c r="L73" s="117">
        <v>73</v>
      </c>
      <c r="M73" s="117" t="b">
        <f xml:space="preserve"> IF(AND(OR(NOT(ISNUMBER(Edges[Edge Weight])), Edges[Edge Weight] &gt;= Misc!$O$5), OR(NOT(ISNUMBER(Edges[Edge Weight])), Edges[Edge Weight] &lt;= Misc!$P$5),TRUE), TRUE, FALSE)</f>
        <v>1</v>
      </c>
      <c r="N73" s="113"/>
      <c r="O73">
        <v>2</v>
      </c>
    </row>
    <row r="74" spans="1:15" x14ac:dyDescent="0.35">
      <c r="A74" s="14" t="s">
        <v>235</v>
      </c>
      <c r="B74" s="86" t="s">
        <v>236</v>
      </c>
      <c r="C74" s="53"/>
      <c r="D74" s="54"/>
      <c r="E74" s="53"/>
      <c r="F74" s="55"/>
      <c r="G74" s="53"/>
      <c r="H74" s="57"/>
      <c r="I74" s="56"/>
      <c r="J74" s="56"/>
      <c r="K74" s="68"/>
      <c r="L74" s="62">
        <v>74</v>
      </c>
      <c r="M74" s="62" t="b">
        <f xml:space="preserve"> IF(AND(OR(NOT(ISNUMBER(Edges[Edge Weight])), Edges[Edge Weight] &gt;= Misc!$O$5), OR(NOT(ISNUMBER(Edges[Edge Weight])), Edges[Edge Weight] &lt;= Misc!$P$5),TRUE), TRUE, FALSE)</f>
        <v>1</v>
      </c>
      <c r="N74" s="63"/>
      <c r="O74">
        <v>1</v>
      </c>
    </row>
    <row r="75" spans="1:15" x14ac:dyDescent="0.35">
      <c r="A75" s="14" t="s">
        <v>235</v>
      </c>
      <c r="B75" s="86" t="s">
        <v>195</v>
      </c>
      <c r="C75" s="53"/>
      <c r="D75" s="54"/>
      <c r="E75" s="53"/>
      <c r="F75" s="55"/>
      <c r="G75" s="53"/>
      <c r="H75" s="57"/>
      <c r="I75" s="56"/>
      <c r="J75" s="56"/>
      <c r="K75" s="68"/>
      <c r="L75" s="62">
        <v>75</v>
      </c>
      <c r="M75" s="62" t="b">
        <f xml:space="preserve"> IF(AND(OR(NOT(ISNUMBER(Edges[Edge Weight])), Edges[Edge Weight] &gt;= Misc!$O$5), OR(NOT(ISNUMBER(Edges[Edge Weight])), Edges[Edge Weight] &lt;= Misc!$P$5),TRUE), TRUE, FALSE)</f>
        <v>1</v>
      </c>
      <c r="N75" s="63"/>
      <c r="O75">
        <v>1</v>
      </c>
    </row>
    <row r="76" spans="1:15" x14ac:dyDescent="0.35">
      <c r="A76" s="86" t="s">
        <v>236</v>
      </c>
      <c r="B76" s="86" t="s">
        <v>195</v>
      </c>
      <c r="C76" s="53"/>
      <c r="D76" s="54"/>
      <c r="E76" s="53"/>
      <c r="F76" s="55"/>
      <c r="G76" s="53"/>
      <c r="H76" s="57"/>
      <c r="I76" s="56"/>
      <c r="J76" s="56"/>
      <c r="K76" s="68"/>
      <c r="L76" s="62">
        <v>76</v>
      </c>
      <c r="M76" s="62" t="b">
        <f xml:space="preserve"> IF(AND(OR(NOT(ISNUMBER(Edges[Edge Weight])), Edges[Edge Weight] &gt;= Misc!$O$5), OR(NOT(ISNUMBER(Edges[Edge Weight])), Edges[Edge Weight] &lt;= Misc!$P$5),TRUE), TRUE, FALSE)</f>
        <v>1</v>
      </c>
      <c r="N76" s="63"/>
      <c r="O76">
        <v>1</v>
      </c>
    </row>
    <row r="77" spans="1:15" x14ac:dyDescent="0.35">
      <c r="A77" s="86" t="s">
        <v>237</v>
      </c>
      <c r="B77" s="86" t="s">
        <v>238</v>
      </c>
      <c r="C77" s="53"/>
      <c r="D77" s="54"/>
      <c r="E77" s="53"/>
      <c r="F77" s="55"/>
      <c r="G77" s="53"/>
      <c r="H77" s="57"/>
      <c r="I77" s="56"/>
      <c r="J77" s="56"/>
      <c r="K77" s="68"/>
      <c r="L77" s="62">
        <v>77</v>
      </c>
      <c r="M77" s="62" t="b">
        <f xml:space="preserve"> IF(AND(OR(NOT(ISNUMBER(Edges[Edge Weight])), Edges[Edge Weight] &gt;= Misc!$O$5), OR(NOT(ISNUMBER(Edges[Edge Weight])), Edges[Edge Weight] &lt;= Misc!$P$5),TRUE), TRUE, FALSE)</f>
        <v>1</v>
      </c>
      <c r="N77" s="63"/>
      <c r="O77">
        <v>1</v>
      </c>
    </row>
    <row r="78" spans="1:15" x14ac:dyDescent="0.35">
      <c r="A78" s="86" t="s">
        <v>237</v>
      </c>
      <c r="B78" s="86" t="s">
        <v>239</v>
      </c>
      <c r="C78" s="53"/>
      <c r="D78" s="54"/>
      <c r="E78" s="53"/>
      <c r="F78" s="55"/>
      <c r="G78" s="53"/>
      <c r="H78" s="57"/>
      <c r="I78" s="56"/>
      <c r="J78" s="56"/>
      <c r="K78" s="68"/>
      <c r="L78" s="62">
        <v>78</v>
      </c>
      <c r="M78" s="62" t="b">
        <f xml:space="preserve"> IF(AND(OR(NOT(ISNUMBER(Edges[Edge Weight])), Edges[Edge Weight] &gt;= Misc!$O$5), OR(NOT(ISNUMBER(Edges[Edge Weight])), Edges[Edge Weight] &lt;= Misc!$P$5),TRUE), TRUE, FALSE)</f>
        <v>1</v>
      </c>
      <c r="N78" s="63"/>
      <c r="O78">
        <v>1</v>
      </c>
    </row>
    <row r="79" spans="1:15" x14ac:dyDescent="0.35">
      <c r="A79" s="86" t="s">
        <v>238</v>
      </c>
      <c r="B79" s="86" t="s">
        <v>239</v>
      </c>
      <c r="C79" s="53"/>
      <c r="D79" s="54"/>
      <c r="E79" s="53"/>
      <c r="F79" s="55"/>
      <c r="G79" s="53"/>
      <c r="H79" s="57"/>
      <c r="I79" s="56"/>
      <c r="J79" s="56"/>
      <c r="K79" s="68"/>
      <c r="L79" s="62">
        <v>79</v>
      </c>
      <c r="M79" s="62" t="b">
        <f xml:space="preserve"> IF(AND(OR(NOT(ISNUMBER(Edges[Edge Weight])), Edges[Edge Weight] &gt;= Misc!$O$5), OR(NOT(ISNUMBER(Edges[Edge Weight])), Edges[Edge Weight] &lt;= Misc!$P$5),TRUE), TRUE, FALSE)</f>
        <v>1</v>
      </c>
      <c r="N79" s="63"/>
      <c r="O79">
        <v>1</v>
      </c>
    </row>
    <row r="80" spans="1:15" x14ac:dyDescent="0.35">
      <c r="A80" s="86" t="s">
        <v>240</v>
      </c>
      <c r="B80" s="86" t="s">
        <v>241</v>
      </c>
      <c r="C80" s="53" t="s">
        <v>386</v>
      </c>
      <c r="D80" s="54">
        <v>1</v>
      </c>
      <c r="E80" s="53"/>
      <c r="F80" s="55"/>
      <c r="G80" s="53"/>
      <c r="H80" s="57"/>
      <c r="I80" s="56"/>
      <c r="J80" s="56"/>
      <c r="K80" s="68"/>
      <c r="L80" s="62">
        <v>80</v>
      </c>
      <c r="M80" s="62" t="b">
        <f xml:space="preserve"> IF(AND(OR(NOT(ISNUMBER(Edges[Edge Weight])), Edges[Edge Weight] &gt;= Misc!$O$5), OR(NOT(ISNUMBER(Edges[Edge Weight])), Edges[Edge Weight] &lt;= Misc!$P$5),TRUE), TRUE, FALSE)</f>
        <v>1</v>
      </c>
      <c r="N80" s="63"/>
      <c r="O80">
        <v>1</v>
      </c>
    </row>
    <row r="81" spans="1:15" x14ac:dyDescent="0.35">
      <c r="A81" s="86" t="s">
        <v>240</v>
      </c>
      <c r="B81" s="86" t="s">
        <v>187</v>
      </c>
      <c r="C81" s="53" t="s">
        <v>386</v>
      </c>
      <c r="D81" s="54">
        <v>1</v>
      </c>
      <c r="E81" s="53"/>
      <c r="F81" s="55"/>
      <c r="G81" s="53"/>
      <c r="H81" s="57"/>
      <c r="I81" s="56"/>
      <c r="J81" s="56"/>
      <c r="K81" s="68"/>
      <c r="L81" s="62">
        <v>81</v>
      </c>
      <c r="M81" s="62" t="b">
        <f xml:space="preserve"> IF(AND(OR(NOT(ISNUMBER(Edges[Edge Weight])), Edges[Edge Weight] &gt;= Misc!$O$5), OR(NOT(ISNUMBER(Edges[Edge Weight])), Edges[Edge Weight] &lt;= Misc!$P$5),TRUE), TRUE, FALSE)</f>
        <v>1</v>
      </c>
      <c r="N81" s="63"/>
      <c r="O81">
        <v>1</v>
      </c>
    </row>
    <row r="82" spans="1:15" x14ac:dyDescent="0.35">
      <c r="A82" s="86" t="s">
        <v>241</v>
      </c>
      <c r="B82" s="86" t="s">
        <v>187</v>
      </c>
      <c r="C82" s="53" t="s">
        <v>386</v>
      </c>
      <c r="D82" s="54">
        <v>1</v>
      </c>
      <c r="E82" s="53"/>
      <c r="F82" s="55"/>
      <c r="G82" s="53"/>
      <c r="H82" s="57"/>
      <c r="I82" s="56"/>
      <c r="J82" s="56"/>
      <c r="K82" s="68"/>
      <c r="L82" s="62">
        <v>82</v>
      </c>
      <c r="M82" s="62" t="b">
        <f xml:space="preserve"> IF(AND(OR(NOT(ISNUMBER(Edges[Edge Weight])), Edges[Edge Weight] &gt;= Misc!$O$5), OR(NOT(ISNUMBER(Edges[Edge Weight])), Edges[Edge Weight] &lt;= Misc!$P$5),TRUE), TRUE, FALSE)</f>
        <v>1</v>
      </c>
      <c r="N82" s="63"/>
      <c r="O82">
        <v>1</v>
      </c>
    </row>
    <row r="83" spans="1:15" x14ac:dyDescent="0.35">
      <c r="A83" s="50" t="s">
        <v>187</v>
      </c>
      <c r="B83" s="115" t="s">
        <v>242</v>
      </c>
      <c r="C83" s="53" t="s">
        <v>386</v>
      </c>
      <c r="D83" s="54">
        <v>6.5</v>
      </c>
      <c r="E83" s="53" t="s">
        <v>132</v>
      </c>
      <c r="F83" s="55"/>
      <c r="G83" s="53"/>
      <c r="H83" s="57"/>
      <c r="I83" s="56"/>
      <c r="J83" s="56"/>
      <c r="K83" s="68"/>
      <c r="L83" s="62">
        <v>83</v>
      </c>
      <c r="M83" s="62" t="b">
        <f xml:space="preserve"> IF(AND(OR(NOT(ISNUMBER(Edges[Edge Weight])), Edges[Edge Weight] &gt;= Misc!$O$5), OR(NOT(ISNUMBER(Edges[Edge Weight])), Edges[Edge Weight] &lt;= Misc!$P$5),TRUE), TRUE, FALSE)</f>
        <v>0</v>
      </c>
      <c r="N83" s="63"/>
      <c r="O83">
        <v>35</v>
      </c>
    </row>
    <row r="84" spans="1:15" x14ac:dyDescent="0.35">
      <c r="A84" s="115" t="s">
        <v>242</v>
      </c>
      <c r="B84" s="116" t="s">
        <v>243</v>
      </c>
      <c r="C84" s="53" t="s">
        <v>386</v>
      </c>
      <c r="D84" s="54">
        <v>1</v>
      </c>
      <c r="E84" s="53"/>
      <c r="F84" s="55"/>
      <c r="G84" s="53"/>
      <c r="H84" s="57"/>
      <c r="I84" s="56"/>
      <c r="J84" s="56"/>
      <c r="K84" s="68"/>
      <c r="L84" s="62">
        <v>84</v>
      </c>
      <c r="M84" s="62" t="b">
        <f xml:space="preserve"> IF(AND(OR(NOT(ISNUMBER(Edges[Edge Weight])), Edges[Edge Weight] &gt;= Misc!$O$5), OR(NOT(ISNUMBER(Edges[Edge Weight])), Edges[Edge Weight] &lt;= Misc!$P$5),TRUE), TRUE, FALSE)</f>
        <v>1</v>
      </c>
      <c r="N84" s="63"/>
      <c r="O84">
        <v>1</v>
      </c>
    </row>
    <row r="85" spans="1:15" x14ac:dyDescent="0.35">
      <c r="A85" s="50" t="s">
        <v>187</v>
      </c>
      <c r="B85" s="116" t="s">
        <v>243</v>
      </c>
      <c r="C85" s="105" t="s">
        <v>386</v>
      </c>
      <c r="D85" s="106">
        <v>1</v>
      </c>
      <c r="E85" s="105"/>
      <c r="F85" s="108"/>
      <c r="G85" s="105"/>
      <c r="H85" s="109"/>
      <c r="I85" s="110"/>
      <c r="J85" s="110"/>
      <c r="K85" s="111"/>
      <c r="L85" s="117">
        <v>85</v>
      </c>
      <c r="M85" s="117" t="b">
        <f xml:space="preserve"> IF(AND(OR(NOT(ISNUMBER(Edges[Edge Weight])), Edges[Edge Weight] &gt;= Misc!$O$5), OR(NOT(ISNUMBER(Edges[Edge Weight])), Edges[Edge Weight] &lt;= Misc!$P$5),TRUE), TRUE, FALSE)</f>
        <v>1</v>
      </c>
      <c r="N85" s="113"/>
      <c r="O85">
        <v>2</v>
      </c>
    </row>
    <row r="86" spans="1:15" x14ac:dyDescent="0.35">
      <c r="A86" s="104" t="s">
        <v>187</v>
      </c>
      <c r="B86" s="104" t="s">
        <v>244</v>
      </c>
      <c r="C86" s="105" t="s">
        <v>391</v>
      </c>
      <c r="D86" s="106">
        <v>2</v>
      </c>
      <c r="E86" s="105"/>
      <c r="F86" s="108"/>
      <c r="G86" s="105"/>
      <c r="H86" s="109"/>
      <c r="I86" s="110"/>
      <c r="J86" s="110"/>
      <c r="K86" s="111"/>
      <c r="L86" s="117">
        <v>86</v>
      </c>
      <c r="M86" s="117" t="b">
        <f xml:space="preserve"> IF(AND(OR(NOT(ISNUMBER(Edges[Edge Weight])), Edges[Edge Weight] &gt;= Misc!$O$5), OR(NOT(ISNUMBER(Edges[Edge Weight])), Edges[Edge Weight] &lt;= Misc!$P$5),TRUE), TRUE, FALSE)</f>
        <v>1</v>
      </c>
      <c r="N86" s="63"/>
      <c r="O86">
        <v>6</v>
      </c>
    </row>
    <row r="87" spans="1:15" x14ac:dyDescent="0.35">
      <c r="A87" s="104" t="s">
        <v>187</v>
      </c>
      <c r="B87" s="104" t="s">
        <v>245</v>
      </c>
      <c r="C87" s="53" t="s">
        <v>386</v>
      </c>
      <c r="D87" s="54">
        <v>2</v>
      </c>
      <c r="E87" s="53"/>
      <c r="F87" s="55"/>
      <c r="G87" s="53"/>
      <c r="H87" s="57"/>
      <c r="I87" s="56"/>
      <c r="J87" s="56"/>
      <c r="K87" s="68"/>
      <c r="L87" s="62">
        <v>87</v>
      </c>
      <c r="M87" s="62" t="b">
        <f xml:space="preserve"> IF(AND(OR(NOT(ISNUMBER(Edges[Edge Weight])), Edges[Edge Weight] &gt;= Misc!$O$5), OR(NOT(ISNUMBER(Edges[Edge Weight])), Edges[Edge Weight] &lt;= Misc!$P$5),TRUE), TRUE, FALSE)</f>
        <v>1</v>
      </c>
      <c r="N87" s="63"/>
      <c r="O87">
        <v>6</v>
      </c>
    </row>
    <row r="88" spans="1:15" x14ac:dyDescent="0.35">
      <c r="A88" s="104" t="s">
        <v>242</v>
      </c>
      <c r="B88" s="104" t="s">
        <v>244</v>
      </c>
      <c r="C88" s="143" t="s">
        <v>391</v>
      </c>
      <c r="D88" s="144">
        <v>1</v>
      </c>
      <c r="E88" s="143"/>
      <c r="F88" s="145"/>
      <c r="G88" s="143"/>
      <c r="H88" s="146"/>
      <c r="I88" s="147"/>
      <c r="J88" s="147"/>
      <c r="K88" s="148"/>
      <c r="L88" s="149">
        <v>88</v>
      </c>
      <c r="M88" s="149" t="b">
        <f xml:space="preserve"> IF(AND(OR(NOT(ISNUMBER(Edges[Edge Weight])), Edges[Edge Weight] &gt;= Misc!$O$5), OR(NOT(ISNUMBER(Edges[Edge Weight])), Edges[Edge Weight] &lt;= Misc!$P$5),TRUE), TRUE, FALSE)</f>
        <v>1</v>
      </c>
      <c r="N88" s="113"/>
      <c r="O88">
        <v>5</v>
      </c>
    </row>
    <row r="89" spans="1:15" x14ac:dyDescent="0.35">
      <c r="A89" s="104" t="s">
        <v>242</v>
      </c>
      <c r="B89" s="104" t="s">
        <v>245</v>
      </c>
      <c r="C89" s="105" t="s">
        <v>391</v>
      </c>
      <c r="D89" s="106">
        <v>1</v>
      </c>
      <c r="E89" s="105"/>
      <c r="F89" s="108"/>
      <c r="G89" s="105"/>
      <c r="H89" s="109"/>
      <c r="I89" s="110"/>
      <c r="J89" s="110"/>
      <c r="K89" s="111"/>
      <c r="L89" s="117">
        <v>89</v>
      </c>
      <c r="M89" s="117" t="b">
        <f xml:space="preserve"> IF(AND(OR(NOT(ISNUMBER(Edges[Edge Weight])), Edges[Edge Weight] &gt;= Misc!$O$5), OR(NOT(ISNUMBER(Edges[Edge Weight])), Edges[Edge Weight] &lt;= Misc!$P$5),TRUE), TRUE, FALSE)</f>
        <v>1</v>
      </c>
      <c r="N89" s="63"/>
      <c r="O89">
        <v>5</v>
      </c>
    </row>
    <row r="90" spans="1:15" x14ac:dyDescent="0.35">
      <c r="A90" s="104" t="s">
        <v>244</v>
      </c>
      <c r="B90" s="104" t="s">
        <v>245</v>
      </c>
      <c r="C90" s="53"/>
      <c r="D90" s="54"/>
      <c r="E90" s="53"/>
      <c r="F90" s="55"/>
      <c r="G90" s="53"/>
      <c r="H90" s="57"/>
      <c r="I90" s="56"/>
      <c r="J90" s="56"/>
      <c r="K90" s="68"/>
      <c r="L90" s="62">
        <v>90</v>
      </c>
      <c r="M90" s="62" t="b">
        <f xml:space="preserve"> IF(AND(OR(NOT(ISNUMBER(Edges[Edge Weight])), Edges[Edge Weight] &gt;= Misc!$O$5), OR(NOT(ISNUMBER(Edges[Edge Weight])), Edges[Edge Weight] &lt;= Misc!$P$5),TRUE), TRUE, FALSE)</f>
        <v>1</v>
      </c>
      <c r="N90" s="63"/>
      <c r="O90">
        <v>5</v>
      </c>
    </row>
    <row r="91" spans="1:15" x14ac:dyDescent="0.35">
      <c r="A91" s="50" t="s">
        <v>187</v>
      </c>
      <c r="B91" s="114" t="s">
        <v>246</v>
      </c>
      <c r="C91" s="53" t="s">
        <v>386</v>
      </c>
      <c r="D91" s="54">
        <v>1</v>
      </c>
      <c r="E91" s="53"/>
      <c r="F91" s="55"/>
      <c r="G91" s="53"/>
      <c r="H91" s="57"/>
      <c r="I91" s="56"/>
      <c r="J91" s="56"/>
      <c r="K91" s="68"/>
      <c r="L91" s="62">
        <v>91</v>
      </c>
      <c r="M91" s="62" t="b">
        <f xml:space="preserve"> IF(AND(OR(NOT(ISNUMBER(Edges[Edge Weight])), Edges[Edge Weight] &gt;= Misc!$O$5), OR(NOT(ISNUMBER(Edges[Edge Weight])), Edges[Edge Weight] &lt;= Misc!$P$5),TRUE), TRUE, FALSE)</f>
        <v>1</v>
      </c>
      <c r="N91" s="63"/>
      <c r="O91">
        <v>1</v>
      </c>
    </row>
    <row r="92" spans="1:15" x14ac:dyDescent="0.35">
      <c r="A92" s="1" t="s">
        <v>247</v>
      </c>
      <c r="B92" s="1" t="s">
        <v>248</v>
      </c>
      <c r="C92" s="53"/>
      <c r="D92" s="54"/>
      <c r="E92" s="53"/>
      <c r="F92" s="55"/>
      <c r="G92" s="53"/>
      <c r="H92" s="57"/>
      <c r="I92" s="56"/>
      <c r="J92" s="56"/>
      <c r="K92" s="68"/>
      <c r="L92" s="62">
        <v>92</v>
      </c>
      <c r="M92" s="62" t="b">
        <f xml:space="preserve"> IF(AND(OR(NOT(ISNUMBER(Edges[Edge Weight])), Edges[Edge Weight] &gt;= Misc!$O$5), OR(NOT(ISNUMBER(Edges[Edge Weight])), Edges[Edge Weight] &lt;= Misc!$P$5),TRUE), TRUE, FALSE)</f>
        <v>1</v>
      </c>
      <c r="N92" s="113"/>
      <c r="O92">
        <v>1</v>
      </c>
    </row>
    <row r="93" spans="1:15" x14ac:dyDescent="0.35">
      <c r="A93" s="114" t="s">
        <v>249</v>
      </c>
      <c r="B93" s="86" t="s">
        <v>250</v>
      </c>
      <c r="C93" s="105"/>
      <c r="D93" s="106"/>
      <c r="E93" s="105"/>
      <c r="F93" s="108"/>
      <c r="G93" s="105"/>
      <c r="H93" s="109"/>
      <c r="I93" s="110"/>
      <c r="J93" s="110"/>
      <c r="K93" s="111"/>
      <c r="L93" s="117">
        <v>93</v>
      </c>
      <c r="M93" s="117" t="b">
        <f xml:space="preserve"> IF(AND(OR(NOT(ISNUMBER(Edges[Edge Weight])), Edges[Edge Weight] &gt;= Misc!$O$5), OR(NOT(ISNUMBER(Edges[Edge Weight])), Edges[Edge Weight] &lt;= Misc!$P$5),TRUE), TRUE, FALSE)</f>
        <v>1</v>
      </c>
      <c r="N93" s="113"/>
      <c r="O93">
        <v>1</v>
      </c>
    </row>
    <row r="94" spans="1:15" x14ac:dyDescent="0.35">
      <c r="A94" s="114" t="s">
        <v>249</v>
      </c>
      <c r="B94" s="86" t="s">
        <v>251</v>
      </c>
      <c r="C94" s="105"/>
      <c r="D94" s="106"/>
      <c r="E94" s="105"/>
      <c r="F94" s="108"/>
      <c r="G94" s="105"/>
      <c r="H94" s="109"/>
      <c r="I94" s="110"/>
      <c r="J94" s="110"/>
      <c r="K94" s="111"/>
      <c r="L94" s="117">
        <v>94</v>
      </c>
      <c r="M94" s="117" t="b">
        <f xml:space="preserve"> IF(AND(OR(NOT(ISNUMBER(Edges[Edge Weight])), Edges[Edge Weight] &gt;= Misc!$O$5), OR(NOT(ISNUMBER(Edges[Edge Weight])), Edges[Edge Weight] &lt;= Misc!$P$5),TRUE), TRUE, FALSE)</f>
        <v>1</v>
      </c>
      <c r="N94" s="113"/>
      <c r="O94">
        <v>1</v>
      </c>
    </row>
    <row r="95" spans="1:15" x14ac:dyDescent="0.35">
      <c r="A95" s="114" t="s">
        <v>249</v>
      </c>
      <c r="B95" s="86" t="s">
        <v>252</v>
      </c>
      <c r="C95" s="53"/>
      <c r="D95" s="54"/>
      <c r="E95" s="53"/>
      <c r="F95" s="55"/>
      <c r="G95" s="53"/>
      <c r="H95" s="57"/>
      <c r="I95" s="56"/>
      <c r="J95" s="56"/>
      <c r="K95" s="68"/>
      <c r="L95" s="62">
        <v>95</v>
      </c>
      <c r="M95" s="62" t="b">
        <f xml:space="preserve"> IF(AND(OR(NOT(ISNUMBER(Edges[Edge Weight])), Edges[Edge Weight] &gt;= Misc!$O$5), OR(NOT(ISNUMBER(Edges[Edge Weight])), Edges[Edge Weight] &lt;= Misc!$P$5),TRUE), TRUE, FALSE)</f>
        <v>1</v>
      </c>
      <c r="N95" s="113"/>
      <c r="O95">
        <v>1</v>
      </c>
    </row>
    <row r="96" spans="1:15" x14ac:dyDescent="0.35">
      <c r="A96" s="86" t="s">
        <v>250</v>
      </c>
      <c r="B96" s="86" t="s">
        <v>251</v>
      </c>
      <c r="C96" s="53"/>
      <c r="D96" s="54"/>
      <c r="E96" s="53"/>
      <c r="F96" s="55"/>
      <c r="G96" s="53"/>
      <c r="H96" s="57"/>
      <c r="I96" s="56"/>
      <c r="J96" s="56"/>
      <c r="K96" s="68"/>
      <c r="L96" s="62">
        <v>96</v>
      </c>
      <c r="M96" s="62" t="b">
        <f xml:space="preserve"> IF(AND(OR(NOT(ISNUMBER(Edges[Edge Weight])), Edges[Edge Weight] &gt;= Misc!$O$5), OR(NOT(ISNUMBER(Edges[Edge Weight])), Edges[Edge Weight] &lt;= Misc!$P$5),TRUE), TRUE, FALSE)</f>
        <v>1</v>
      </c>
      <c r="N96" s="113"/>
      <c r="O96">
        <v>1</v>
      </c>
    </row>
    <row r="97" spans="1:15" x14ac:dyDescent="0.35">
      <c r="A97" s="86" t="s">
        <v>250</v>
      </c>
      <c r="B97" s="86" t="s">
        <v>252</v>
      </c>
      <c r="C97" s="53"/>
      <c r="D97" s="54"/>
      <c r="E97" s="53"/>
      <c r="F97" s="55"/>
      <c r="G97" s="53"/>
      <c r="H97" s="57"/>
      <c r="I97" s="56"/>
      <c r="J97" s="56"/>
      <c r="K97" s="68"/>
      <c r="L97" s="62">
        <v>97</v>
      </c>
      <c r="M97" s="62" t="b">
        <f xml:space="preserve"> IF(AND(OR(NOT(ISNUMBER(Edges[Edge Weight])), Edges[Edge Weight] &gt;= Misc!$O$5), OR(NOT(ISNUMBER(Edges[Edge Weight])), Edges[Edge Weight] &lt;= Misc!$P$5),TRUE), TRUE, FALSE)</f>
        <v>1</v>
      </c>
      <c r="N97" s="113"/>
      <c r="O97">
        <v>1</v>
      </c>
    </row>
    <row r="98" spans="1:15" x14ac:dyDescent="0.35">
      <c r="A98" s="86" t="s">
        <v>251</v>
      </c>
      <c r="B98" s="86" t="s">
        <v>252</v>
      </c>
      <c r="C98" s="53"/>
      <c r="D98" s="54"/>
      <c r="E98" s="53"/>
      <c r="F98" s="55"/>
      <c r="G98" s="53"/>
      <c r="H98" s="57"/>
      <c r="I98" s="56"/>
      <c r="J98" s="56"/>
      <c r="K98" s="68"/>
      <c r="L98" s="62">
        <v>98</v>
      </c>
      <c r="M98" s="62" t="b">
        <f xml:space="preserve"> IF(AND(OR(NOT(ISNUMBER(Edges[Edge Weight])), Edges[Edge Weight] &gt;= Misc!$O$5), OR(NOT(ISNUMBER(Edges[Edge Weight])), Edges[Edge Weight] &lt;= Misc!$P$5),TRUE), TRUE, FALSE)</f>
        <v>1</v>
      </c>
      <c r="N98" s="113"/>
      <c r="O98">
        <v>1</v>
      </c>
    </row>
    <row r="99" spans="1:15" x14ac:dyDescent="0.35">
      <c r="A99" s="86" t="s">
        <v>253</v>
      </c>
      <c r="B99" s="86" t="s">
        <v>254</v>
      </c>
      <c r="C99" s="53"/>
      <c r="D99" s="54"/>
      <c r="E99" s="53"/>
      <c r="F99" s="55"/>
      <c r="G99" s="53"/>
      <c r="H99" s="57"/>
      <c r="I99" s="56"/>
      <c r="J99" s="56"/>
      <c r="K99" s="68"/>
      <c r="L99" s="62">
        <v>99</v>
      </c>
      <c r="M99" s="62" t="b">
        <f xml:space="preserve"> IF(AND(OR(NOT(ISNUMBER(Edges[Edge Weight])), Edges[Edge Weight] &gt;= Misc!$O$5), OR(NOT(ISNUMBER(Edges[Edge Weight])), Edges[Edge Weight] &lt;= Misc!$P$5),TRUE), TRUE, FALSE)</f>
        <v>1</v>
      </c>
      <c r="N99" s="113"/>
      <c r="O99">
        <v>1</v>
      </c>
    </row>
    <row r="100" spans="1:15" x14ac:dyDescent="0.35">
      <c r="A100" s="86" t="s">
        <v>253</v>
      </c>
      <c r="B100" s="86" t="s">
        <v>255</v>
      </c>
      <c r="C100" s="53"/>
      <c r="D100" s="54"/>
      <c r="E100" s="53"/>
      <c r="F100" s="55"/>
      <c r="G100" s="53"/>
      <c r="H100" s="57"/>
      <c r="I100" s="56"/>
      <c r="J100" s="56"/>
      <c r="K100" s="68"/>
      <c r="L100" s="62">
        <v>100</v>
      </c>
      <c r="M100" s="62" t="b">
        <f xml:space="preserve"> IF(AND(OR(NOT(ISNUMBER(Edges[Edge Weight])), Edges[Edge Weight] &gt;= Misc!$O$5), OR(NOT(ISNUMBER(Edges[Edge Weight])), Edges[Edge Weight] &lt;= Misc!$P$5),TRUE), TRUE, FALSE)</f>
        <v>1</v>
      </c>
      <c r="N100" s="63"/>
      <c r="O100">
        <v>1</v>
      </c>
    </row>
    <row r="101" spans="1:15" x14ac:dyDescent="0.35">
      <c r="A101" s="86" t="s">
        <v>253</v>
      </c>
      <c r="B101" s="86" t="s">
        <v>256</v>
      </c>
      <c r="C101" s="53"/>
      <c r="D101" s="54"/>
      <c r="E101" s="53"/>
      <c r="F101" s="55"/>
      <c r="G101" s="53"/>
      <c r="H101" s="57"/>
      <c r="I101" s="56"/>
      <c r="J101" s="56"/>
      <c r="K101" s="68"/>
      <c r="L101" s="62">
        <v>101</v>
      </c>
      <c r="M101" s="62" t="b">
        <f xml:space="preserve"> IF(AND(OR(NOT(ISNUMBER(Edges[Edge Weight])), Edges[Edge Weight] &gt;= Misc!$O$5), OR(NOT(ISNUMBER(Edges[Edge Weight])), Edges[Edge Weight] &lt;= Misc!$P$5),TRUE), TRUE, FALSE)</f>
        <v>1</v>
      </c>
      <c r="N101" s="63"/>
      <c r="O101">
        <v>1</v>
      </c>
    </row>
    <row r="102" spans="1:15" x14ac:dyDescent="0.35">
      <c r="A102" s="86" t="s">
        <v>254</v>
      </c>
      <c r="B102" s="86" t="s">
        <v>255</v>
      </c>
      <c r="C102" s="53"/>
      <c r="D102" s="54"/>
      <c r="E102" s="53"/>
      <c r="F102" s="55"/>
      <c r="G102" s="53"/>
      <c r="H102" s="57"/>
      <c r="I102" s="56"/>
      <c r="J102" s="56"/>
      <c r="K102" s="68"/>
      <c r="L102" s="62">
        <v>102</v>
      </c>
      <c r="M102" s="62" t="b">
        <f xml:space="preserve"> IF(AND(OR(NOT(ISNUMBER(Edges[Edge Weight])), Edges[Edge Weight] &gt;= Misc!$O$5), OR(NOT(ISNUMBER(Edges[Edge Weight])), Edges[Edge Weight] &lt;= Misc!$P$5),TRUE), TRUE, FALSE)</f>
        <v>1</v>
      </c>
      <c r="N102" s="63"/>
      <c r="O102">
        <v>1</v>
      </c>
    </row>
    <row r="103" spans="1:15" x14ac:dyDescent="0.35">
      <c r="A103" s="86" t="s">
        <v>254</v>
      </c>
      <c r="B103" s="86" t="s">
        <v>256</v>
      </c>
      <c r="C103" s="53"/>
      <c r="D103" s="54"/>
      <c r="E103" s="53"/>
      <c r="F103" s="55"/>
      <c r="G103" s="53"/>
      <c r="H103" s="57"/>
      <c r="I103" s="56"/>
      <c r="J103" s="56"/>
      <c r="K103" s="68"/>
      <c r="L103" s="62">
        <v>103</v>
      </c>
      <c r="M103" s="62" t="b">
        <f xml:space="preserve"> IF(AND(OR(NOT(ISNUMBER(Edges[Edge Weight])), Edges[Edge Weight] &gt;= Misc!$O$5), OR(NOT(ISNUMBER(Edges[Edge Weight])), Edges[Edge Weight] &lt;= Misc!$P$5),TRUE), TRUE, FALSE)</f>
        <v>1</v>
      </c>
      <c r="N103" s="63"/>
      <c r="O103">
        <v>1</v>
      </c>
    </row>
    <row r="104" spans="1:15" x14ac:dyDescent="0.35">
      <c r="A104" s="86" t="s">
        <v>255</v>
      </c>
      <c r="B104" s="86" t="s">
        <v>256</v>
      </c>
      <c r="C104" s="53"/>
      <c r="D104" s="54"/>
      <c r="E104" s="53"/>
      <c r="F104" s="55"/>
      <c r="G104" s="53"/>
      <c r="H104" s="57"/>
      <c r="I104" s="56"/>
      <c r="J104" s="56"/>
      <c r="K104" s="68"/>
      <c r="L104" s="62">
        <v>104</v>
      </c>
      <c r="M104" s="62" t="b">
        <f xml:space="preserve"> IF(AND(OR(NOT(ISNUMBER(Edges[Edge Weight])), Edges[Edge Weight] &gt;= Misc!$O$5), OR(NOT(ISNUMBER(Edges[Edge Weight])), Edges[Edge Weight] &lt;= Misc!$P$5),TRUE), TRUE, FALSE)</f>
        <v>1</v>
      </c>
      <c r="N104" s="63"/>
      <c r="O104">
        <v>1</v>
      </c>
    </row>
    <row r="105" spans="1:15" x14ac:dyDescent="0.35">
      <c r="A105" s="86" t="s">
        <v>257</v>
      </c>
      <c r="B105" s="86" t="s">
        <v>258</v>
      </c>
      <c r="C105" s="53" t="s">
        <v>386</v>
      </c>
      <c r="D105" s="54">
        <v>1</v>
      </c>
      <c r="E105" s="53"/>
      <c r="F105" s="55"/>
      <c r="G105" s="53"/>
      <c r="H105" s="57"/>
      <c r="I105" s="56"/>
      <c r="J105" s="56"/>
      <c r="K105" s="68"/>
      <c r="L105" s="62">
        <v>105</v>
      </c>
      <c r="M105" s="62" t="b">
        <f xml:space="preserve"> IF(AND(OR(NOT(ISNUMBER(Edges[Edge Weight])), Edges[Edge Weight] &gt;= Misc!$O$5), OR(NOT(ISNUMBER(Edges[Edge Weight])), Edges[Edge Weight] &lt;= Misc!$P$5),TRUE), TRUE, FALSE)</f>
        <v>1</v>
      </c>
      <c r="N105" s="63"/>
      <c r="O105">
        <v>1</v>
      </c>
    </row>
    <row r="106" spans="1:15" x14ac:dyDescent="0.35">
      <c r="A106" s="86" t="s">
        <v>257</v>
      </c>
      <c r="B106" s="86" t="s">
        <v>187</v>
      </c>
      <c r="C106" s="53" t="s">
        <v>386</v>
      </c>
      <c r="D106" s="54">
        <v>1</v>
      </c>
      <c r="E106" s="53"/>
      <c r="F106" s="55"/>
      <c r="G106" s="53"/>
      <c r="H106" s="57"/>
      <c r="I106" s="56"/>
      <c r="J106" s="56"/>
      <c r="K106" s="68"/>
      <c r="L106" s="62">
        <v>106</v>
      </c>
      <c r="M106" s="62" t="b">
        <f xml:space="preserve"> IF(AND(OR(NOT(ISNUMBER(Edges[Edge Weight])), Edges[Edge Weight] &gt;= Misc!$O$5), OR(NOT(ISNUMBER(Edges[Edge Weight])), Edges[Edge Weight] &lt;= Misc!$P$5),TRUE), TRUE, FALSE)</f>
        <v>1</v>
      </c>
      <c r="N106" s="63"/>
      <c r="O106">
        <v>1</v>
      </c>
    </row>
    <row r="107" spans="1:15" x14ac:dyDescent="0.35">
      <c r="A107" s="86" t="s">
        <v>258</v>
      </c>
      <c r="B107" s="86" t="s">
        <v>187</v>
      </c>
      <c r="C107" s="53" t="s">
        <v>386</v>
      </c>
      <c r="D107" s="54">
        <v>1</v>
      </c>
      <c r="E107" s="53"/>
      <c r="F107" s="55"/>
      <c r="G107" s="53"/>
      <c r="H107" s="57"/>
      <c r="I107" s="56"/>
      <c r="J107" s="56"/>
      <c r="K107" s="68"/>
      <c r="L107" s="62">
        <v>107</v>
      </c>
      <c r="M107" s="62" t="b">
        <f xml:space="preserve"> IF(AND(OR(NOT(ISNUMBER(Edges[Edge Weight])), Edges[Edge Weight] &gt;= Misc!$O$5), OR(NOT(ISNUMBER(Edges[Edge Weight])), Edges[Edge Weight] &lt;= Misc!$P$5),TRUE), TRUE, FALSE)</f>
        <v>1</v>
      </c>
      <c r="N107" s="63"/>
      <c r="O107">
        <v>1</v>
      </c>
    </row>
    <row r="108" spans="1:15" x14ac:dyDescent="0.35">
      <c r="A108" s="114" t="s">
        <v>259</v>
      </c>
      <c r="B108" s="114" t="s">
        <v>261</v>
      </c>
      <c r="C108" s="53"/>
      <c r="D108" s="54"/>
      <c r="E108" s="53"/>
      <c r="F108" s="55"/>
      <c r="G108" s="53"/>
      <c r="H108" s="57"/>
      <c r="I108" s="56"/>
      <c r="J108" s="56"/>
      <c r="K108" s="68"/>
      <c r="L108" s="62">
        <v>108</v>
      </c>
      <c r="M108" s="62" t="b">
        <f xml:space="preserve"> IF(AND(OR(NOT(ISNUMBER(Edges[Edge Weight])), Edges[Edge Weight] &gt;= Misc!$O$5), OR(NOT(ISNUMBER(Edges[Edge Weight])), Edges[Edge Weight] &lt;= Misc!$P$5),TRUE), TRUE, FALSE)</f>
        <v>1</v>
      </c>
      <c r="N108" s="63"/>
      <c r="O108">
        <v>1</v>
      </c>
    </row>
    <row r="109" spans="1:15" x14ac:dyDescent="0.35">
      <c r="A109" s="114" t="s">
        <v>259</v>
      </c>
      <c r="B109" s="86" t="s">
        <v>260</v>
      </c>
      <c r="C109" s="53" t="s">
        <v>386</v>
      </c>
      <c r="D109" s="54">
        <v>1</v>
      </c>
      <c r="E109" s="53"/>
      <c r="F109" s="55"/>
      <c r="G109" s="53"/>
      <c r="H109" s="57"/>
      <c r="I109" s="56"/>
      <c r="J109" s="56"/>
      <c r="K109" s="68"/>
      <c r="L109" s="62">
        <v>109</v>
      </c>
      <c r="M109" s="62" t="b">
        <f xml:space="preserve"> IF(AND(OR(NOT(ISNUMBER(Edges[Edge Weight])), Edges[Edge Weight] &gt;= Misc!$O$5), OR(NOT(ISNUMBER(Edges[Edge Weight])), Edges[Edge Weight] &lt;= Misc!$P$5),TRUE), TRUE, FALSE)</f>
        <v>1</v>
      </c>
      <c r="N109" s="63"/>
      <c r="O109">
        <v>1</v>
      </c>
    </row>
    <row r="110" spans="1:15" x14ac:dyDescent="0.35">
      <c r="A110" s="114" t="s">
        <v>259</v>
      </c>
      <c r="B110" s="122" t="s">
        <v>262</v>
      </c>
      <c r="C110" s="53" t="s">
        <v>386</v>
      </c>
      <c r="D110" s="54">
        <v>1</v>
      </c>
      <c r="E110" s="53"/>
      <c r="F110" s="55"/>
      <c r="G110" s="53"/>
      <c r="H110" s="57"/>
      <c r="I110" s="56"/>
      <c r="J110" s="56"/>
      <c r="K110" s="68"/>
      <c r="L110" s="62">
        <v>110</v>
      </c>
      <c r="M110" s="62" t="b">
        <f xml:space="preserve"> IF(AND(OR(NOT(ISNUMBER(Edges[Edge Weight])), Edges[Edge Weight] &gt;= Misc!$O$5), OR(NOT(ISNUMBER(Edges[Edge Weight])), Edges[Edge Weight] &lt;= Misc!$P$5),TRUE), TRUE, FALSE)</f>
        <v>1</v>
      </c>
      <c r="N110" s="63"/>
      <c r="O110">
        <v>1</v>
      </c>
    </row>
    <row r="111" spans="1:15" x14ac:dyDescent="0.35">
      <c r="A111" s="114" t="s">
        <v>261</v>
      </c>
      <c r="B111" s="86" t="s">
        <v>260</v>
      </c>
      <c r="C111" s="143"/>
      <c r="D111" s="144"/>
      <c r="E111" s="143"/>
      <c r="F111" s="145"/>
      <c r="G111" s="143"/>
      <c r="H111" s="146"/>
      <c r="I111" s="147"/>
      <c r="J111" s="147"/>
      <c r="K111" s="148"/>
      <c r="L111" s="149">
        <v>111</v>
      </c>
      <c r="M111" s="149" t="b">
        <f xml:space="preserve"> IF(AND(OR(NOT(ISNUMBER(Edges[Edge Weight])), Edges[Edge Weight] &gt;= Misc!$O$5), OR(NOT(ISNUMBER(Edges[Edge Weight])), Edges[Edge Weight] &lt;= Misc!$P$5),TRUE), TRUE, FALSE)</f>
        <v>1</v>
      </c>
      <c r="N111" s="113"/>
      <c r="O111">
        <v>1</v>
      </c>
    </row>
    <row r="112" spans="1:15" x14ac:dyDescent="0.35">
      <c r="A112" s="114" t="s">
        <v>261</v>
      </c>
      <c r="B112" s="122" t="s">
        <v>262</v>
      </c>
      <c r="C112" s="53"/>
      <c r="D112" s="54"/>
      <c r="E112" s="53"/>
      <c r="F112" s="55"/>
      <c r="G112" s="53"/>
      <c r="H112" s="57"/>
      <c r="I112" s="56"/>
      <c r="J112" s="56"/>
      <c r="K112" s="68"/>
      <c r="L112" s="62">
        <v>112</v>
      </c>
      <c r="M112" s="62" t="b">
        <f xml:space="preserve"> IF(AND(OR(NOT(ISNUMBER(Edges[Edge Weight])), Edges[Edge Weight] &gt;= Misc!$O$5), OR(NOT(ISNUMBER(Edges[Edge Weight])), Edges[Edge Weight] &lt;= Misc!$P$5),TRUE), TRUE, FALSE)</f>
        <v>1</v>
      </c>
      <c r="N112" s="63"/>
      <c r="O112">
        <v>1</v>
      </c>
    </row>
    <row r="113" spans="1:15" x14ac:dyDescent="0.35">
      <c r="A113" s="86" t="s">
        <v>260</v>
      </c>
      <c r="B113" s="122" t="s">
        <v>262</v>
      </c>
      <c r="C113" s="53" t="s">
        <v>386</v>
      </c>
      <c r="D113" s="54">
        <v>1</v>
      </c>
      <c r="E113" s="53"/>
      <c r="F113" s="55"/>
      <c r="G113" s="53"/>
      <c r="H113" s="57"/>
      <c r="I113" s="56"/>
      <c r="J113" s="56"/>
      <c r="K113" s="68"/>
      <c r="L113" s="62">
        <v>113</v>
      </c>
      <c r="M113" s="62" t="b">
        <f xml:space="preserve"> IF(AND(OR(NOT(ISNUMBER(Edges[Edge Weight])), Edges[Edge Weight] &gt;= Misc!$O$5), OR(NOT(ISNUMBER(Edges[Edge Weight])), Edges[Edge Weight] &lt;= Misc!$P$5),TRUE), TRUE, FALSE)</f>
        <v>1</v>
      </c>
      <c r="N113" s="63"/>
      <c r="O113">
        <v>1</v>
      </c>
    </row>
    <row r="114" spans="1:15" x14ac:dyDescent="0.35">
      <c r="A114" s="114" t="s">
        <v>263</v>
      </c>
      <c r="B114" s="114" t="s">
        <v>259</v>
      </c>
      <c r="C114" s="53" t="s">
        <v>386</v>
      </c>
      <c r="D114" s="54">
        <v>1</v>
      </c>
      <c r="E114" s="53"/>
      <c r="F114" s="55"/>
      <c r="G114" s="53"/>
      <c r="H114" s="57"/>
      <c r="I114" s="56"/>
      <c r="J114" s="56"/>
      <c r="K114" s="68"/>
      <c r="L114" s="62">
        <v>114</v>
      </c>
      <c r="M114" s="62" t="b">
        <f xml:space="preserve"> IF(AND(OR(NOT(ISNUMBER(Edges[Edge Weight])), Edges[Edge Weight] &gt;= Misc!$O$5), OR(NOT(ISNUMBER(Edges[Edge Weight])), Edges[Edge Weight] &lt;= Misc!$P$5),TRUE), TRUE, FALSE)</f>
        <v>1</v>
      </c>
      <c r="N114" s="63"/>
      <c r="O114">
        <v>1</v>
      </c>
    </row>
    <row r="115" spans="1:15" x14ac:dyDescent="0.35">
      <c r="A115" s="116" t="s">
        <v>263</v>
      </c>
      <c r="B115" s="86" t="s">
        <v>260</v>
      </c>
      <c r="C115" s="143" t="s">
        <v>386</v>
      </c>
      <c r="D115" s="144">
        <v>1</v>
      </c>
      <c r="E115" s="143"/>
      <c r="F115" s="145"/>
      <c r="G115" s="143"/>
      <c r="H115" s="146"/>
      <c r="I115" s="147"/>
      <c r="J115" s="147"/>
      <c r="K115" s="148"/>
      <c r="L115" s="149">
        <v>115</v>
      </c>
      <c r="M115" s="149" t="b">
        <f xml:space="preserve"> IF(AND(OR(NOT(ISNUMBER(Edges[Edge Weight])), Edges[Edge Weight] &gt;= Misc!$O$5), OR(NOT(ISNUMBER(Edges[Edge Weight])), Edges[Edge Weight] &lt;= Misc!$P$5),TRUE), TRUE, FALSE)</f>
        <v>1</v>
      </c>
      <c r="N115" s="113"/>
      <c r="O115">
        <v>1</v>
      </c>
    </row>
    <row r="116" spans="1:15" x14ac:dyDescent="0.35">
      <c r="A116" s="104" t="s">
        <v>264</v>
      </c>
      <c r="B116" s="104" t="s">
        <v>265</v>
      </c>
      <c r="C116" s="53"/>
      <c r="D116" s="54"/>
      <c r="E116" s="53"/>
      <c r="F116" s="55"/>
      <c r="G116" s="53"/>
      <c r="H116" s="57"/>
      <c r="I116" s="56"/>
      <c r="J116" s="56"/>
      <c r="K116" s="68"/>
      <c r="L116" s="62">
        <v>116</v>
      </c>
      <c r="M116" s="62" t="b">
        <f xml:space="preserve"> IF(AND(OR(NOT(ISNUMBER(Edges[Edge Weight])), Edges[Edge Weight] &gt;= Misc!$O$5), OR(NOT(ISNUMBER(Edges[Edge Weight])), Edges[Edge Weight] &lt;= Misc!$P$5),TRUE), TRUE, FALSE)</f>
        <v>1</v>
      </c>
      <c r="N116" s="63"/>
      <c r="O116">
        <v>2</v>
      </c>
    </row>
    <row r="117" spans="1:15" x14ac:dyDescent="0.35">
      <c r="A117" s="104" t="s">
        <v>264</v>
      </c>
      <c r="B117" s="104" t="s">
        <v>266</v>
      </c>
      <c r="C117" s="53"/>
      <c r="D117" s="54"/>
      <c r="E117" s="53"/>
      <c r="F117" s="55"/>
      <c r="G117" s="53"/>
      <c r="H117" s="57"/>
      <c r="I117" s="56"/>
      <c r="J117" s="56"/>
      <c r="K117" s="68"/>
      <c r="L117" s="62">
        <v>117</v>
      </c>
      <c r="M117" s="62" t="b">
        <f xml:space="preserve"> IF(AND(OR(NOT(ISNUMBER(Edges[Edge Weight])), Edges[Edge Weight] &gt;= Misc!$O$5), OR(NOT(ISNUMBER(Edges[Edge Weight])), Edges[Edge Weight] &lt;= Misc!$P$5),TRUE), TRUE, FALSE)</f>
        <v>1</v>
      </c>
      <c r="N117" s="63"/>
      <c r="O117">
        <v>1</v>
      </c>
    </row>
    <row r="118" spans="1:15" x14ac:dyDescent="0.35">
      <c r="A118" s="104" t="s">
        <v>265</v>
      </c>
      <c r="B118" s="104" t="s">
        <v>266</v>
      </c>
      <c r="C118" s="105"/>
      <c r="D118" s="106"/>
      <c r="E118" s="105"/>
      <c r="F118" s="108"/>
      <c r="G118" s="105"/>
      <c r="H118" s="109"/>
      <c r="I118" s="110"/>
      <c r="J118" s="110"/>
      <c r="K118" s="111"/>
      <c r="L118" s="117">
        <v>118</v>
      </c>
      <c r="M118" s="117" t="b">
        <f xml:space="preserve"> IF(AND(OR(NOT(ISNUMBER(Edges[Edge Weight])), Edges[Edge Weight] &gt;= Misc!$O$5), OR(NOT(ISNUMBER(Edges[Edge Weight])), Edges[Edge Weight] &lt;= Misc!$P$5),TRUE), TRUE, FALSE)</f>
        <v>1</v>
      </c>
      <c r="N118" s="113"/>
      <c r="O118">
        <v>1</v>
      </c>
    </row>
    <row r="119" spans="1:15" x14ac:dyDescent="0.35">
      <c r="A119" s="86" t="s">
        <v>267</v>
      </c>
      <c r="B119" s="86" t="s">
        <v>268</v>
      </c>
      <c r="C119" s="53"/>
      <c r="D119" s="54"/>
      <c r="E119" s="53"/>
      <c r="F119" s="55"/>
      <c r="G119" s="53"/>
      <c r="H119" s="57"/>
      <c r="I119" s="56"/>
      <c r="J119" s="56"/>
      <c r="K119" s="68"/>
      <c r="L119" s="62">
        <v>119</v>
      </c>
      <c r="M119" s="62" t="b">
        <f xml:space="preserve"> IF(AND(OR(NOT(ISNUMBER(Edges[Edge Weight])), Edges[Edge Weight] &gt;= Misc!$O$5), OR(NOT(ISNUMBER(Edges[Edge Weight])), Edges[Edge Weight] &lt;= Misc!$P$5),TRUE), TRUE, FALSE)</f>
        <v>1</v>
      </c>
      <c r="N119" s="63"/>
      <c r="O119">
        <v>1</v>
      </c>
    </row>
    <row r="120" spans="1:15" x14ac:dyDescent="0.35">
      <c r="A120" s="86" t="s">
        <v>267</v>
      </c>
      <c r="B120" s="86" t="s">
        <v>269</v>
      </c>
      <c r="C120" s="53"/>
      <c r="D120" s="54"/>
      <c r="E120" s="53"/>
      <c r="F120" s="55"/>
      <c r="G120" s="53"/>
      <c r="H120" s="57"/>
      <c r="I120" s="56"/>
      <c r="J120" s="56"/>
      <c r="K120" s="68"/>
      <c r="L120" s="62">
        <v>120</v>
      </c>
      <c r="M120" s="62" t="b">
        <f xml:space="preserve"> IF(AND(OR(NOT(ISNUMBER(Edges[Edge Weight])), Edges[Edge Weight] &gt;= Misc!$O$5), OR(NOT(ISNUMBER(Edges[Edge Weight])), Edges[Edge Weight] &lt;= Misc!$P$5),TRUE), TRUE, FALSE)</f>
        <v>1</v>
      </c>
      <c r="N120" s="63"/>
      <c r="O120">
        <v>1</v>
      </c>
    </row>
    <row r="121" spans="1:15" x14ac:dyDescent="0.35">
      <c r="A121" s="86" t="s">
        <v>267</v>
      </c>
      <c r="B121" s="86" t="s">
        <v>270</v>
      </c>
      <c r="C121" s="53"/>
      <c r="D121" s="54"/>
      <c r="E121" s="53"/>
      <c r="F121" s="55"/>
      <c r="G121" s="53"/>
      <c r="H121" s="57"/>
      <c r="I121" s="56"/>
      <c r="J121" s="56"/>
      <c r="K121" s="68"/>
      <c r="L121" s="62">
        <v>121</v>
      </c>
      <c r="M121" s="62" t="b">
        <f xml:space="preserve"> IF(AND(OR(NOT(ISNUMBER(Edges[Edge Weight])), Edges[Edge Weight] &gt;= Misc!$O$5), OR(NOT(ISNUMBER(Edges[Edge Weight])), Edges[Edge Weight] &lt;= Misc!$P$5),TRUE), TRUE, FALSE)</f>
        <v>1</v>
      </c>
      <c r="N121" s="63"/>
      <c r="O121">
        <v>8</v>
      </c>
    </row>
    <row r="122" spans="1:15" x14ac:dyDescent="0.35">
      <c r="A122" s="86" t="s">
        <v>267</v>
      </c>
      <c r="B122" s="86" t="s">
        <v>271</v>
      </c>
      <c r="C122" s="105"/>
      <c r="D122" s="106"/>
      <c r="E122" s="105"/>
      <c r="F122" s="108"/>
      <c r="G122" s="105"/>
      <c r="H122" s="109"/>
      <c r="I122" s="110"/>
      <c r="J122" s="110"/>
      <c r="K122" s="111"/>
      <c r="L122" s="117">
        <v>122</v>
      </c>
      <c r="M122" s="117" t="b">
        <f xml:space="preserve"> IF(AND(OR(NOT(ISNUMBER(Edges[Edge Weight])), Edges[Edge Weight] &gt;= Misc!$O$5), OR(NOT(ISNUMBER(Edges[Edge Weight])), Edges[Edge Weight] &lt;= Misc!$P$5),TRUE), TRUE, FALSE)</f>
        <v>1</v>
      </c>
      <c r="N122" s="63"/>
      <c r="O122">
        <v>1</v>
      </c>
    </row>
    <row r="123" spans="1:15" x14ac:dyDescent="0.35">
      <c r="A123" s="104" t="s">
        <v>268</v>
      </c>
      <c r="B123" s="104" t="s">
        <v>269</v>
      </c>
      <c r="C123" s="53"/>
      <c r="D123" s="54"/>
      <c r="E123" s="53"/>
      <c r="F123" s="55"/>
      <c r="G123" s="53"/>
      <c r="H123" s="57"/>
      <c r="I123" s="56"/>
      <c r="J123" s="56"/>
      <c r="K123" s="68"/>
      <c r="L123" s="62">
        <v>123</v>
      </c>
      <c r="M123" s="62" t="b">
        <f xml:space="preserve"> IF(AND(OR(NOT(ISNUMBER(Edges[Edge Weight])), Edges[Edge Weight] &gt;= Misc!$O$5), OR(NOT(ISNUMBER(Edges[Edge Weight])), Edges[Edge Weight] &lt;= Misc!$P$5),TRUE), TRUE, FALSE)</f>
        <v>1</v>
      </c>
      <c r="N123" s="63"/>
      <c r="O123">
        <v>1</v>
      </c>
    </row>
    <row r="124" spans="1:15" x14ac:dyDescent="0.35">
      <c r="A124" s="104" t="s">
        <v>268</v>
      </c>
      <c r="B124" s="104" t="s">
        <v>270</v>
      </c>
      <c r="C124" s="53"/>
      <c r="D124" s="54"/>
      <c r="E124" s="53"/>
      <c r="F124" s="55"/>
      <c r="G124" s="53"/>
      <c r="H124" s="57"/>
      <c r="I124" s="56"/>
      <c r="J124" s="56"/>
      <c r="K124" s="68"/>
      <c r="L124" s="62">
        <v>124</v>
      </c>
      <c r="M124" s="62" t="b">
        <f xml:space="preserve"> IF(AND(OR(NOT(ISNUMBER(Edges[Edge Weight])), Edges[Edge Weight] &gt;= Misc!$O$5), OR(NOT(ISNUMBER(Edges[Edge Weight])), Edges[Edge Weight] &lt;= Misc!$P$5),TRUE), TRUE, FALSE)</f>
        <v>1</v>
      </c>
      <c r="N124" s="63"/>
      <c r="O124">
        <v>1</v>
      </c>
    </row>
    <row r="125" spans="1:15" x14ac:dyDescent="0.35">
      <c r="A125" s="104" t="s">
        <v>268</v>
      </c>
      <c r="B125" s="104" t="s">
        <v>271</v>
      </c>
      <c r="C125" s="105"/>
      <c r="D125" s="106"/>
      <c r="E125" s="105"/>
      <c r="F125" s="108"/>
      <c r="G125" s="105"/>
      <c r="H125" s="109"/>
      <c r="I125" s="110"/>
      <c r="J125" s="110"/>
      <c r="K125" s="111"/>
      <c r="L125" s="117">
        <v>125</v>
      </c>
      <c r="M125" s="117" t="b">
        <f xml:space="preserve"> IF(AND(OR(NOT(ISNUMBER(Edges[Edge Weight])), Edges[Edge Weight] &gt;= Misc!$O$5), OR(NOT(ISNUMBER(Edges[Edge Weight])), Edges[Edge Weight] &lt;= Misc!$P$5),TRUE), TRUE, FALSE)</f>
        <v>1</v>
      </c>
      <c r="N125" s="63"/>
      <c r="O125">
        <v>1</v>
      </c>
    </row>
    <row r="126" spans="1:15" x14ac:dyDescent="0.35">
      <c r="A126" s="104" t="s">
        <v>269</v>
      </c>
      <c r="B126" s="104" t="s">
        <v>270</v>
      </c>
      <c r="C126" s="53"/>
      <c r="D126" s="54"/>
      <c r="E126" s="53"/>
      <c r="F126" s="55"/>
      <c r="G126" s="53"/>
      <c r="H126" s="57"/>
      <c r="I126" s="56"/>
      <c r="J126" s="56"/>
      <c r="K126" s="68"/>
      <c r="L126" s="62">
        <v>126</v>
      </c>
      <c r="M126" s="62" t="b">
        <f xml:space="preserve"> IF(AND(OR(NOT(ISNUMBER(Edges[Edge Weight])), Edges[Edge Weight] &gt;= Misc!$O$5), OR(NOT(ISNUMBER(Edges[Edge Weight])), Edges[Edge Weight] &lt;= Misc!$P$5),TRUE), TRUE, FALSE)</f>
        <v>1</v>
      </c>
      <c r="N126" s="63"/>
      <c r="O126">
        <v>1</v>
      </c>
    </row>
    <row r="127" spans="1:15" x14ac:dyDescent="0.35">
      <c r="A127" s="104" t="s">
        <v>269</v>
      </c>
      <c r="B127" s="104" t="s">
        <v>271</v>
      </c>
      <c r="C127" s="53"/>
      <c r="D127" s="54"/>
      <c r="E127" s="53"/>
      <c r="F127" s="55"/>
      <c r="G127" s="53"/>
      <c r="H127" s="57"/>
      <c r="I127" s="56"/>
      <c r="J127" s="56"/>
      <c r="K127" s="68"/>
      <c r="L127" s="62">
        <v>127</v>
      </c>
      <c r="M127" s="62" t="b">
        <f xml:space="preserve"> IF(AND(OR(NOT(ISNUMBER(Edges[Edge Weight])), Edges[Edge Weight] &gt;= Misc!$O$5), OR(NOT(ISNUMBER(Edges[Edge Weight])), Edges[Edge Weight] &lt;= Misc!$P$5),TRUE), TRUE, FALSE)</f>
        <v>1</v>
      </c>
      <c r="N127" s="63"/>
      <c r="O127">
        <v>1</v>
      </c>
    </row>
    <row r="128" spans="1:15" x14ac:dyDescent="0.35">
      <c r="A128" s="86" t="s">
        <v>270</v>
      </c>
      <c r="B128" s="86" t="s">
        <v>271</v>
      </c>
      <c r="C128" s="53"/>
      <c r="D128" s="54"/>
      <c r="E128" s="53"/>
      <c r="F128" s="55"/>
      <c r="G128" s="53"/>
      <c r="H128" s="57"/>
      <c r="I128" s="56"/>
      <c r="J128" s="56"/>
      <c r="K128" s="68"/>
      <c r="L128" s="62">
        <v>128</v>
      </c>
      <c r="M128" s="62" t="b">
        <f xml:space="preserve"> IF(AND(OR(NOT(ISNUMBER(Edges[Edge Weight])), Edges[Edge Weight] &gt;= Misc!$O$5), OR(NOT(ISNUMBER(Edges[Edge Weight])), Edges[Edge Weight] &lt;= Misc!$P$5),TRUE), TRUE, FALSE)</f>
        <v>1</v>
      </c>
      <c r="N128" s="63"/>
      <c r="O128">
        <v>1</v>
      </c>
    </row>
    <row r="129" spans="1:15" x14ac:dyDescent="0.35">
      <c r="A129" s="104" t="s">
        <v>234</v>
      </c>
      <c r="B129" s="104" t="s">
        <v>272</v>
      </c>
      <c r="C129" s="53" t="s">
        <v>386</v>
      </c>
      <c r="D129" s="54">
        <v>1</v>
      </c>
      <c r="E129" s="53"/>
      <c r="F129" s="55"/>
      <c r="G129" s="53"/>
      <c r="H129" s="57"/>
      <c r="I129" s="56"/>
      <c r="J129" s="56"/>
      <c r="K129" s="68"/>
      <c r="L129" s="62">
        <v>129</v>
      </c>
      <c r="M129" s="62" t="b">
        <f xml:space="preserve"> IF(AND(OR(NOT(ISNUMBER(Edges[Edge Weight])), Edges[Edge Weight] &gt;= Misc!$O$5), OR(NOT(ISNUMBER(Edges[Edge Weight])), Edges[Edge Weight] &lt;= Misc!$P$5),TRUE), TRUE, FALSE)</f>
        <v>1</v>
      </c>
      <c r="N129" s="63"/>
      <c r="O129">
        <v>1</v>
      </c>
    </row>
    <row r="130" spans="1:15" x14ac:dyDescent="0.35">
      <c r="A130" s="104" t="s">
        <v>234</v>
      </c>
      <c r="B130" s="104" t="s">
        <v>273</v>
      </c>
      <c r="C130" s="53" t="s">
        <v>386</v>
      </c>
      <c r="D130" s="54">
        <v>1</v>
      </c>
      <c r="E130" s="53"/>
      <c r="F130" s="55"/>
      <c r="G130" s="53"/>
      <c r="H130" s="57"/>
      <c r="I130" s="56"/>
      <c r="J130" s="56"/>
      <c r="K130" s="68"/>
      <c r="L130" s="62">
        <v>130</v>
      </c>
      <c r="M130" s="62" t="b">
        <f xml:space="preserve"> IF(AND(OR(NOT(ISNUMBER(Edges[Edge Weight])), Edges[Edge Weight] &gt;= Misc!$O$5), OR(NOT(ISNUMBER(Edges[Edge Weight])), Edges[Edge Weight] &lt;= Misc!$P$5),TRUE), TRUE, FALSE)</f>
        <v>1</v>
      </c>
      <c r="N130" s="63"/>
      <c r="O130">
        <v>1</v>
      </c>
    </row>
    <row r="131" spans="1:15" x14ac:dyDescent="0.35">
      <c r="A131" s="104" t="s">
        <v>234</v>
      </c>
      <c r="B131" s="104" t="s">
        <v>274</v>
      </c>
      <c r="C131" s="53" t="s">
        <v>386</v>
      </c>
      <c r="D131" s="54">
        <v>1</v>
      </c>
      <c r="E131" s="53"/>
      <c r="F131" s="55"/>
      <c r="G131" s="53"/>
      <c r="H131" s="57"/>
      <c r="I131" s="56"/>
      <c r="J131" s="56"/>
      <c r="K131" s="68"/>
      <c r="L131" s="62">
        <v>131</v>
      </c>
      <c r="M131" s="62" t="b">
        <f xml:space="preserve"> IF(AND(OR(NOT(ISNUMBER(Edges[Edge Weight])), Edges[Edge Weight] &gt;= Misc!$O$5), OR(NOT(ISNUMBER(Edges[Edge Weight])), Edges[Edge Weight] &lt;= Misc!$P$5),TRUE), TRUE, FALSE)</f>
        <v>1</v>
      </c>
      <c r="N131" s="63"/>
      <c r="O131">
        <v>1</v>
      </c>
    </row>
    <row r="132" spans="1:15" x14ac:dyDescent="0.35">
      <c r="A132" s="104" t="s">
        <v>234</v>
      </c>
      <c r="B132" s="104" t="s">
        <v>275</v>
      </c>
      <c r="C132" s="53" t="s">
        <v>386</v>
      </c>
      <c r="D132" s="54">
        <v>1</v>
      </c>
      <c r="E132" s="53"/>
      <c r="F132" s="55"/>
      <c r="G132" s="53"/>
      <c r="H132" s="57"/>
      <c r="I132" s="56"/>
      <c r="J132" s="56"/>
      <c r="K132" s="68"/>
      <c r="L132" s="62">
        <v>132</v>
      </c>
      <c r="M132" s="62" t="b">
        <f xml:space="preserve"> IF(AND(OR(NOT(ISNUMBER(Edges[Edge Weight])), Edges[Edge Weight] &gt;= Misc!$O$5), OR(NOT(ISNUMBER(Edges[Edge Weight])), Edges[Edge Weight] &lt;= Misc!$P$5),TRUE), TRUE, FALSE)</f>
        <v>1</v>
      </c>
      <c r="N132" s="63"/>
      <c r="O132">
        <v>1</v>
      </c>
    </row>
    <row r="133" spans="1:15" x14ac:dyDescent="0.35">
      <c r="A133" s="104" t="s">
        <v>272</v>
      </c>
      <c r="B133" s="104" t="s">
        <v>273</v>
      </c>
      <c r="C133" s="143" t="s">
        <v>386</v>
      </c>
      <c r="D133" s="144">
        <v>1</v>
      </c>
      <c r="E133" s="143"/>
      <c r="F133" s="145"/>
      <c r="G133" s="143"/>
      <c r="H133" s="146"/>
      <c r="I133" s="147"/>
      <c r="J133" s="147"/>
      <c r="K133" s="148"/>
      <c r="L133" s="149">
        <v>133</v>
      </c>
      <c r="M133" s="149" t="b">
        <f xml:space="preserve"> IF(AND(OR(NOT(ISNUMBER(Edges[Edge Weight])), Edges[Edge Weight] &gt;= Misc!$O$5), OR(NOT(ISNUMBER(Edges[Edge Weight])), Edges[Edge Weight] &lt;= Misc!$P$5),TRUE), TRUE, FALSE)</f>
        <v>1</v>
      </c>
      <c r="N133" s="113"/>
      <c r="O133">
        <v>1</v>
      </c>
    </row>
    <row r="134" spans="1:15" x14ac:dyDescent="0.35">
      <c r="A134" s="104" t="s">
        <v>272</v>
      </c>
      <c r="B134" s="104" t="s">
        <v>274</v>
      </c>
      <c r="C134" s="53" t="s">
        <v>386</v>
      </c>
      <c r="D134" s="54">
        <v>1</v>
      </c>
      <c r="E134" s="53"/>
      <c r="F134" s="55"/>
      <c r="G134" s="53"/>
      <c r="H134" s="57"/>
      <c r="I134" s="56"/>
      <c r="J134" s="56"/>
      <c r="K134" s="68"/>
      <c r="L134" s="62">
        <v>134</v>
      </c>
      <c r="M134" s="62" t="b">
        <f xml:space="preserve"> IF(AND(OR(NOT(ISNUMBER(Edges[Edge Weight])), Edges[Edge Weight] &gt;= Misc!$O$5), OR(NOT(ISNUMBER(Edges[Edge Weight])), Edges[Edge Weight] &lt;= Misc!$P$5),TRUE), TRUE, FALSE)</f>
        <v>1</v>
      </c>
      <c r="N134" s="63"/>
      <c r="O134">
        <v>1</v>
      </c>
    </row>
    <row r="135" spans="1:15" x14ac:dyDescent="0.35">
      <c r="A135" s="104" t="s">
        <v>272</v>
      </c>
      <c r="B135" s="104" t="s">
        <v>275</v>
      </c>
      <c r="C135" s="53" t="s">
        <v>386</v>
      </c>
      <c r="D135" s="54">
        <v>1</v>
      </c>
      <c r="E135" s="53"/>
      <c r="F135" s="55"/>
      <c r="G135" s="53"/>
      <c r="H135" s="57"/>
      <c r="I135" s="56"/>
      <c r="J135" s="56"/>
      <c r="K135" s="68"/>
      <c r="L135" s="62">
        <v>135</v>
      </c>
      <c r="M135" s="62" t="b">
        <f xml:space="preserve"> IF(AND(OR(NOT(ISNUMBER(Edges[Edge Weight])), Edges[Edge Weight] &gt;= Misc!$O$5), OR(NOT(ISNUMBER(Edges[Edge Weight])), Edges[Edge Weight] &lt;= Misc!$P$5),TRUE), TRUE, FALSE)</f>
        <v>1</v>
      </c>
      <c r="N135" s="63"/>
      <c r="O135">
        <v>1</v>
      </c>
    </row>
    <row r="136" spans="1:15" x14ac:dyDescent="0.35">
      <c r="A136" s="104" t="s">
        <v>273</v>
      </c>
      <c r="B136" s="104" t="s">
        <v>274</v>
      </c>
      <c r="C136" s="53" t="s">
        <v>386</v>
      </c>
      <c r="D136" s="54">
        <v>1</v>
      </c>
      <c r="E136" s="53"/>
      <c r="F136" s="55"/>
      <c r="G136" s="53"/>
      <c r="H136" s="57"/>
      <c r="I136" s="56"/>
      <c r="J136" s="56"/>
      <c r="K136" s="68"/>
      <c r="L136" s="62">
        <v>136</v>
      </c>
      <c r="M136" s="62" t="b">
        <f xml:space="preserve"> IF(AND(OR(NOT(ISNUMBER(Edges[Edge Weight])), Edges[Edge Weight] &gt;= Misc!$O$5), OR(NOT(ISNUMBER(Edges[Edge Weight])), Edges[Edge Weight] &lt;= Misc!$P$5),TRUE), TRUE, FALSE)</f>
        <v>1</v>
      </c>
      <c r="N136" s="63"/>
      <c r="O136">
        <v>1</v>
      </c>
    </row>
    <row r="137" spans="1:15" x14ac:dyDescent="0.35">
      <c r="A137" s="104" t="s">
        <v>273</v>
      </c>
      <c r="B137" s="104" t="s">
        <v>275</v>
      </c>
      <c r="C137" s="53" t="s">
        <v>386</v>
      </c>
      <c r="D137" s="54">
        <v>1</v>
      </c>
      <c r="E137" s="53"/>
      <c r="F137" s="55"/>
      <c r="G137" s="53"/>
      <c r="H137" s="57"/>
      <c r="I137" s="56"/>
      <c r="J137" s="56"/>
      <c r="K137" s="68"/>
      <c r="L137" s="62">
        <v>137</v>
      </c>
      <c r="M137" s="62" t="b">
        <f xml:space="preserve"> IF(AND(OR(NOT(ISNUMBER(Edges[Edge Weight])), Edges[Edge Weight] &gt;= Misc!$O$5), OR(NOT(ISNUMBER(Edges[Edge Weight])), Edges[Edge Weight] &lt;= Misc!$P$5),TRUE), TRUE, FALSE)</f>
        <v>1</v>
      </c>
      <c r="N137" s="63"/>
      <c r="O137">
        <v>1</v>
      </c>
    </row>
    <row r="138" spans="1:15" x14ac:dyDescent="0.35">
      <c r="A138" s="104" t="s">
        <v>274</v>
      </c>
      <c r="B138" s="104" t="s">
        <v>275</v>
      </c>
      <c r="C138" s="53" t="s">
        <v>386</v>
      </c>
      <c r="D138" s="54">
        <v>1</v>
      </c>
      <c r="E138" s="53"/>
      <c r="F138" s="55"/>
      <c r="G138" s="53"/>
      <c r="H138" s="57"/>
      <c r="I138" s="56"/>
      <c r="J138" s="56"/>
      <c r="K138" s="68"/>
      <c r="L138" s="62">
        <v>138</v>
      </c>
      <c r="M138" s="62" t="b">
        <f xml:space="preserve"> IF(AND(OR(NOT(ISNUMBER(Edges[Edge Weight])), Edges[Edge Weight] &gt;= Misc!$O$5), OR(NOT(ISNUMBER(Edges[Edge Weight])), Edges[Edge Weight] &lt;= Misc!$P$5),TRUE), TRUE, FALSE)</f>
        <v>1</v>
      </c>
      <c r="N138" s="63"/>
      <c r="O138">
        <v>1</v>
      </c>
    </row>
    <row r="139" spans="1:15" x14ac:dyDescent="0.35">
      <c r="A139" s="86" t="s">
        <v>276</v>
      </c>
      <c r="B139" s="86" t="s">
        <v>277</v>
      </c>
      <c r="C139" s="53"/>
      <c r="D139" s="54"/>
      <c r="E139" s="53"/>
      <c r="F139" s="55"/>
      <c r="G139" s="53"/>
      <c r="H139" s="57"/>
      <c r="I139" s="56"/>
      <c r="J139" s="56"/>
      <c r="K139" s="68"/>
      <c r="L139" s="62">
        <v>139</v>
      </c>
      <c r="M139" s="62" t="b">
        <f xml:space="preserve"> IF(AND(OR(NOT(ISNUMBER(Edges[Edge Weight])), Edges[Edge Weight] &gt;= Misc!$O$5), OR(NOT(ISNUMBER(Edges[Edge Weight])), Edges[Edge Weight] &lt;= Misc!$P$5),TRUE), TRUE, FALSE)</f>
        <v>1</v>
      </c>
      <c r="N139" s="63"/>
      <c r="O139">
        <v>1</v>
      </c>
    </row>
    <row r="140" spans="1:15" ht="19.5" customHeight="1" x14ac:dyDescent="0.35">
      <c r="A140" s="122" t="s">
        <v>278</v>
      </c>
      <c r="B140" s="122" t="s">
        <v>279</v>
      </c>
      <c r="C140" s="53"/>
      <c r="D140" s="54"/>
      <c r="E140" s="53"/>
      <c r="F140" s="55"/>
      <c r="G140" s="53"/>
      <c r="H140" s="57"/>
      <c r="I140" s="56"/>
      <c r="J140" s="56"/>
      <c r="K140" s="68"/>
      <c r="L140" s="62">
        <v>140</v>
      </c>
      <c r="M140" s="62" t="b">
        <f xml:space="preserve"> IF(AND(OR(NOT(ISNUMBER(Edges[Edge Weight])), Edges[Edge Weight] &gt;= Misc!$O$5), OR(NOT(ISNUMBER(Edges[Edge Weight])), Edges[Edge Weight] &lt;= Misc!$P$5),TRUE), TRUE, FALSE)</f>
        <v>1</v>
      </c>
      <c r="N140" s="63"/>
      <c r="O140">
        <v>1</v>
      </c>
    </row>
    <row r="141" spans="1:15" x14ac:dyDescent="0.35">
      <c r="A141" s="122" t="s">
        <v>278</v>
      </c>
      <c r="B141" s="122" t="s">
        <v>280</v>
      </c>
      <c r="C141" s="105"/>
      <c r="D141" s="106"/>
      <c r="E141" s="105"/>
      <c r="F141" s="108"/>
      <c r="G141" s="105"/>
      <c r="H141" s="109"/>
      <c r="I141" s="110"/>
      <c r="J141" s="110"/>
      <c r="K141" s="111"/>
      <c r="L141" s="117">
        <v>141</v>
      </c>
      <c r="M141" s="117" t="b">
        <f xml:space="preserve"> IF(AND(OR(NOT(ISNUMBER(Edges[Edge Weight])), Edges[Edge Weight] &gt;= Misc!$O$5), OR(NOT(ISNUMBER(Edges[Edge Weight])), Edges[Edge Weight] &lt;= Misc!$P$5),TRUE), TRUE, FALSE)</f>
        <v>1</v>
      </c>
      <c r="N141" s="63"/>
      <c r="O141">
        <v>1</v>
      </c>
    </row>
    <row r="142" spans="1:15" x14ac:dyDescent="0.35">
      <c r="A142" s="122" t="s">
        <v>279</v>
      </c>
      <c r="B142" s="122" t="s">
        <v>280</v>
      </c>
      <c r="C142" s="53"/>
      <c r="D142" s="54"/>
      <c r="E142" s="53"/>
      <c r="F142" s="55"/>
      <c r="G142" s="53"/>
      <c r="H142" s="57"/>
      <c r="I142" s="56"/>
      <c r="J142" s="56"/>
      <c r="K142" s="68"/>
      <c r="L142" s="62">
        <v>142</v>
      </c>
      <c r="M142" s="62" t="b">
        <f xml:space="preserve"> IF(AND(OR(NOT(ISNUMBER(Edges[Edge Weight])), Edges[Edge Weight] &gt;= Misc!$O$5), OR(NOT(ISNUMBER(Edges[Edge Weight])), Edges[Edge Weight] &lt;= Misc!$P$5),TRUE), TRUE, FALSE)</f>
        <v>1</v>
      </c>
      <c r="N142" s="63"/>
      <c r="O142">
        <v>1</v>
      </c>
    </row>
    <row r="143" spans="1:15" x14ac:dyDescent="0.35">
      <c r="A143" s="122" t="s">
        <v>281</v>
      </c>
      <c r="B143" s="122" t="s">
        <v>260</v>
      </c>
      <c r="C143" s="53" t="s">
        <v>386</v>
      </c>
      <c r="D143" s="54">
        <v>1</v>
      </c>
      <c r="E143" s="53"/>
      <c r="F143" s="55"/>
      <c r="G143" s="53"/>
      <c r="H143" s="57"/>
      <c r="I143" s="56"/>
      <c r="J143" s="56"/>
      <c r="K143" s="68"/>
      <c r="L143" s="62">
        <v>143</v>
      </c>
      <c r="M143" s="62" t="b">
        <f xml:space="preserve"> IF(AND(OR(NOT(ISNUMBER(Edges[Edge Weight])), Edges[Edge Weight] &gt;= Misc!$O$5), OR(NOT(ISNUMBER(Edges[Edge Weight])), Edges[Edge Weight] &lt;= Misc!$P$5),TRUE), TRUE, FALSE)</f>
        <v>1</v>
      </c>
      <c r="N143" s="63"/>
      <c r="O143">
        <v>1</v>
      </c>
    </row>
    <row r="144" spans="1:15" x14ac:dyDescent="0.35">
      <c r="A144" s="122" t="s">
        <v>281</v>
      </c>
      <c r="B144" s="122" t="s">
        <v>282</v>
      </c>
      <c r="C144" s="143" t="s">
        <v>386</v>
      </c>
      <c r="D144" s="144">
        <v>1</v>
      </c>
      <c r="E144" s="143"/>
      <c r="F144" s="145"/>
      <c r="G144" s="143"/>
      <c r="H144" s="146"/>
      <c r="I144" s="147"/>
      <c r="J144" s="147"/>
      <c r="K144" s="148"/>
      <c r="L144" s="149">
        <v>144</v>
      </c>
      <c r="M144" s="149" t="b">
        <f xml:space="preserve"> IF(AND(OR(NOT(ISNUMBER(Edges[Edge Weight])), Edges[Edge Weight] &gt;= Misc!$O$5), OR(NOT(ISNUMBER(Edges[Edge Weight])), Edges[Edge Weight] &lt;= Misc!$P$5),TRUE), TRUE, FALSE)</f>
        <v>1</v>
      </c>
      <c r="N144" s="113"/>
      <c r="O144">
        <v>1</v>
      </c>
    </row>
    <row r="145" spans="1:15" x14ac:dyDescent="0.35">
      <c r="A145" s="122" t="s">
        <v>281</v>
      </c>
      <c r="B145" s="122" t="s">
        <v>283</v>
      </c>
      <c r="C145" s="53" t="s">
        <v>386</v>
      </c>
      <c r="D145" s="54">
        <v>1</v>
      </c>
      <c r="E145" s="53"/>
      <c r="F145" s="55"/>
      <c r="G145" s="53"/>
      <c r="H145" s="57"/>
      <c r="I145" s="56"/>
      <c r="J145" s="56"/>
      <c r="K145" s="68"/>
      <c r="L145" s="62">
        <v>145</v>
      </c>
      <c r="M145" s="62" t="b">
        <f xml:space="preserve"> IF(AND(OR(NOT(ISNUMBER(Edges[Edge Weight])), Edges[Edge Weight] &gt;= Misc!$O$5), OR(NOT(ISNUMBER(Edges[Edge Weight])), Edges[Edge Weight] &lt;= Misc!$P$5),TRUE), TRUE, FALSE)</f>
        <v>1</v>
      </c>
      <c r="N145" s="63"/>
      <c r="O145">
        <v>1</v>
      </c>
    </row>
    <row r="146" spans="1:15" x14ac:dyDescent="0.35">
      <c r="A146" s="122" t="s">
        <v>260</v>
      </c>
      <c r="B146" s="122" t="s">
        <v>282</v>
      </c>
      <c r="C146" s="53" t="s">
        <v>386</v>
      </c>
      <c r="D146" s="54">
        <v>1</v>
      </c>
      <c r="E146" s="53"/>
      <c r="F146" s="55"/>
      <c r="G146" s="53"/>
      <c r="H146" s="57"/>
      <c r="I146" s="56"/>
      <c r="J146" s="56"/>
      <c r="K146" s="68"/>
      <c r="L146" s="62">
        <v>146</v>
      </c>
      <c r="M146" s="62" t="b">
        <f xml:space="preserve"> IF(AND(OR(NOT(ISNUMBER(Edges[Edge Weight])), Edges[Edge Weight] &gt;= Misc!$O$5), OR(NOT(ISNUMBER(Edges[Edge Weight])), Edges[Edge Weight] &lt;= Misc!$P$5),TRUE), TRUE, FALSE)</f>
        <v>1</v>
      </c>
      <c r="N146" s="63"/>
      <c r="O146">
        <v>1</v>
      </c>
    </row>
    <row r="147" spans="1:15" x14ac:dyDescent="0.35">
      <c r="A147" s="122" t="s">
        <v>260</v>
      </c>
      <c r="B147" s="122" t="s">
        <v>283</v>
      </c>
      <c r="C147" s="53" t="s">
        <v>386</v>
      </c>
      <c r="D147" s="54">
        <v>1</v>
      </c>
      <c r="E147" s="53"/>
      <c r="F147" s="55"/>
      <c r="G147" s="53"/>
      <c r="H147" s="57"/>
      <c r="I147" s="56"/>
      <c r="J147" s="56"/>
      <c r="K147" s="68"/>
      <c r="L147" s="62">
        <v>147</v>
      </c>
      <c r="M147" s="62" t="b">
        <f xml:space="preserve"> IF(AND(OR(NOT(ISNUMBER(Edges[Edge Weight])), Edges[Edge Weight] &gt;= Misc!$O$5), OR(NOT(ISNUMBER(Edges[Edge Weight])), Edges[Edge Weight] &lt;= Misc!$P$5),TRUE), TRUE, FALSE)</f>
        <v>1</v>
      </c>
      <c r="N147" s="63"/>
      <c r="O147">
        <v>1</v>
      </c>
    </row>
    <row r="148" spans="1:15" x14ac:dyDescent="0.35">
      <c r="A148" s="122" t="s">
        <v>282</v>
      </c>
      <c r="B148" s="122" t="s">
        <v>283</v>
      </c>
      <c r="C148" s="53" t="s">
        <v>386</v>
      </c>
      <c r="D148" s="54">
        <v>1</v>
      </c>
      <c r="E148" s="53"/>
      <c r="F148" s="55"/>
      <c r="G148" s="53"/>
      <c r="H148" s="57"/>
      <c r="I148" s="56"/>
      <c r="J148" s="56"/>
      <c r="K148" s="68"/>
      <c r="L148" s="62">
        <v>148</v>
      </c>
      <c r="M148" s="62" t="b">
        <f xml:space="preserve"> IF(AND(OR(NOT(ISNUMBER(Edges[Edge Weight])), Edges[Edge Weight] &gt;= Misc!$O$5), OR(NOT(ISNUMBER(Edges[Edge Weight])), Edges[Edge Weight] &lt;= Misc!$P$5),TRUE), TRUE, FALSE)</f>
        <v>1</v>
      </c>
      <c r="N148" s="63"/>
      <c r="O148">
        <v>1</v>
      </c>
    </row>
    <row r="149" spans="1:15" x14ac:dyDescent="0.35">
      <c r="A149" s="114" t="s">
        <v>284</v>
      </c>
      <c r="B149" s="122" t="s">
        <v>285</v>
      </c>
      <c r="C149" s="53"/>
      <c r="D149" s="54"/>
      <c r="E149" s="53"/>
      <c r="F149" s="55"/>
      <c r="G149" s="53"/>
      <c r="H149" s="57"/>
      <c r="I149" s="56"/>
      <c r="J149" s="56"/>
      <c r="K149" s="68"/>
      <c r="L149" s="62">
        <v>149</v>
      </c>
      <c r="M149" s="62" t="b">
        <f xml:space="preserve"> IF(AND(OR(NOT(ISNUMBER(Edges[Edge Weight])), Edges[Edge Weight] &gt;= Misc!$O$5), OR(NOT(ISNUMBER(Edges[Edge Weight])), Edges[Edge Weight] &lt;= Misc!$P$5),TRUE), TRUE, FALSE)</f>
        <v>1</v>
      </c>
      <c r="N149" s="63"/>
      <c r="O149">
        <v>1</v>
      </c>
    </row>
    <row r="150" spans="1:15" x14ac:dyDescent="0.35">
      <c r="A150" s="122" t="s">
        <v>287</v>
      </c>
      <c r="B150" s="122" t="s">
        <v>286</v>
      </c>
      <c r="C150" s="53" t="s">
        <v>386</v>
      </c>
      <c r="D150" s="54">
        <v>1</v>
      </c>
      <c r="E150" s="53"/>
      <c r="F150" s="55"/>
      <c r="G150" s="53"/>
      <c r="H150" s="57"/>
      <c r="I150" s="56"/>
      <c r="J150" s="56"/>
      <c r="K150" s="68"/>
      <c r="L150" s="62">
        <v>150</v>
      </c>
      <c r="M150" s="62" t="b">
        <f xml:space="preserve"> IF(AND(OR(NOT(ISNUMBER(Edges[Edge Weight])), Edges[Edge Weight] &gt;= Misc!$O$5), OR(NOT(ISNUMBER(Edges[Edge Weight])), Edges[Edge Weight] &lt;= Misc!$P$5),TRUE), TRUE, FALSE)</f>
        <v>1</v>
      </c>
      <c r="N150" s="63"/>
      <c r="O150">
        <v>1</v>
      </c>
    </row>
    <row r="151" spans="1:15" x14ac:dyDescent="0.35">
      <c r="A151" s="122" t="s">
        <v>287</v>
      </c>
      <c r="B151" s="104" t="s">
        <v>232</v>
      </c>
      <c r="C151" s="53" t="s">
        <v>386</v>
      </c>
      <c r="D151" s="54">
        <v>1</v>
      </c>
      <c r="E151" s="53"/>
      <c r="F151" s="55"/>
      <c r="G151" s="53"/>
      <c r="H151" s="57"/>
      <c r="I151" s="56"/>
      <c r="J151" s="56"/>
      <c r="K151" s="68"/>
      <c r="L151" s="62">
        <v>151</v>
      </c>
      <c r="M151" s="62" t="b">
        <f xml:space="preserve"> IF(AND(OR(NOT(ISNUMBER(Edges[Edge Weight])), Edges[Edge Weight] &gt;= Misc!$O$5), OR(NOT(ISNUMBER(Edges[Edge Weight])), Edges[Edge Weight] &lt;= Misc!$P$5),TRUE), TRUE, FALSE)</f>
        <v>1</v>
      </c>
      <c r="N151" s="63"/>
      <c r="O151">
        <v>1</v>
      </c>
    </row>
    <row r="152" spans="1:15" x14ac:dyDescent="0.35">
      <c r="A152" s="122" t="s">
        <v>287</v>
      </c>
      <c r="B152" s="104" t="s">
        <v>234</v>
      </c>
      <c r="C152" s="143" t="s">
        <v>386</v>
      </c>
      <c r="D152" s="144">
        <v>1</v>
      </c>
      <c r="E152" s="143"/>
      <c r="F152" s="145"/>
      <c r="G152" s="143"/>
      <c r="H152" s="146"/>
      <c r="I152" s="147"/>
      <c r="J152" s="147"/>
      <c r="K152" s="148"/>
      <c r="L152" s="149">
        <v>152</v>
      </c>
      <c r="M152" s="149" t="b">
        <f xml:space="preserve"> IF(AND(OR(NOT(ISNUMBER(Edges[Edge Weight])), Edges[Edge Weight] &gt;= Misc!$O$5), OR(NOT(ISNUMBER(Edges[Edge Weight])), Edges[Edge Weight] &lt;= Misc!$P$5),TRUE), TRUE, FALSE)</f>
        <v>1</v>
      </c>
      <c r="N152" s="113"/>
      <c r="O152">
        <v>1</v>
      </c>
    </row>
    <row r="153" spans="1:15" x14ac:dyDescent="0.35">
      <c r="A153" s="122" t="s">
        <v>286</v>
      </c>
      <c r="B153" s="104" t="s">
        <v>232</v>
      </c>
      <c r="C153" s="105" t="s">
        <v>386</v>
      </c>
      <c r="D153" s="106">
        <v>1</v>
      </c>
      <c r="E153" s="105"/>
      <c r="F153" s="108"/>
      <c r="G153" s="105"/>
      <c r="H153" s="109"/>
      <c r="I153" s="110"/>
      <c r="J153" s="110"/>
      <c r="K153" s="111"/>
      <c r="L153" s="117">
        <v>153</v>
      </c>
      <c r="M153" s="117" t="b">
        <f xml:space="preserve"> IF(AND(OR(NOT(ISNUMBER(Edges[Edge Weight])), Edges[Edge Weight] &gt;= Misc!$O$5), OR(NOT(ISNUMBER(Edges[Edge Weight])), Edges[Edge Weight] &lt;= Misc!$P$5),TRUE), TRUE, FALSE)</f>
        <v>1</v>
      </c>
      <c r="N153" s="113"/>
      <c r="O153">
        <v>1</v>
      </c>
    </row>
    <row r="154" spans="1:15" x14ac:dyDescent="0.35">
      <c r="A154" s="122" t="s">
        <v>286</v>
      </c>
      <c r="B154" s="104" t="s">
        <v>234</v>
      </c>
      <c r="C154" s="53" t="s">
        <v>386</v>
      </c>
      <c r="D154" s="54">
        <v>1</v>
      </c>
      <c r="E154" s="53"/>
      <c r="F154" s="55"/>
      <c r="G154" s="53"/>
      <c r="H154" s="57"/>
      <c r="I154" s="56"/>
      <c r="J154" s="56"/>
      <c r="K154" s="68"/>
      <c r="L154" s="62">
        <v>154</v>
      </c>
      <c r="M154" s="62" t="b">
        <f xml:space="preserve"> IF(AND(OR(NOT(ISNUMBER(Edges[Edge Weight])), Edges[Edge Weight] &gt;= Misc!$O$5), OR(NOT(ISNUMBER(Edges[Edge Weight])), Edges[Edge Weight] &lt;= Misc!$P$5),TRUE), TRUE, FALSE)</f>
        <v>1</v>
      </c>
      <c r="N154" s="63"/>
      <c r="O154">
        <v>1</v>
      </c>
    </row>
    <row r="155" spans="1:15" x14ac:dyDescent="0.35">
      <c r="A155" s="86" t="s">
        <v>290</v>
      </c>
      <c r="B155" s="86" t="s">
        <v>291</v>
      </c>
      <c r="C155" s="53"/>
      <c r="D155" s="54"/>
      <c r="E155" s="53"/>
      <c r="F155" s="55"/>
      <c r="G155" s="53"/>
      <c r="H155" s="57"/>
      <c r="I155" s="56"/>
      <c r="J155" s="56"/>
      <c r="K155" s="68"/>
      <c r="L155" s="62">
        <v>155</v>
      </c>
      <c r="M155" s="62" t="b">
        <f xml:space="preserve"> IF(AND(OR(NOT(ISNUMBER(Edges[Edge Weight])), Edges[Edge Weight] &gt;= Misc!$O$5), OR(NOT(ISNUMBER(Edges[Edge Weight])), Edges[Edge Weight] &lt;= Misc!$P$5),TRUE), TRUE, FALSE)</f>
        <v>1</v>
      </c>
      <c r="N155" s="63"/>
      <c r="O155">
        <v>1</v>
      </c>
    </row>
    <row r="156" spans="1:15" x14ac:dyDescent="0.35">
      <c r="A156" s="14" t="s">
        <v>293</v>
      </c>
      <c r="B156" s="86" t="s">
        <v>294</v>
      </c>
      <c r="C156" s="53"/>
      <c r="D156" s="54"/>
      <c r="E156" s="53"/>
      <c r="F156" s="55"/>
      <c r="G156" s="53"/>
      <c r="H156" s="57"/>
      <c r="I156" s="56"/>
      <c r="J156" s="56"/>
      <c r="K156" s="68"/>
      <c r="L156" s="62">
        <v>156</v>
      </c>
      <c r="M156" s="62" t="b">
        <f xml:space="preserve"> IF(AND(OR(NOT(ISNUMBER(Edges[Edge Weight])), Edges[Edge Weight] &gt;= Misc!$O$5), OR(NOT(ISNUMBER(Edges[Edge Weight])), Edges[Edge Weight] &lt;= Misc!$P$5),TRUE), TRUE, FALSE)</f>
        <v>1</v>
      </c>
      <c r="N156" s="63"/>
      <c r="O156">
        <v>1</v>
      </c>
    </row>
    <row r="157" spans="1:15" x14ac:dyDescent="0.35">
      <c r="A157" s="14" t="s">
        <v>293</v>
      </c>
      <c r="B157" s="86" t="s">
        <v>295</v>
      </c>
      <c r="C157" s="53"/>
      <c r="D157" s="54"/>
      <c r="E157" s="53"/>
      <c r="F157" s="55"/>
      <c r="G157" s="53"/>
      <c r="H157" s="57"/>
      <c r="I157" s="56"/>
      <c r="J157" s="56"/>
      <c r="K157" s="68"/>
      <c r="L157" s="62">
        <v>157</v>
      </c>
      <c r="M157" s="62" t="b">
        <f xml:space="preserve"> IF(AND(OR(NOT(ISNUMBER(Edges[Edge Weight])), Edges[Edge Weight] &gt;= Misc!$O$5), OR(NOT(ISNUMBER(Edges[Edge Weight])), Edges[Edge Weight] &lt;= Misc!$P$5),TRUE), TRUE, FALSE)</f>
        <v>1</v>
      </c>
      <c r="N157" s="63"/>
      <c r="O157">
        <v>1</v>
      </c>
    </row>
    <row r="158" spans="1:15" x14ac:dyDescent="0.35">
      <c r="A158" s="14" t="s">
        <v>293</v>
      </c>
      <c r="B158" s="122" t="s">
        <v>296</v>
      </c>
      <c r="C158" s="53"/>
      <c r="D158" s="54"/>
      <c r="E158" s="53"/>
      <c r="F158" s="55"/>
      <c r="G158" s="53"/>
      <c r="H158" s="57"/>
      <c r="I158" s="56"/>
      <c r="J158" s="56"/>
      <c r="K158" s="68"/>
      <c r="L158" s="62">
        <v>158</v>
      </c>
      <c r="M158" s="62" t="b">
        <f xml:space="preserve"> IF(AND(OR(NOT(ISNUMBER(Edges[Edge Weight])), Edges[Edge Weight] &gt;= Misc!$O$5), OR(NOT(ISNUMBER(Edges[Edge Weight])), Edges[Edge Weight] &lt;= Misc!$P$5),TRUE), TRUE, FALSE)</f>
        <v>1</v>
      </c>
      <c r="N158" s="63"/>
      <c r="O158">
        <v>1</v>
      </c>
    </row>
    <row r="159" spans="1:15" x14ac:dyDescent="0.35">
      <c r="A159" s="14" t="s">
        <v>293</v>
      </c>
      <c r="B159" s="86" t="s">
        <v>297</v>
      </c>
      <c r="C159" s="53"/>
      <c r="D159" s="54"/>
      <c r="E159" s="53"/>
      <c r="F159" s="55"/>
      <c r="G159" s="53"/>
      <c r="H159" s="57"/>
      <c r="I159" s="56"/>
      <c r="J159" s="56"/>
      <c r="K159" s="68"/>
      <c r="L159" s="62">
        <v>159</v>
      </c>
      <c r="M159" s="62" t="b">
        <f xml:space="preserve"> IF(AND(OR(NOT(ISNUMBER(Edges[Edge Weight])), Edges[Edge Weight] &gt;= Misc!$O$5), OR(NOT(ISNUMBER(Edges[Edge Weight])), Edges[Edge Weight] &lt;= Misc!$P$5),TRUE), TRUE, FALSE)</f>
        <v>1</v>
      </c>
      <c r="N159" s="63"/>
      <c r="O159">
        <v>1</v>
      </c>
    </row>
    <row r="160" spans="1:15" x14ac:dyDescent="0.35">
      <c r="A160" s="86" t="s">
        <v>294</v>
      </c>
      <c r="B160" s="122" t="s">
        <v>296</v>
      </c>
      <c r="C160" s="53"/>
      <c r="D160" s="54"/>
      <c r="E160" s="53"/>
      <c r="F160" s="55"/>
      <c r="G160" s="53"/>
      <c r="H160" s="57"/>
      <c r="I160" s="56"/>
      <c r="J160" s="56"/>
      <c r="K160" s="68"/>
      <c r="L160" s="62">
        <v>160</v>
      </c>
      <c r="M160" s="62" t="b">
        <f xml:space="preserve"> IF(AND(OR(NOT(ISNUMBER(Edges[Edge Weight])), Edges[Edge Weight] &gt;= Misc!$O$5), OR(NOT(ISNUMBER(Edges[Edge Weight])), Edges[Edge Weight] &lt;= Misc!$P$5),TRUE), TRUE, FALSE)</f>
        <v>1</v>
      </c>
      <c r="N160" s="63"/>
      <c r="O160">
        <v>1</v>
      </c>
    </row>
    <row r="161" spans="1:15" x14ac:dyDescent="0.35">
      <c r="A161" s="86" t="s">
        <v>294</v>
      </c>
      <c r="B161" s="86" t="s">
        <v>297</v>
      </c>
      <c r="C161" s="105"/>
      <c r="D161" s="106"/>
      <c r="E161" s="105"/>
      <c r="F161" s="108"/>
      <c r="G161" s="105"/>
      <c r="H161" s="109"/>
      <c r="I161" s="110"/>
      <c r="J161" s="110"/>
      <c r="K161" s="111"/>
      <c r="L161" s="117">
        <v>161</v>
      </c>
      <c r="M161" s="117" t="b">
        <f xml:space="preserve"> IF(AND(OR(NOT(ISNUMBER(Edges[Edge Weight])), Edges[Edge Weight] &gt;= Misc!$O$5), OR(NOT(ISNUMBER(Edges[Edge Weight])), Edges[Edge Weight] &lt;= Misc!$P$5),TRUE), TRUE, FALSE)</f>
        <v>1</v>
      </c>
      <c r="N161" s="63"/>
      <c r="O161">
        <v>1</v>
      </c>
    </row>
    <row r="162" spans="1:15" x14ac:dyDescent="0.35">
      <c r="A162" s="86" t="s">
        <v>294</v>
      </c>
      <c r="B162" s="86" t="s">
        <v>295</v>
      </c>
      <c r="C162" s="105"/>
      <c r="D162" s="106"/>
      <c r="E162" s="105"/>
      <c r="F162" s="108"/>
      <c r="G162" s="105"/>
      <c r="H162" s="109"/>
      <c r="I162" s="110"/>
      <c r="J162" s="110"/>
      <c r="K162" s="111"/>
      <c r="L162" s="117">
        <v>162</v>
      </c>
      <c r="M162" s="117" t="b">
        <f xml:space="preserve"> IF(AND(OR(NOT(ISNUMBER(Edges[Edge Weight])), Edges[Edge Weight] &gt;= Misc!$O$5), OR(NOT(ISNUMBER(Edges[Edge Weight])), Edges[Edge Weight] &lt;= Misc!$P$5),TRUE), TRUE, FALSE)</f>
        <v>1</v>
      </c>
      <c r="N162" s="63"/>
      <c r="O162">
        <v>1</v>
      </c>
    </row>
    <row r="163" spans="1:15" x14ac:dyDescent="0.35">
      <c r="A163" s="86" t="s">
        <v>295</v>
      </c>
      <c r="B163" s="122" t="s">
        <v>296</v>
      </c>
      <c r="C163" s="53"/>
      <c r="D163" s="54"/>
      <c r="E163" s="53"/>
      <c r="F163" s="55"/>
      <c r="G163" s="53"/>
      <c r="H163" s="57"/>
      <c r="I163" s="56"/>
      <c r="J163" s="56"/>
      <c r="K163" s="68"/>
      <c r="L163" s="62">
        <v>163</v>
      </c>
      <c r="M163" s="62" t="b">
        <f xml:space="preserve"> IF(AND(OR(NOT(ISNUMBER(Edges[Edge Weight])), Edges[Edge Weight] &gt;= Misc!$O$5), OR(NOT(ISNUMBER(Edges[Edge Weight])), Edges[Edge Weight] &lt;= Misc!$P$5),TRUE), TRUE, FALSE)</f>
        <v>1</v>
      </c>
      <c r="N163" s="63"/>
      <c r="O163">
        <v>1</v>
      </c>
    </row>
    <row r="164" spans="1:15" x14ac:dyDescent="0.35">
      <c r="A164" s="86" t="s">
        <v>295</v>
      </c>
      <c r="B164" s="86" t="s">
        <v>297</v>
      </c>
      <c r="C164" s="53"/>
      <c r="D164" s="54"/>
      <c r="E164" s="53"/>
      <c r="F164" s="55"/>
      <c r="G164" s="53"/>
      <c r="H164" s="57"/>
      <c r="I164" s="56"/>
      <c r="J164" s="56"/>
      <c r="K164" s="68"/>
      <c r="L164" s="62">
        <v>164</v>
      </c>
      <c r="M164" s="62" t="b">
        <f xml:space="preserve"> IF(AND(OR(NOT(ISNUMBER(Edges[Edge Weight])), Edges[Edge Weight] &gt;= Misc!$O$5), OR(NOT(ISNUMBER(Edges[Edge Weight])), Edges[Edge Weight] &lt;= Misc!$P$5),TRUE), TRUE, FALSE)</f>
        <v>1</v>
      </c>
      <c r="N164" s="63"/>
      <c r="O164">
        <v>1</v>
      </c>
    </row>
    <row r="165" spans="1:15" x14ac:dyDescent="0.35">
      <c r="A165" s="122" t="s">
        <v>296</v>
      </c>
      <c r="B165" s="86" t="s">
        <v>297</v>
      </c>
      <c r="C165" s="53"/>
      <c r="D165" s="54"/>
      <c r="E165" s="53"/>
      <c r="F165" s="55"/>
      <c r="G165" s="53"/>
      <c r="H165" s="57"/>
      <c r="I165" s="56"/>
      <c r="J165" s="56"/>
      <c r="K165" s="68"/>
      <c r="L165" s="62">
        <v>165</v>
      </c>
      <c r="M165" s="62" t="b">
        <f xml:space="preserve"> IF(AND(OR(NOT(ISNUMBER(Edges[Edge Weight])), Edges[Edge Weight] &gt;= Misc!$O$5), OR(NOT(ISNUMBER(Edges[Edge Weight])), Edges[Edge Weight] &lt;= Misc!$P$5),TRUE), TRUE, FALSE)</f>
        <v>1</v>
      </c>
      <c r="N165" s="63"/>
      <c r="O165">
        <v>1</v>
      </c>
    </row>
    <row r="166" spans="1:15" x14ac:dyDescent="0.35">
      <c r="A166" s="86" t="s">
        <v>298</v>
      </c>
      <c r="B166" s="122" t="s">
        <v>299</v>
      </c>
      <c r="C166" s="53"/>
      <c r="D166" s="54"/>
      <c r="E166" s="53"/>
      <c r="F166" s="55"/>
      <c r="G166" s="53"/>
      <c r="H166" s="57"/>
      <c r="I166" s="56"/>
      <c r="J166" s="56"/>
      <c r="K166" s="68"/>
      <c r="L166" s="62">
        <v>166</v>
      </c>
      <c r="M166" s="62" t="b">
        <f xml:space="preserve"> IF(AND(OR(NOT(ISNUMBER(Edges[Edge Weight])), Edges[Edge Weight] &gt;= Misc!$O$5), OR(NOT(ISNUMBER(Edges[Edge Weight])), Edges[Edge Weight] &lt;= Misc!$P$5),TRUE), TRUE, FALSE)</f>
        <v>1</v>
      </c>
      <c r="N166" s="63"/>
      <c r="O166">
        <v>1</v>
      </c>
    </row>
    <row r="167" spans="1:15" x14ac:dyDescent="0.35">
      <c r="A167" s="86" t="s">
        <v>298</v>
      </c>
      <c r="B167" s="114" t="s">
        <v>300</v>
      </c>
      <c r="C167" s="53"/>
      <c r="D167" s="54"/>
      <c r="E167" s="53"/>
      <c r="F167" s="55"/>
      <c r="G167" s="53"/>
      <c r="H167" s="57"/>
      <c r="I167" s="56"/>
      <c r="J167" s="56"/>
      <c r="K167" s="68"/>
      <c r="L167" s="62">
        <v>167</v>
      </c>
      <c r="M167" s="62" t="b">
        <f xml:space="preserve"> IF(AND(OR(NOT(ISNUMBER(Edges[Edge Weight])), Edges[Edge Weight] &gt;= Misc!$O$5), OR(NOT(ISNUMBER(Edges[Edge Weight])), Edges[Edge Weight] &lt;= Misc!$P$5),TRUE), TRUE, FALSE)</f>
        <v>1</v>
      </c>
      <c r="N167" s="63"/>
      <c r="O167">
        <v>1</v>
      </c>
    </row>
    <row r="168" spans="1:15" x14ac:dyDescent="0.35">
      <c r="A168" s="122" t="s">
        <v>299</v>
      </c>
      <c r="B168" s="114" t="s">
        <v>300</v>
      </c>
      <c r="C168" s="53"/>
      <c r="D168" s="54"/>
      <c r="E168" s="53"/>
      <c r="F168" s="55"/>
      <c r="G168" s="53"/>
      <c r="H168" s="57"/>
      <c r="I168" s="56"/>
      <c r="J168" s="56"/>
      <c r="K168" s="68"/>
      <c r="L168" s="62">
        <v>168</v>
      </c>
      <c r="M168" s="62" t="b">
        <f xml:space="preserve"> IF(AND(OR(NOT(ISNUMBER(Edges[Edge Weight])), Edges[Edge Weight] &gt;= Misc!$O$5), OR(NOT(ISNUMBER(Edges[Edge Weight])), Edges[Edge Weight] &lt;= Misc!$P$5),TRUE), TRUE, FALSE)</f>
        <v>1</v>
      </c>
      <c r="N168" s="63"/>
      <c r="O168">
        <v>1</v>
      </c>
    </row>
    <row r="169" spans="1:15" x14ac:dyDescent="0.35">
      <c r="A169" s="86" t="s">
        <v>301</v>
      </c>
      <c r="B169" s="103" t="s">
        <v>302</v>
      </c>
      <c r="C169" s="53"/>
      <c r="D169" s="54"/>
      <c r="E169" s="53"/>
      <c r="F169" s="55"/>
      <c r="G169" s="53"/>
      <c r="H169" s="57"/>
      <c r="I169" s="56"/>
      <c r="J169" s="56"/>
      <c r="K169" s="68"/>
      <c r="L169" s="62">
        <v>169</v>
      </c>
      <c r="M169" s="62" t="b">
        <f xml:space="preserve"> IF(AND(OR(NOT(ISNUMBER(Edges[Edge Weight])), Edges[Edge Weight] &gt;= Misc!$O$5), OR(NOT(ISNUMBER(Edges[Edge Weight])), Edges[Edge Weight] &lt;= Misc!$P$5),TRUE), TRUE, FALSE)</f>
        <v>1</v>
      </c>
      <c r="N169" s="63"/>
      <c r="O169">
        <v>1</v>
      </c>
    </row>
    <row r="170" spans="1:15" x14ac:dyDescent="0.35">
      <c r="A170" s="116" t="s">
        <v>303</v>
      </c>
      <c r="B170" s="116" t="s">
        <v>304</v>
      </c>
      <c r="C170" s="53"/>
      <c r="D170" s="54"/>
      <c r="E170" s="53"/>
      <c r="F170" s="55"/>
      <c r="G170" s="53"/>
      <c r="H170" s="57"/>
      <c r="I170" s="56"/>
      <c r="J170" s="56"/>
      <c r="K170" s="68"/>
      <c r="L170" s="62">
        <v>170</v>
      </c>
      <c r="M170" s="62" t="b">
        <f xml:space="preserve"> IF(AND(OR(NOT(ISNUMBER(Edges[Edge Weight])), Edges[Edge Weight] &gt;= Misc!$O$5), OR(NOT(ISNUMBER(Edges[Edge Weight])), Edges[Edge Weight] &lt;= Misc!$P$5),TRUE), TRUE, FALSE)</f>
        <v>1</v>
      </c>
      <c r="N170" s="63"/>
      <c r="O170">
        <v>1</v>
      </c>
    </row>
    <row r="171" spans="1:15" x14ac:dyDescent="0.35">
      <c r="A171" s="114" t="s">
        <v>305</v>
      </c>
      <c r="B171" s="122" t="s">
        <v>306</v>
      </c>
      <c r="C171" s="53"/>
      <c r="D171" s="54"/>
      <c r="E171" s="53"/>
      <c r="F171" s="55"/>
      <c r="G171" s="53"/>
      <c r="H171" s="57"/>
      <c r="I171" s="56"/>
      <c r="J171" s="56"/>
      <c r="K171" s="68"/>
      <c r="L171" s="62">
        <v>171</v>
      </c>
      <c r="M171" s="62" t="b">
        <f xml:space="preserve"> IF(AND(OR(NOT(ISNUMBER(Edges[Edge Weight])), Edges[Edge Weight] &gt;= Misc!$O$5), OR(NOT(ISNUMBER(Edges[Edge Weight])), Edges[Edge Weight] &lt;= Misc!$P$5),TRUE), TRUE, FALSE)</f>
        <v>1</v>
      </c>
      <c r="N171" s="63"/>
      <c r="O171">
        <v>1</v>
      </c>
    </row>
    <row r="172" spans="1:15" x14ac:dyDescent="0.35">
      <c r="A172" s="86" t="s">
        <v>307</v>
      </c>
      <c r="B172" s="122" t="s">
        <v>308</v>
      </c>
      <c r="C172" s="53"/>
      <c r="D172" s="54"/>
      <c r="E172" s="53"/>
      <c r="F172" s="55"/>
      <c r="G172" s="53"/>
      <c r="H172" s="57"/>
      <c r="I172" s="56"/>
      <c r="J172" s="56"/>
      <c r="K172" s="68"/>
      <c r="L172" s="62">
        <v>172</v>
      </c>
      <c r="M172" s="62" t="b">
        <f xml:space="preserve"> IF(AND(OR(NOT(ISNUMBER(Edges[Edge Weight])), Edges[Edge Weight] &gt;= Misc!$O$5), OR(NOT(ISNUMBER(Edges[Edge Weight])), Edges[Edge Weight] &lt;= Misc!$P$5),TRUE), TRUE, FALSE)</f>
        <v>1</v>
      </c>
      <c r="N172" s="63"/>
      <c r="O172">
        <v>1</v>
      </c>
    </row>
    <row r="173" spans="1:15" x14ac:dyDescent="0.35">
      <c r="A173" s="86" t="s">
        <v>307</v>
      </c>
      <c r="B173" s="122" t="s">
        <v>309</v>
      </c>
      <c r="C173" s="53"/>
      <c r="D173" s="54"/>
      <c r="E173" s="53"/>
      <c r="F173" s="55"/>
      <c r="G173" s="53"/>
      <c r="H173" s="57"/>
      <c r="I173" s="56"/>
      <c r="J173" s="56"/>
      <c r="K173" s="68"/>
      <c r="L173" s="62">
        <v>173</v>
      </c>
      <c r="M173" s="62" t="b">
        <f xml:space="preserve"> IF(AND(OR(NOT(ISNUMBER(Edges[Edge Weight])), Edges[Edge Weight] &gt;= Misc!$O$5), OR(NOT(ISNUMBER(Edges[Edge Weight])), Edges[Edge Weight] &lt;= Misc!$P$5),TRUE), TRUE, FALSE)</f>
        <v>1</v>
      </c>
      <c r="N173" s="63"/>
      <c r="O173">
        <v>1</v>
      </c>
    </row>
    <row r="174" spans="1:15" x14ac:dyDescent="0.35">
      <c r="A174" s="86" t="s">
        <v>307</v>
      </c>
      <c r="B174" s="122" t="s">
        <v>310</v>
      </c>
      <c r="C174" s="53"/>
      <c r="D174" s="54"/>
      <c r="E174" s="53"/>
      <c r="F174" s="55"/>
      <c r="G174" s="53"/>
      <c r="H174" s="57"/>
      <c r="I174" s="56"/>
      <c r="J174" s="56"/>
      <c r="K174" s="68"/>
      <c r="L174" s="62">
        <v>174</v>
      </c>
      <c r="M174" s="62" t="b">
        <f xml:space="preserve"> IF(AND(OR(NOT(ISNUMBER(Edges[Edge Weight])), Edges[Edge Weight] &gt;= Misc!$O$5), OR(NOT(ISNUMBER(Edges[Edge Weight])), Edges[Edge Weight] &lt;= Misc!$P$5),TRUE), TRUE, FALSE)</f>
        <v>1</v>
      </c>
      <c r="N174" s="63"/>
      <c r="O174">
        <v>1</v>
      </c>
    </row>
    <row r="175" spans="1:15" x14ac:dyDescent="0.35">
      <c r="A175" s="122" t="s">
        <v>308</v>
      </c>
      <c r="B175" s="122" t="s">
        <v>309</v>
      </c>
      <c r="C175" s="53"/>
      <c r="D175" s="54"/>
      <c r="E175" s="53"/>
      <c r="F175" s="55"/>
      <c r="G175" s="53"/>
      <c r="H175" s="57"/>
      <c r="I175" s="56"/>
      <c r="J175" s="56"/>
      <c r="K175" s="68"/>
      <c r="L175" s="62">
        <v>175</v>
      </c>
      <c r="M175" s="62" t="b">
        <f xml:space="preserve"> IF(AND(OR(NOT(ISNUMBER(Edges[Edge Weight])), Edges[Edge Weight] &gt;= Misc!$O$5), OR(NOT(ISNUMBER(Edges[Edge Weight])), Edges[Edge Weight] &lt;= Misc!$P$5),TRUE), TRUE, FALSE)</f>
        <v>1</v>
      </c>
      <c r="N175" s="63"/>
      <c r="O175">
        <v>1</v>
      </c>
    </row>
    <row r="176" spans="1:15" x14ac:dyDescent="0.35">
      <c r="A176" s="122" t="s">
        <v>308</v>
      </c>
      <c r="B176" s="122" t="s">
        <v>310</v>
      </c>
      <c r="C176" s="53"/>
      <c r="D176" s="54"/>
      <c r="E176" s="53"/>
      <c r="F176" s="55"/>
      <c r="G176" s="53"/>
      <c r="H176" s="57"/>
      <c r="I176" s="56"/>
      <c r="J176" s="56"/>
      <c r="K176" s="68"/>
      <c r="L176" s="62">
        <v>176</v>
      </c>
      <c r="M176" s="62" t="b">
        <f xml:space="preserve"> IF(AND(OR(NOT(ISNUMBER(Edges[Edge Weight])), Edges[Edge Weight] &gt;= Misc!$O$5), OR(NOT(ISNUMBER(Edges[Edge Weight])), Edges[Edge Weight] &lt;= Misc!$P$5),TRUE), TRUE, FALSE)</f>
        <v>1</v>
      </c>
      <c r="N176" s="63"/>
      <c r="O176">
        <v>1</v>
      </c>
    </row>
    <row r="177" spans="1:15" x14ac:dyDescent="0.35">
      <c r="A177" s="122" t="s">
        <v>309</v>
      </c>
      <c r="B177" s="122" t="s">
        <v>310</v>
      </c>
      <c r="C177" s="53"/>
      <c r="D177" s="54"/>
      <c r="E177" s="53"/>
      <c r="F177" s="55"/>
      <c r="G177" s="53"/>
      <c r="H177" s="57"/>
      <c r="I177" s="56"/>
      <c r="J177" s="56"/>
      <c r="K177" s="68"/>
      <c r="L177" s="62">
        <v>177</v>
      </c>
      <c r="M177" s="62" t="b">
        <f xml:space="preserve"> IF(AND(OR(NOT(ISNUMBER(Edges[Edge Weight])), Edges[Edge Weight] &gt;= Misc!$O$5), OR(NOT(ISNUMBER(Edges[Edge Weight])), Edges[Edge Weight] &lt;= Misc!$P$5),TRUE), TRUE, FALSE)</f>
        <v>1</v>
      </c>
      <c r="N177" s="63"/>
      <c r="O177">
        <v>1</v>
      </c>
    </row>
    <row r="178" spans="1:15" x14ac:dyDescent="0.35">
      <c r="A178" s="122" t="s">
        <v>311</v>
      </c>
      <c r="B178" s="86" t="s">
        <v>312</v>
      </c>
      <c r="C178" s="53" t="s">
        <v>386</v>
      </c>
      <c r="D178" s="54">
        <v>1</v>
      </c>
      <c r="E178" s="53"/>
      <c r="F178" s="55"/>
      <c r="G178" s="53"/>
      <c r="H178" s="57"/>
      <c r="I178" s="56"/>
      <c r="J178" s="56"/>
      <c r="K178" s="68"/>
      <c r="L178" s="62">
        <v>178</v>
      </c>
      <c r="M178" s="62" t="b">
        <f xml:space="preserve"> IF(AND(OR(NOT(ISNUMBER(Edges[Edge Weight])), Edges[Edge Weight] &gt;= Misc!$O$5), OR(NOT(ISNUMBER(Edges[Edge Weight])), Edges[Edge Weight] &lt;= Misc!$P$5),TRUE), TRUE, FALSE)</f>
        <v>1</v>
      </c>
      <c r="N178" s="63"/>
      <c r="O178">
        <v>1</v>
      </c>
    </row>
    <row r="179" spans="1:15" x14ac:dyDescent="0.35">
      <c r="A179" s="122" t="s">
        <v>311</v>
      </c>
      <c r="B179" s="104" t="s">
        <v>232</v>
      </c>
      <c r="C179" s="53" t="s">
        <v>386</v>
      </c>
      <c r="D179" s="54">
        <v>1</v>
      </c>
      <c r="E179" s="53"/>
      <c r="F179" s="55"/>
      <c r="G179" s="53"/>
      <c r="H179" s="57"/>
      <c r="I179" s="56"/>
      <c r="J179" s="56"/>
      <c r="K179" s="68"/>
      <c r="L179" s="62">
        <v>179</v>
      </c>
      <c r="M179" s="62" t="b">
        <f xml:space="preserve"> IF(AND(OR(NOT(ISNUMBER(Edges[Edge Weight])), Edges[Edge Weight] &gt;= Misc!$O$5), OR(NOT(ISNUMBER(Edges[Edge Weight])), Edges[Edge Weight] &lt;= Misc!$P$5),TRUE), TRUE, FALSE)</f>
        <v>1</v>
      </c>
      <c r="N179" s="63"/>
      <c r="O179">
        <v>1</v>
      </c>
    </row>
    <row r="180" spans="1:15" x14ac:dyDescent="0.35">
      <c r="A180" s="122" t="s">
        <v>311</v>
      </c>
      <c r="B180" s="104" t="s">
        <v>234</v>
      </c>
      <c r="C180" s="143" t="s">
        <v>386</v>
      </c>
      <c r="D180" s="144">
        <v>1</v>
      </c>
      <c r="E180" s="143"/>
      <c r="F180" s="145"/>
      <c r="G180" s="143"/>
      <c r="H180" s="146"/>
      <c r="I180" s="147"/>
      <c r="J180" s="147"/>
      <c r="K180" s="148"/>
      <c r="L180" s="149">
        <v>180</v>
      </c>
      <c r="M180" s="149" t="b">
        <f xml:space="preserve"> IF(AND(OR(NOT(ISNUMBER(Edges[Edge Weight])), Edges[Edge Weight] &gt;= Misc!$O$5), OR(NOT(ISNUMBER(Edges[Edge Weight])), Edges[Edge Weight] &lt;= Misc!$P$5),TRUE), TRUE, FALSE)</f>
        <v>1</v>
      </c>
      <c r="N180" s="113"/>
      <c r="O180">
        <v>1</v>
      </c>
    </row>
    <row r="181" spans="1:15" x14ac:dyDescent="0.35">
      <c r="A181" s="86" t="s">
        <v>312</v>
      </c>
      <c r="B181" s="104" t="s">
        <v>232</v>
      </c>
      <c r="C181" s="143" t="s">
        <v>386</v>
      </c>
      <c r="D181" s="144">
        <v>1</v>
      </c>
      <c r="E181" s="143"/>
      <c r="F181" s="145"/>
      <c r="G181" s="143"/>
      <c r="H181" s="146"/>
      <c r="I181" s="147"/>
      <c r="J181" s="147"/>
      <c r="K181" s="148"/>
      <c r="L181" s="149">
        <v>181</v>
      </c>
      <c r="M181" s="149" t="b">
        <f xml:space="preserve"> IF(AND(OR(NOT(ISNUMBER(Edges[Edge Weight])), Edges[Edge Weight] &gt;= Misc!$O$5), OR(NOT(ISNUMBER(Edges[Edge Weight])), Edges[Edge Weight] &lt;= Misc!$P$5),TRUE), TRUE, FALSE)</f>
        <v>1</v>
      </c>
      <c r="N181" s="113"/>
      <c r="O181">
        <v>1</v>
      </c>
    </row>
    <row r="182" spans="1:15" x14ac:dyDescent="0.35">
      <c r="A182" s="86" t="s">
        <v>312</v>
      </c>
      <c r="B182" s="104" t="s">
        <v>234</v>
      </c>
      <c r="C182" s="105" t="s">
        <v>386</v>
      </c>
      <c r="D182" s="106">
        <v>1</v>
      </c>
      <c r="E182" s="105"/>
      <c r="F182" s="108"/>
      <c r="G182" s="105"/>
      <c r="H182" s="109"/>
      <c r="I182" s="110"/>
      <c r="J182" s="110"/>
      <c r="K182" s="111"/>
      <c r="L182" s="117">
        <v>182</v>
      </c>
      <c r="M182" s="117" t="b">
        <f xml:space="preserve"> IF(AND(OR(NOT(ISNUMBER(Edges[Edge Weight])), Edges[Edge Weight] &gt;= Misc!$O$5), OR(NOT(ISNUMBER(Edges[Edge Weight])), Edges[Edge Weight] &lt;= Misc!$P$5),TRUE), TRUE, FALSE)</f>
        <v>1</v>
      </c>
      <c r="N182" s="63"/>
      <c r="O182">
        <v>2</v>
      </c>
    </row>
    <row r="183" spans="1:15" x14ac:dyDescent="0.35">
      <c r="A183" s="122" t="s">
        <v>313</v>
      </c>
      <c r="B183" s="86" t="s">
        <v>314</v>
      </c>
      <c r="C183" s="53" t="s">
        <v>386</v>
      </c>
      <c r="D183" s="54">
        <v>1</v>
      </c>
      <c r="E183" s="53"/>
      <c r="F183" s="55"/>
      <c r="G183" s="53"/>
      <c r="H183" s="57"/>
      <c r="I183" s="56"/>
      <c r="J183" s="56"/>
      <c r="K183" s="68"/>
      <c r="L183" s="62">
        <v>183</v>
      </c>
      <c r="M183" s="62" t="b">
        <f xml:space="preserve"> IF(AND(OR(NOT(ISNUMBER(Edges[Edge Weight])), Edges[Edge Weight] &gt;= Misc!$O$5), OR(NOT(ISNUMBER(Edges[Edge Weight])), Edges[Edge Weight] &lt;= Misc!$P$5),TRUE), TRUE, FALSE)</f>
        <v>1</v>
      </c>
      <c r="N183" s="63"/>
      <c r="O183">
        <v>1</v>
      </c>
    </row>
    <row r="184" spans="1:15" x14ac:dyDescent="0.35">
      <c r="A184" s="122" t="s">
        <v>313</v>
      </c>
      <c r="B184" s="104" t="s">
        <v>187</v>
      </c>
      <c r="C184" s="53" t="s">
        <v>386</v>
      </c>
      <c r="D184" s="54">
        <v>1</v>
      </c>
      <c r="E184" s="53"/>
      <c r="F184" s="55"/>
      <c r="G184" s="53"/>
      <c r="H184" s="57"/>
      <c r="I184" s="56"/>
      <c r="J184" s="56"/>
      <c r="K184" s="68"/>
      <c r="L184" s="62">
        <v>184</v>
      </c>
      <c r="M184" s="62" t="b">
        <f xml:space="preserve"> IF(AND(OR(NOT(ISNUMBER(Edges[Edge Weight])), Edges[Edge Weight] &gt;= Misc!$O$5), OR(NOT(ISNUMBER(Edges[Edge Weight])), Edges[Edge Weight] &lt;= Misc!$P$5),TRUE), TRUE, FALSE)</f>
        <v>1</v>
      </c>
      <c r="N184" s="63"/>
      <c r="O184">
        <v>1</v>
      </c>
    </row>
    <row r="185" spans="1:15" x14ac:dyDescent="0.35">
      <c r="A185" s="86" t="s">
        <v>314</v>
      </c>
      <c r="B185" s="104" t="s">
        <v>187</v>
      </c>
      <c r="C185" s="143" t="s">
        <v>386</v>
      </c>
      <c r="D185" s="144">
        <v>1</v>
      </c>
      <c r="E185" s="143"/>
      <c r="F185" s="145"/>
      <c r="G185" s="143"/>
      <c r="H185" s="146"/>
      <c r="I185" s="147"/>
      <c r="J185" s="147"/>
      <c r="K185" s="148"/>
      <c r="L185" s="149">
        <v>185</v>
      </c>
      <c r="M185" s="149" t="b">
        <f xml:space="preserve"> IF(AND(OR(NOT(ISNUMBER(Edges[Edge Weight])), Edges[Edge Weight] &gt;= Misc!$O$5), OR(NOT(ISNUMBER(Edges[Edge Weight])), Edges[Edge Weight] &lt;= Misc!$P$5),TRUE), TRUE, FALSE)</f>
        <v>1</v>
      </c>
      <c r="N185" s="113"/>
      <c r="O185">
        <v>1</v>
      </c>
    </row>
    <row r="186" spans="1:15" x14ac:dyDescent="0.35">
      <c r="A186" s="86" t="s">
        <v>315</v>
      </c>
      <c r="B186" s="86" t="s">
        <v>316</v>
      </c>
      <c r="C186" s="53"/>
      <c r="D186" s="54"/>
      <c r="E186" s="53"/>
      <c r="F186" s="55"/>
      <c r="G186" s="53"/>
      <c r="H186" s="57"/>
      <c r="I186" s="56"/>
      <c r="J186" s="56"/>
      <c r="K186" s="68"/>
      <c r="L186" s="62">
        <v>186</v>
      </c>
      <c r="M186" s="62" t="b">
        <f xml:space="preserve"> IF(AND(OR(NOT(ISNUMBER(Edges[Edge Weight])), Edges[Edge Weight] &gt;= Misc!$O$5), OR(NOT(ISNUMBER(Edges[Edge Weight])), Edges[Edge Weight] &lt;= Misc!$P$5),TRUE), TRUE, FALSE)</f>
        <v>1</v>
      </c>
      <c r="N186" s="63"/>
      <c r="O186">
        <v>1</v>
      </c>
    </row>
    <row r="187" spans="1:15" x14ac:dyDescent="0.35">
      <c r="A187" s="86" t="s">
        <v>318</v>
      </c>
      <c r="B187" s="86" t="s">
        <v>319</v>
      </c>
      <c r="C187" s="53"/>
      <c r="D187" s="54"/>
      <c r="E187" s="53"/>
      <c r="F187" s="55"/>
      <c r="G187" s="53"/>
      <c r="H187" s="57"/>
      <c r="I187" s="56"/>
      <c r="J187" s="56"/>
      <c r="K187" s="68"/>
      <c r="L187" s="62">
        <v>187</v>
      </c>
      <c r="M187" s="62" t="b">
        <f xml:space="preserve"> IF(AND(OR(NOT(ISNUMBER(Edges[Edge Weight])), Edges[Edge Weight] &gt;= Misc!$O$5), OR(NOT(ISNUMBER(Edges[Edge Weight])), Edges[Edge Weight] &lt;= Misc!$P$5),TRUE), TRUE, FALSE)</f>
        <v>1</v>
      </c>
      <c r="N187" s="63"/>
      <c r="O187">
        <v>1</v>
      </c>
    </row>
    <row r="188" spans="1:15" x14ac:dyDescent="0.35">
      <c r="A188" s="86" t="s">
        <v>318</v>
      </c>
      <c r="B188" s="104" t="s">
        <v>208</v>
      </c>
      <c r="C188" s="53"/>
      <c r="D188" s="54"/>
      <c r="E188" s="53"/>
      <c r="F188" s="55"/>
      <c r="G188" s="53"/>
      <c r="H188" s="57"/>
      <c r="I188" s="56"/>
      <c r="J188" s="56"/>
      <c r="K188" s="68"/>
      <c r="L188" s="62">
        <v>188</v>
      </c>
      <c r="M188" s="62" t="b">
        <f xml:space="preserve"> IF(AND(OR(NOT(ISNUMBER(Edges[Edge Weight])), Edges[Edge Weight] &gt;= Misc!$O$5), OR(NOT(ISNUMBER(Edges[Edge Weight])), Edges[Edge Weight] &lt;= Misc!$P$5),TRUE), TRUE, FALSE)</f>
        <v>1</v>
      </c>
      <c r="N188" s="63"/>
      <c r="O188">
        <v>1</v>
      </c>
    </row>
    <row r="189" spans="1:15" x14ac:dyDescent="0.35">
      <c r="A189" s="86" t="s">
        <v>319</v>
      </c>
      <c r="B189" s="104" t="s">
        <v>208</v>
      </c>
      <c r="C189" s="143"/>
      <c r="D189" s="144"/>
      <c r="E189" s="143"/>
      <c r="F189" s="145"/>
      <c r="G189" s="143"/>
      <c r="H189" s="146"/>
      <c r="I189" s="147"/>
      <c r="J189" s="147"/>
      <c r="K189" s="148"/>
      <c r="L189" s="149">
        <v>189</v>
      </c>
      <c r="M189" s="149" t="b">
        <f xml:space="preserve"> IF(AND(OR(NOT(ISNUMBER(Edges[Edge Weight])), Edges[Edge Weight] &gt;= Misc!$O$5), OR(NOT(ISNUMBER(Edges[Edge Weight])), Edges[Edge Weight] &lt;= Misc!$P$5),TRUE), TRUE, FALSE)</f>
        <v>1</v>
      </c>
      <c r="N189" s="113"/>
      <c r="O189">
        <v>1</v>
      </c>
    </row>
    <row r="190" spans="1:15" x14ac:dyDescent="0.35">
      <c r="A190" s="86" t="s">
        <v>556</v>
      </c>
      <c r="B190" s="86" t="s">
        <v>322</v>
      </c>
      <c r="C190" s="53"/>
      <c r="D190" s="54"/>
      <c r="E190" s="53"/>
      <c r="F190" s="55"/>
      <c r="G190" s="53"/>
      <c r="H190" s="57"/>
      <c r="I190" s="56"/>
      <c r="J190" s="56"/>
      <c r="K190" s="68"/>
      <c r="L190" s="62">
        <v>190</v>
      </c>
      <c r="M190" s="62" t="b">
        <f xml:space="preserve"> IF(AND(OR(NOT(ISNUMBER(Edges[Edge Weight])), Edges[Edge Weight] &gt;= Misc!$O$5), OR(NOT(ISNUMBER(Edges[Edge Weight])), Edges[Edge Weight] &lt;= Misc!$P$5),TRUE), TRUE, FALSE)</f>
        <v>1</v>
      </c>
      <c r="N190" s="63"/>
      <c r="O190">
        <v>1</v>
      </c>
    </row>
    <row r="191" spans="1:15" x14ac:dyDescent="0.35">
      <c r="A191" s="86" t="s">
        <v>556</v>
      </c>
      <c r="B191" s="86" t="s">
        <v>323</v>
      </c>
      <c r="C191" s="53"/>
      <c r="D191" s="54"/>
      <c r="E191" s="53"/>
      <c r="F191" s="55"/>
      <c r="G191" s="53"/>
      <c r="H191" s="57"/>
      <c r="I191" s="56"/>
      <c r="J191" s="56"/>
      <c r="K191" s="68"/>
      <c r="L191" s="62">
        <v>191</v>
      </c>
      <c r="M191" s="62" t="b">
        <f xml:space="preserve"> IF(AND(OR(NOT(ISNUMBER(Edges[Edge Weight])), Edges[Edge Weight] &gt;= Misc!$O$5), OR(NOT(ISNUMBER(Edges[Edge Weight])), Edges[Edge Weight] &lt;= Misc!$P$5),TRUE), TRUE, FALSE)</f>
        <v>1</v>
      </c>
      <c r="N191" s="63"/>
      <c r="O191">
        <v>1</v>
      </c>
    </row>
    <row r="192" spans="1:15" x14ac:dyDescent="0.35">
      <c r="A192" s="86" t="s">
        <v>322</v>
      </c>
      <c r="B192" s="86" t="s">
        <v>323</v>
      </c>
      <c r="C192" s="105"/>
      <c r="D192" s="106"/>
      <c r="E192" s="105"/>
      <c r="F192" s="108"/>
      <c r="G192" s="105"/>
      <c r="H192" s="109"/>
      <c r="I192" s="110"/>
      <c r="J192" s="110"/>
      <c r="K192" s="111"/>
      <c r="L192" s="117">
        <v>192</v>
      </c>
      <c r="M192" s="117" t="b">
        <f xml:space="preserve"> IF(AND(OR(NOT(ISNUMBER(Edges[Edge Weight])), Edges[Edge Weight] &gt;= Misc!$O$5), OR(NOT(ISNUMBER(Edges[Edge Weight])), Edges[Edge Weight] &lt;= Misc!$P$5),TRUE), TRUE, FALSE)</f>
        <v>1</v>
      </c>
      <c r="N192" s="63"/>
      <c r="O192">
        <v>1</v>
      </c>
    </row>
    <row r="193" spans="1:15" x14ac:dyDescent="0.35">
      <c r="A193" s="50" t="s">
        <v>556</v>
      </c>
      <c r="B193" s="50" t="s">
        <v>324</v>
      </c>
      <c r="C193" s="105"/>
      <c r="D193" s="106"/>
      <c r="E193" s="105"/>
      <c r="F193" s="108"/>
      <c r="G193" s="105"/>
      <c r="H193" s="109"/>
      <c r="I193" s="110"/>
      <c r="J193" s="110"/>
      <c r="K193" s="111"/>
      <c r="L193" s="117">
        <v>193</v>
      </c>
      <c r="M193" s="117" t="b">
        <f xml:space="preserve"> IF(AND(OR(NOT(ISNUMBER(Edges[Edge Weight])), Edges[Edge Weight] &gt;= Misc!$O$5), OR(NOT(ISNUMBER(Edges[Edge Weight])), Edges[Edge Weight] &lt;= Misc!$P$5),TRUE), TRUE, FALSE)</f>
        <v>1</v>
      </c>
      <c r="N193" s="63"/>
      <c r="O193">
        <v>1</v>
      </c>
    </row>
    <row r="194" spans="1:15" x14ac:dyDescent="0.35">
      <c r="A194" s="104" t="s">
        <v>323</v>
      </c>
      <c r="B194" s="50" t="s">
        <v>324</v>
      </c>
      <c r="C194" s="143"/>
      <c r="D194" s="144"/>
      <c r="E194" s="143"/>
      <c r="F194" s="145"/>
      <c r="G194" s="143"/>
      <c r="H194" s="146"/>
      <c r="I194" s="147"/>
      <c r="J194" s="147"/>
      <c r="K194" s="148"/>
      <c r="L194" s="149">
        <v>194</v>
      </c>
      <c r="M194" s="149" t="b">
        <f xml:space="preserve"> IF(AND(OR(NOT(ISNUMBER(Edges[Edge Weight])), Edges[Edge Weight] &gt;= Misc!$O$5), OR(NOT(ISNUMBER(Edges[Edge Weight])), Edges[Edge Weight] &lt;= Misc!$P$5),TRUE), TRUE, FALSE)</f>
        <v>1</v>
      </c>
      <c r="N194" s="113"/>
      <c r="O194">
        <v>1</v>
      </c>
    </row>
    <row r="195" spans="1:15" x14ac:dyDescent="0.35">
      <c r="A195" s="104" t="s">
        <v>420</v>
      </c>
      <c r="B195" s="104" t="s">
        <v>413</v>
      </c>
      <c r="C195" s="143"/>
      <c r="D195" s="144">
        <v>1</v>
      </c>
      <c r="E195" s="143"/>
      <c r="F195" s="145"/>
      <c r="G195" s="143"/>
      <c r="H195" s="146"/>
      <c r="I195" s="147"/>
      <c r="J195" s="147"/>
      <c r="K195" s="148"/>
      <c r="L195" s="149">
        <v>195</v>
      </c>
      <c r="M195" s="149" t="b">
        <f xml:space="preserve"> IF(AND(OR(NOT(ISNUMBER(Edges[Edge Weight])), Edges[Edge Weight] &gt;= Misc!$O$5), OR(NOT(ISNUMBER(Edges[Edge Weight])), Edges[Edge Weight] &lt;= Misc!$P$5),TRUE), TRUE, FALSE)</f>
        <v>1</v>
      </c>
      <c r="N195" s="113"/>
      <c r="O195" s="103">
        <v>1</v>
      </c>
    </row>
    <row r="196" spans="1:15" x14ac:dyDescent="0.35">
      <c r="A196" s="104" t="s">
        <v>420</v>
      </c>
      <c r="B196" s="104" t="s">
        <v>416</v>
      </c>
      <c r="C196" s="143"/>
      <c r="D196" s="144">
        <v>1</v>
      </c>
      <c r="E196" s="143"/>
      <c r="F196" s="145"/>
      <c r="G196" s="143"/>
      <c r="H196" s="146"/>
      <c r="I196" s="147"/>
      <c r="J196" s="147"/>
      <c r="K196" s="148"/>
      <c r="L196" s="149">
        <v>196</v>
      </c>
      <c r="M196" s="149" t="b">
        <f xml:space="preserve"> IF(AND(OR(NOT(ISNUMBER(Edges[Edge Weight])), Edges[Edge Weight] &gt;= Misc!$O$5), OR(NOT(ISNUMBER(Edges[Edge Weight])), Edges[Edge Weight] &lt;= Misc!$P$5),TRUE), TRUE, FALSE)</f>
        <v>1</v>
      </c>
      <c r="N196" s="113"/>
      <c r="O196" s="103">
        <v>1</v>
      </c>
    </row>
    <row r="197" spans="1:15" x14ac:dyDescent="0.35">
      <c r="A197" s="104" t="s">
        <v>420</v>
      </c>
      <c r="B197" s="104" t="s">
        <v>187</v>
      </c>
      <c r="C197" s="143"/>
      <c r="D197" s="144">
        <v>1</v>
      </c>
      <c r="E197" s="143"/>
      <c r="F197" s="145"/>
      <c r="G197" s="143"/>
      <c r="H197" s="146"/>
      <c r="I197" s="147"/>
      <c r="J197" s="147"/>
      <c r="K197" s="148"/>
      <c r="L197" s="149">
        <v>197</v>
      </c>
      <c r="M197" s="149" t="b">
        <f xml:space="preserve"> IF(AND(OR(NOT(ISNUMBER(Edges[Edge Weight])), Edges[Edge Weight] &gt;= Misc!$O$5), OR(NOT(ISNUMBER(Edges[Edge Weight])), Edges[Edge Weight] &lt;= Misc!$P$5),TRUE), TRUE, FALSE)</f>
        <v>1</v>
      </c>
      <c r="N197" s="113"/>
      <c r="O197" s="103">
        <v>1</v>
      </c>
    </row>
    <row r="198" spans="1:15" x14ac:dyDescent="0.35">
      <c r="A198" s="104" t="s">
        <v>413</v>
      </c>
      <c r="B198" s="104" t="s">
        <v>416</v>
      </c>
      <c r="C198" s="105"/>
      <c r="D198" s="106">
        <v>1</v>
      </c>
      <c r="E198" s="105"/>
      <c r="F198" s="108"/>
      <c r="G198" s="105"/>
      <c r="H198" s="109"/>
      <c r="I198" s="110"/>
      <c r="J198" s="110"/>
      <c r="K198" s="111"/>
      <c r="L198" s="117">
        <v>198</v>
      </c>
      <c r="M198" s="117" t="b">
        <f xml:space="preserve"> IF(AND(OR(NOT(ISNUMBER(Edges[Edge Weight])), Edges[Edge Weight] &gt;= Misc!$O$5), OR(NOT(ISNUMBER(Edges[Edge Weight])), Edges[Edge Weight] &lt;= Misc!$P$5),TRUE), TRUE, FALSE)</f>
        <v>1</v>
      </c>
      <c r="N198" s="113"/>
      <c r="O198" s="103">
        <v>1</v>
      </c>
    </row>
    <row r="199" spans="1:15" x14ac:dyDescent="0.35">
      <c r="A199" s="104" t="s">
        <v>413</v>
      </c>
      <c r="B199" s="104" t="s">
        <v>187</v>
      </c>
      <c r="C199" s="143"/>
      <c r="D199" s="144">
        <v>1</v>
      </c>
      <c r="E199" s="143"/>
      <c r="F199" s="145"/>
      <c r="G199" s="143"/>
      <c r="H199" s="146"/>
      <c r="I199" s="147"/>
      <c r="J199" s="147"/>
      <c r="K199" s="148"/>
      <c r="L199" s="149">
        <v>199</v>
      </c>
      <c r="M199" s="149" t="b">
        <f xml:space="preserve"> IF(AND(OR(NOT(ISNUMBER(Edges[Edge Weight])), Edges[Edge Weight] &gt;= Misc!$O$5), OR(NOT(ISNUMBER(Edges[Edge Weight])), Edges[Edge Weight] &lt;= Misc!$P$5),TRUE), TRUE, FALSE)</f>
        <v>1</v>
      </c>
      <c r="N199" s="113"/>
      <c r="O199" s="103">
        <v>1</v>
      </c>
    </row>
    <row r="200" spans="1:15" x14ac:dyDescent="0.35">
      <c r="A200" s="104" t="s">
        <v>416</v>
      </c>
      <c r="B200" s="104" t="s">
        <v>187</v>
      </c>
      <c r="C200" s="143"/>
      <c r="D200" s="144">
        <v>1</v>
      </c>
      <c r="E200" s="143"/>
      <c r="F200" s="145"/>
      <c r="G200" s="143"/>
      <c r="H200" s="146"/>
      <c r="I200" s="147"/>
      <c r="J200" s="147"/>
      <c r="K200" s="148"/>
      <c r="L200" s="149">
        <v>200</v>
      </c>
      <c r="M200" s="149" t="b">
        <f xml:space="preserve"> IF(AND(OR(NOT(ISNUMBER(Edges[Edge Weight])), Edges[Edge Weight] &gt;= Misc!$O$5), OR(NOT(ISNUMBER(Edges[Edge Weight])), Edges[Edge Weight] &lt;= Misc!$P$5),TRUE), TRUE, FALSE)</f>
        <v>1</v>
      </c>
      <c r="N200" s="113"/>
      <c r="O200" s="103">
        <v>1</v>
      </c>
    </row>
    <row r="201" spans="1:15" x14ac:dyDescent="0.35">
      <c r="A201" s="104" t="s">
        <v>421</v>
      </c>
      <c r="B201" s="104" t="s">
        <v>422</v>
      </c>
      <c r="C201" s="143"/>
      <c r="D201" s="144">
        <v>1</v>
      </c>
      <c r="E201" s="143"/>
      <c r="F201" s="145"/>
      <c r="G201" s="143"/>
      <c r="H201" s="146"/>
      <c r="I201" s="147"/>
      <c r="J201" s="147"/>
      <c r="K201" s="148"/>
      <c r="L201" s="149">
        <v>201</v>
      </c>
      <c r="M201" s="149" t="b">
        <f xml:space="preserve"> IF(AND(OR(NOT(ISNUMBER(Edges[Edge Weight])), Edges[Edge Weight] &gt;= Misc!$O$5), OR(NOT(ISNUMBER(Edges[Edge Weight])), Edges[Edge Weight] &lt;= Misc!$P$5),TRUE), TRUE, FALSE)</f>
        <v>1</v>
      </c>
      <c r="N201" s="113"/>
      <c r="O201" s="103">
        <v>1</v>
      </c>
    </row>
    <row r="202" spans="1:15" x14ac:dyDescent="0.35">
      <c r="A202" s="104" t="s">
        <v>421</v>
      </c>
      <c r="B202" s="104" t="s">
        <v>418</v>
      </c>
      <c r="C202" s="105"/>
      <c r="D202" s="106">
        <v>1</v>
      </c>
      <c r="E202" s="105"/>
      <c r="F202" s="108"/>
      <c r="G202" s="105"/>
      <c r="H202" s="109"/>
      <c r="I202" s="110"/>
      <c r="J202" s="110"/>
      <c r="K202" s="111"/>
      <c r="L202" s="117">
        <v>202</v>
      </c>
      <c r="M202" s="117" t="b">
        <f xml:space="preserve"> IF(AND(OR(NOT(ISNUMBER(Edges[Edge Weight])), Edges[Edge Weight] &gt;= Misc!$O$5), OR(NOT(ISNUMBER(Edges[Edge Weight])), Edges[Edge Weight] &lt;= Misc!$P$5),TRUE), TRUE, FALSE)</f>
        <v>1</v>
      </c>
      <c r="N202" s="113"/>
      <c r="O202" s="103">
        <v>1</v>
      </c>
    </row>
    <row r="203" spans="1:15" x14ac:dyDescent="0.35">
      <c r="A203" s="104" t="s">
        <v>421</v>
      </c>
      <c r="B203" s="104" t="s">
        <v>396</v>
      </c>
      <c r="C203" s="143"/>
      <c r="D203" s="144">
        <v>1</v>
      </c>
      <c r="E203" s="143"/>
      <c r="F203" s="145"/>
      <c r="G203" s="143"/>
      <c r="H203" s="146"/>
      <c r="I203" s="147"/>
      <c r="J203" s="147"/>
      <c r="K203" s="148"/>
      <c r="L203" s="149">
        <v>203</v>
      </c>
      <c r="M203" s="149" t="b">
        <f xml:space="preserve"> IF(AND(OR(NOT(ISNUMBER(Edges[Edge Weight])), Edges[Edge Weight] &gt;= Misc!$O$5), OR(NOT(ISNUMBER(Edges[Edge Weight])), Edges[Edge Weight] &lt;= Misc!$P$5),TRUE), TRUE, FALSE)</f>
        <v>1</v>
      </c>
      <c r="N203" s="113"/>
      <c r="O203" s="103">
        <v>1</v>
      </c>
    </row>
    <row r="204" spans="1:15" x14ac:dyDescent="0.35">
      <c r="A204" s="104" t="s">
        <v>421</v>
      </c>
      <c r="B204" s="104" t="s">
        <v>394</v>
      </c>
      <c r="C204" s="143"/>
      <c r="D204" s="144">
        <v>1</v>
      </c>
      <c r="E204" s="143"/>
      <c r="F204" s="145"/>
      <c r="G204" s="143"/>
      <c r="H204" s="146"/>
      <c r="I204" s="147"/>
      <c r="J204" s="147"/>
      <c r="K204" s="148"/>
      <c r="L204" s="149">
        <v>204</v>
      </c>
      <c r="M204" s="149" t="b">
        <f xml:space="preserve"> IF(AND(OR(NOT(ISNUMBER(Edges[Edge Weight])), Edges[Edge Weight] &gt;= Misc!$O$5), OR(NOT(ISNUMBER(Edges[Edge Weight])), Edges[Edge Weight] &lt;= Misc!$P$5),TRUE), TRUE, FALSE)</f>
        <v>1</v>
      </c>
      <c r="N204" s="113"/>
      <c r="O204" s="103">
        <v>1</v>
      </c>
    </row>
    <row r="205" spans="1:15" x14ac:dyDescent="0.35">
      <c r="A205" s="104" t="s">
        <v>421</v>
      </c>
      <c r="B205" s="104" t="s">
        <v>419</v>
      </c>
      <c r="C205" s="143"/>
      <c r="D205" s="144">
        <v>1</v>
      </c>
      <c r="E205" s="143"/>
      <c r="F205" s="145"/>
      <c r="G205" s="143"/>
      <c r="H205" s="146"/>
      <c r="I205" s="147"/>
      <c r="J205" s="147"/>
      <c r="K205" s="148"/>
      <c r="L205" s="149">
        <v>205</v>
      </c>
      <c r="M205" s="149" t="b">
        <f xml:space="preserve"> IF(AND(OR(NOT(ISNUMBER(Edges[Edge Weight])), Edges[Edge Weight] &gt;= Misc!$O$5), OR(NOT(ISNUMBER(Edges[Edge Weight])), Edges[Edge Weight] &lt;= Misc!$P$5),TRUE), TRUE, FALSE)</f>
        <v>1</v>
      </c>
      <c r="N205" s="113"/>
      <c r="O205" s="103">
        <v>1</v>
      </c>
    </row>
    <row r="206" spans="1:15" x14ac:dyDescent="0.35">
      <c r="A206" s="104" t="s">
        <v>421</v>
      </c>
      <c r="B206" s="104" t="s">
        <v>415</v>
      </c>
      <c r="C206" s="143"/>
      <c r="D206" s="144">
        <v>1</v>
      </c>
      <c r="E206" s="143"/>
      <c r="F206" s="145"/>
      <c r="G206" s="143"/>
      <c r="H206" s="146"/>
      <c r="I206" s="147"/>
      <c r="J206" s="147"/>
      <c r="K206" s="148"/>
      <c r="L206" s="149">
        <v>206</v>
      </c>
      <c r="M206" s="149" t="b">
        <f xml:space="preserve"> IF(AND(OR(NOT(ISNUMBER(Edges[Edge Weight])), Edges[Edge Weight] &gt;= Misc!$O$5), OR(NOT(ISNUMBER(Edges[Edge Weight])), Edges[Edge Weight] &lt;= Misc!$P$5),TRUE), TRUE, FALSE)</f>
        <v>1</v>
      </c>
      <c r="N206" s="113"/>
      <c r="O206" s="103">
        <v>1</v>
      </c>
    </row>
    <row r="207" spans="1:15" x14ac:dyDescent="0.35">
      <c r="A207" s="104" t="s">
        <v>418</v>
      </c>
      <c r="B207" s="104" t="s">
        <v>396</v>
      </c>
      <c r="C207" s="105"/>
      <c r="D207" s="106">
        <v>1</v>
      </c>
      <c r="E207" s="105"/>
      <c r="F207" s="108"/>
      <c r="G207" s="105"/>
      <c r="H207" s="109"/>
      <c r="I207" s="110"/>
      <c r="J207" s="110"/>
      <c r="K207" s="111"/>
      <c r="L207" s="117">
        <v>207</v>
      </c>
      <c r="M207" s="117" t="b">
        <f xml:space="preserve"> IF(AND(OR(NOT(ISNUMBER(Edges[Edge Weight])), Edges[Edge Weight] &gt;= Misc!$O$5), OR(NOT(ISNUMBER(Edges[Edge Weight])), Edges[Edge Weight] &lt;= Misc!$P$5),TRUE), TRUE, FALSE)</f>
        <v>1</v>
      </c>
      <c r="N207" s="113"/>
      <c r="O207" s="103">
        <v>1</v>
      </c>
    </row>
    <row r="208" spans="1:15" x14ac:dyDescent="0.35">
      <c r="A208" s="104" t="s">
        <v>418</v>
      </c>
      <c r="B208" s="104" t="s">
        <v>394</v>
      </c>
      <c r="C208" s="105"/>
      <c r="D208" s="106">
        <v>1</v>
      </c>
      <c r="E208" s="105"/>
      <c r="F208" s="108"/>
      <c r="G208" s="105"/>
      <c r="H208" s="109"/>
      <c r="I208" s="110"/>
      <c r="J208" s="110"/>
      <c r="K208" s="111"/>
      <c r="L208" s="117">
        <v>208</v>
      </c>
      <c r="M208" s="117" t="b">
        <f xml:space="preserve"> IF(AND(OR(NOT(ISNUMBER(Edges[Edge Weight])), Edges[Edge Weight] &gt;= Misc!$O$5), OR(NOT(ISNUMBER(Edges[Edge Weight])), Edges[Edge Weight] &lt;= Misc!$P$5),TRUE), TRUE, FALSE)</f>
        <v>1</v>
      </c>
      <c r="N208" s="113"/>
      <c r="O208" s="103">
        <v>1</v>
      </c>
    </row>
    <row r="209" spans="1:15" x14ac:dyDescent="0.35">
      <c r="A209" s="104" t="s">
        <v>418</v>
      </c>
      <c r="B209" s="104" t="s">
        <v>419</v>
      </c>
      <c r="C209" s="105"/>
      <c r="D209" s="106">
        <v>1</v>
      </c>
      <c r="E209" s="105"/>
      <c r="F209" s="108"/>
      <c r="G209" s="105"/>
      <c r="H209" s="109"/>
      <c r="I209" s="110"/>
      <c r="J209" s="110"/>
      <c r="K209" s="111"/>
      <c r="L209" s="117">
        <v>209</v>
      </c>
      <c r="M209" s="117" t="b">
        <f xml:space="preserve"> IF(AND(OR(NOT(ISNUMBER(Edges[Edge Weight])), Edges[Edge Weight] &gt;= Misc!$O$5), OR(NOT(ISNUMBER(Edges[Edge Weight])), Edges[Edge Weight] &lt;= Misc!$P$5),TRUE), TRUE, FALSE)</f>
        <v>1</v>
      </c>
      <c r="N209" s="113"/>
      <c r="O209" s="103">
        <v>1</v>
      </c>
    </row>
    <row r="210" spans="1:15" x14ac:dyDescent="0.35">
      <c r="A210" s="104" t="s">
        <v>418</v>
      </c>
      <c r="B210" s="104" t="s">
        <v>415</v>
      </c>
      <c r="C210" s="105"/>
      <c r="D210" s="106">
        <v>1</v>
      </c>
      <c r="E210" s="105"/>
      <c r="F210" s="108"/>
      <c r="G210" s="105"/>
      <c r="H210" s="109"/>
      <c r="I210" s="110"/>
      <c r="J210" s="110"/>
      <c r="K210" s="111"/>
      <c r="L210" s="117">
        <v>210</v>
      </c>
      <c r="M210" s="117" t="b">
        <f xml:space="preserve"> IF(AND(OR(NOT(ISNUMBER(Edges[Edge Weight])), Edges[Edge Weight] &gt;= Misc!$O$5), OR(NOT(ISNUMBER(Edges[Edge Weight])), Edges[Edge Weight] &lt;= Misc!$P$5),TRUE), TRUE, FALSE)</f>
        <v>1</v>
      </c>
      <c r="N210" s="113"/>
      <c r="O210" s="103">
        <v>1</v>
      </c>
    </row>
    <row r="211" spans="1:15" x14ac:dyDescent="0.35">
      <c r="A211" s="104" t="s">
        <v>396</v>
      </c>
      <c r="B211" s="104" t="s">
        <v>394</v>
      </c>
      <c r="C211" s="105"/>
      <c r="D211" s="106">
        <v>1</v>
      </c>
      <c r="E211" s="105"/>
      <c r="F211" s="108"/>
      <c r="G211" s="105"/>
      <c r="H211" s="109"/>
      <c r="I211" s="110"/>
      <c r="J211" s="110"/>
      <c r="K211" s="111"/>
      <c r="L211" s="117">
        <v>211</v>
      </c>
      <c r="M211" s="117" t="b">
        <f xml:space="preserve"> IF(AND(OR(NOT(ISNUMBER(Edges[Edge Weight])), Edges[Edge Weight] &gt;= Misc!$O$5), OR(NOT(ISNUMBER(Edges[Edge Weight])), Edges[Edge Weight] &lt;= Misc!$P$5),TRUE), TRUE, FALSE)</f>
        <v>1</v>
      </c>
      <c r="N211" s="113"/>
      <c r="O211" s="103">
        <v>1</v>
      </c>
    </row>
    <row r="212" spans="1:15" x14ac:dyDescent="0.35">
      <c r="A212" s="104" t="s">
        <v>396</v>
      </c>
      <c r="B212" s="104" t="s">
        <v>419</v>
      </c>
      <c r="C212" s="105"/>
      <c r="D212" s="106">
        <v>1</v>
      </c>
      <c r="E212" s="105"/>
      <c r="F212" s="108"/>
      <c r="G212" s="105"/>
      <c r="H212" s="109"/>
      <c r="I212" s="110"/>
      <c r="J212" s="110"/>
      <c r="K212" s="111"/>
      <c r="L212" s="117">
        <v>212</v>
      </c>
      <c r="M212" s="117" t="b">
        <f xml:space="preserve"> IF(AND(OR(NOT(ISNUMBER(Edges[Edge Weight])), Edges[Edge Weight] &gt;= Misc!$O$5), OR(NOT(ISNUMBER(Edges[Edge Weight])), Edges[Edge Weight] &lt;= Misc!$P$5),TRUE), TRUE, FALSE)</f>
        <v>1</v>
      </c>
      <c r="N212" s="113"/>
      <c r="O212" s="103">
        <v>1</v>
      </c>
    </row>
    <row r="213" spans="1:15" x14ac:dyDescent="0.35">
      <c r="A213" s="104" t="s">
        <v>396</v>
      </c>
      <c r="B213" s="104" t="s">
        <v>415</v>
      </c>
      <c r="C213" s="105"/>
      <c r="D213" s="106">
        <v>1</v>
      </c>
      <c r="E213" s="105"/>
      <c r="F213" s="108"/>
      <c r="G213" s="105"/>
      <c r="H213" s="109"/>
      <c r="I213" s="110"/>
      <c r="J213" s="110"/>
      <c r="K213" s="111"/>
      <c r="L213" s="117">
        <v>213</v>
      </c>
      <c r="M213" s="117" t="b">
        <f xml:space="preserve"> IF(AND(OR(NOT(ISNUMBER(Edges[Edge Weight])), Edges[Edge Weight] &gt;= Misc!$O$5), OR(NOT(ISNUMBER(Edges[Edge Weight])), Edges[Edge Weight] &lt;= Misc!$P$5),TRUE), TRUE, FALSE)</f>
        <v>1</v>
      </c>
      <c r="N213" s="113"/>
      <c r="O213" s="103">
        <v>1</v>
      </c>
    </row>
    <row r="214" spans="1:15" x14ac:dyDescent="0.35">
      <c r="A214" s="104" t="s">
        <v>394</v>
      </c>
      <c r="B214" s="104" t="s">
        <v>419</v>
      </c>
      <c r="C214" s="105"/>
      <c r="D214" s="106">
        <v>1</v>
      </c>
      <c r="E214" s="105"/>
      <c r="F214" s="108"/>
      <c r="G214" s="105"/>
      <c r="H214" s="109"/>
      <c r="I214" s="110"/>
      <c r="J214" s="110"/>
      <c r="K214" s="111"/>
      <c r="L214" s="117">
        <v>214</v>
      </c>
      <c r="M214" s="117" t="b">
        <f xml:space="preserve"> IF(AND(OR(NOT(ISNUMBER(Edges[Edge Weight])), Edges[Edge Weight] &gt;= Misc!$O$5), OR(NOT(ISNUMBER(Edges[Edge Weight])), Edges[Edge Weight] &lt;= Misc!$P$5),TRUE), TRUE, FALSE)</f>
        <v>1</v>
      </c>
      <c r="N214" s="113"/>
      <c r="O214" s="103">
        <v>1</v>
      </c>
    </row>
    <row r="215" spans="1:15" x14ac:dyDescent="0.35">
      <c r="A215" s="104" t="s">
        <v>394</v>
      </c>
      <c r="B215" s="104" t="s">
        <v>415</v>
      </c>
      <c r="C215" s="105"/>
      <c r="D215" s="106">
        <v>1</v>
      </c>
      <c r="E215" s="105"/>
      <c r="F215" s="108"/>
      <c r="G215" s="105"/>
      <c r="H215" s="109"/>
      <c r="I215" s="110"/>
      <c r="J215" s="110"/>
      <c r="K215" s="111"/>
      <c r="L215" s="117">
        <v>215</v>
      </c>
      <c r="M215" s="117" t="b">
        <f xml:space="preserve"> IF(AND(OR(NOT(ISNUMBER(Edges[Edge Weight])), Edges[Edge Weight] &gt;= Misc!$O$5), OR(NOT(ISNUMBER(Edges[Edge Weight])), Edges[Edge Weight] &lt;= Misc!$P$5),TRUE), TRUE, FALSE)</f>
        <v>1</v>
      </c>
      <c r="N215" s="113"/>
      <c r="O215" s="103">
        <v>1</v>
      </c>
    </row>
    <row r="216" spans="1:15" x14ac:dyDescent="0.35">
      <c r="A216" s="104" t="s">
        <v>419</v>
      </c>
      <c r="B216" s="104" t="s">
        <v>415</v>
      </c>
      <c r="C216" s="105"/>
      <c r="D216" s="106">
        <v>1</v>
      </c>
      <c r="E216" s="105"/>
      <c r="F216" s="108"/>
      <c r="G216" s="105"/>
      <c r="H216" s="109"/>
      <c r="I216" s="110"/>
      <c r="J216" s="110"/>
      <c r="K216" s="111"/>
      <c r="L216" s="117">
        <v>216</v>
      </c>
      <c r="M216" s="117" t="b">
        <f xml:space="preserve"> IF(AND(OR(NOT(ISNUMBER(Edges[Edge Weight])), Edges[Edge Weight] &gt;= Misc!$O$5), OR(NOT(ISNUMBER(Edges[Edge Weight])), Edges[Edge Weight] &lt;= Misc!$P$5),TRUE), TRUE, FALSE)</f>
        <v>1</v>
      </c>
      <c r="N216" s="113"/>
      <c r="O216" s="103">
        <v>1</v>
      </c>
    </row>
    <row r="217" spans="1:15" x14ac:dyDescent="0.35">
      <c r="A217" s="104" t="s">
        <v>423</v>
      </c>
      <c r="B217" s="104" t="s">
        <v>424</v>
      </c>
      <c r="C217" s="105"/>
      <c r="D217" s="106">
        <v>1</v>
      </c>
      <c r="E217" s="105"/>
      <c r="F217" s="108"/>
      <c r="G217" s="105"/>
      <c r="H217" s="109"/>
      <c r="I217" s="110"/>
      <c r="J217" s="110"/>
      <c r="K217" s="111"/>
      <c r="L217" s="117">
        <v>217</v>
      </c>
      <c r="M217" s="117" t="b">
        <f xml:space="preserve"> IF(AND(OR(NOT(ISNUMBER(Edges[Edge Weight])), Edges[Edge Weight] &gt;= Misc!$O$5), OR(NOT(ISNUMBER(Edges[Edge Weight])), Edges[Edge Weight] &lt;= Misc!$P$5),TRUE), TRUE, FALSE)</f>
        <v>1</v>
      </c>
      <c r="N217" s="113"/>
      <c r="O217" s="103">
        <v>1</v>
      </c>
    </row>
    <row r="218" spans="1:15" x14ac:dyDescent="0.35">
      <c r="A218" s="104" t="s">
        <v>393</v>
      </c>
      <c r="B218" s="104" t="s">
        <v>425</v>
      </c>
      <c r="C218" s="105"/>
      <c r="D218" s="106">
        <v>1</v>
      </c>
      <c r="E218" s="105"/>
      <c r="F218" s="108"/>
      <c r="G218" s="105"/>
      <c r="H218" s="109"/>
      <c r="I218" s="110"/>
      <c r="J218" s="110"/>
      <c r="K218" s="111"/>
      <c r="L218" s="117">
        <v>218</v>
      </c>
      <c r="M218" s="117" t="b">
        <f xml:space="preserve"> IF(AND(OR(NOT(ISNUMBER(Edges[Edge Weight])), Edges[Edge Weight] &gt;= Misc!$O$5), OR(NOT(ISNUMBER(Edges[Edge Weight])), Edges[Edge Weight] &lt;= Misc!$P$5),TRUE), TRUE, FALSE)</f>
        <v>1</v>
      </c>
      <c r="N218" s="113"/>
      <c r="O218" s="103">
        <v>1</v>
      </c>
    </row>
    <row r="219" spans="1:15" x14ac:dyDescent="0.35">
      <c r="A219" s="104" t="s">
        <v>393</v>
      </c>
      <c r="B219" s="104" t="s">
        <v>401</v>
      </c>
      <c r="C219" s="105"/>
      <c r="D219" s="106">
        <v>1</v>
      </c>
      <c r="E219" s="105"/>
      <c r="F219" s="108"/>
      <c r="G219" s="105"/>
      <c r="H219" s="109"/>
      <c r="I219" s="110"/>
      <c r="J219" s="110"/>
      <c r="K219" s="111"/>
      <c r="L219" s="117">
        <v>219</v>
      </c>
      <c r="M219" s="117" t="b">
        <f xml:space="preserve"> IF(AND(OR(NOT(ISNUMBER(Edges[Edge Weight])), Edges[Edge Weight] &gt;= Misc!$O$5), OR(NOT(ISNUMBER(Edges[Edge Weight])), Edges[Edge Weight] &lt;= Misc!$P$5),TRUE), TRUE, FALSE)</f>
        <v>1</v>
      </c>
      <c r="N219" s="113"/>
      <c r="O219" s="103">
        <v>1</v>
      </c>
    </row>
    <row r="220" spans="1:15" x14ac:dyDescent="0.35">
      <c r="A220" s="104" t="s">
        <v>425</v>
      </c>
      <c r="B220" s="104" t="s">
        <v>401</v>
      </c>
      <c r="C220" s="105"/>
      <c r="D220" s="106">
        <v>1</v>
      </c>
      <c r="E220" s="105"/>
      <c r="F220" s="108"/>
      <c r="G220" s="105"/>
      <c r="H220" s="109"/>
      <c r="I220" s="110"/>
      <c r="J220" s="110"/>
      <c r="K220" s="111"/>
      <c r="L220" s="117">
        <v>220</v>
      </c>
      <c r="M220" s="117" t="b">
        <f xml:space="preserve"> IF(AND(OR(NOT(ISNUMBER(Edges[Edge Weight])), Edges[Edge Weight] &gt;= Misc!$O$5), OR(NOT(ISNUMBER(Edges[Edge Weight])), Edges[Edge Weight] &lt;= Misc!$P$5),TRUE), TRUE, FALSE)</f>
        <v>1</v>
      </c>
      <c r="N220" s="113"/>
      <c r="O220" s="103">
        <v>1</v>
      </c>
    </row>
    <row r="221" spans="1:15" x14ac:dyDescent="0.35">
      <c r="A221" s="104" t="s">
        <v>397</v>
      </c>
      <c r="B221" s="104" t="s">
        <v>407</v>
      </c>
      <c r="C221" s="105"/>
      <c r="D221" s="106">
        <v>1</v>
      </c>
      <c r="E221" s="105"/>
      <c r="F221" s="108"/>
      <c r="G221" s="105"/>
      <c r="H221" s="109"/>
      <c r="I221" s="110"/>
      <c r="J221" s="110"/>
      <c r="K221" s="111"/>
      <c r="L221" s="117">
        <v>221</v>
      </c>
      <c r="M221" s="117" t="b">
        <f xml:space="preserve"> IF(AND(OR(NOT(ISNUMBER(Edges[Edge Weight])), Edges[Edge Weight] &gt;= Misc!$O$5), OR(NOT(ISNUMBER(Edges[Edge Weight])), Edges[Edge Weight] &lt;= Misc!$P$5),TRUE), TRUE, FALSE)</f>
        <v>1</v>
      </c>
      <c r="N221" s="113"/>
      <c r="O221" s="103">
        <v>1</v>
      </c>
    </row>
    <row r="222" spans="1:15" x14ac:dyDescent="0.35">
      <c r="A222" s="104" t="s">
        <v>397</v>
      </c>
      <c r="B222" s="104" t="s">
        <v>187</v>
      </c>
      <c r="C222" s="105"/>
      <c r="D222" s="106">
        <v>1</v>
      </c>
      <c r="E222" s="105"/>
      <c r="F222" s="108"/>
      <c r="G222" s="105"/>
      <c r="H222" s="109"/>
      <c r="I222" s="110"/>
      <c r="J222" s="110"/>
      <c r="K222" s="111"/>
      <c r="L222" s="117">
        <v>222</v>
      </c>
      <c r="M222" s="117" t="b">
        <f xml:space="preserve"> IF(AND(OR(NOT(ISNUMBER(Edges[Edge Weight])), Edges[Edge Weight] &gt;= Misc!$O$5), OR(NOT(ISNUMBER(Edges[Edge Weight])), Edges[Edge Weight] &lt;= Misc!$P$5),TRUE), TRUE, FALSE)</f>
        <v>1</v>
      </c>
      <c r="N222" s="113"/>
      <c r="O222" s="103">
        <v>1</v>
      </c>
    </row>
    <row r="223" spans="1:15" x14ac:dyDescent="0.35">
      <c r="A223" s="104" t="s">
        <v>397</v>
      </c>
      <c r="B223" s="104" t="s">
        <v>183</v>
      </c>
      <c r="C223" s="105"/>
      <c r="D223" s="106">
        <v>1</v>
      </c>
      <c r="E223" s="105"/>
      <c r="F223" s="108"/>
      <c r="G223" s="105"/>
      <c r="H223" s="109"/>
      <c r="I223" s="110"/>
      <c r="J223" s="110"/>
      <c r="K223" s="111"/>
      <c r="L223" s="117">
        <v>223</v>
      </c>
      <c r="M223" s="117" t="b">
        <f xml:space="preserve"> IF(AND(OR(NOT(ISNUMBER(Edges[Edge Weight])), Edges[Edge Weight] &gt;= Misc!$O$5), OR(NOT(ISNUMBER(Edges[Edge Weight])), Edges[Edge Weight] &lt;= Misc!$P$5),TRUE), TRUE, FALSE)</f>
        <v>1</v>
      </c>
      <c r="N223" s="113"/>
      <c r="O223" s="103">
        <v>1</v>
      </c>
    </row>
    <row r="224" spans="1:15" x14ac:dyDescent="0.35">
      <c r="A224" s="104" t="s">
        <v>407</v>
      </c>
      <c r="B224" s="104" t="s">
        <v>187</v>
      </c>
      <c r="C224" s="105"/>
      <c r="D224" s="106">
        <v>1</v>
      </c>
      <c r="E224" s="105"/>
      <c r="F224" s="108"/>
      <c r="G224" s="105"/>
      <c r="H224" s="109"/>
      <c r="I224" s="110"/>
      <c r="J224" s="110"/>
      <c r="K224" s="111"/>
      <c r="L224" s="117">
        <v>224</v>
      </c>
      <c r="M224" s="117" t="b">
        <f xml:space="preserve"> IF(AND(OR(NOT(ISNUMBER(Edges[Edge Weight])), Edges[Edge Weight] &gt;= Misc!$O$5), OR(NOT(ISNUMBER(Edges[Edge Weight])), Edges[Edge Weight] &lt;= Misc!$P$5),TRUE), TRUE, FALSE)</f>
        <v>1</v>
      </c>
      <c r="N224" s="113"/>
      <c r="O224" s="103">
        <v>2</v>
      </c>
    </row>
    <row r="225" spans="1:15" x14ac:dyDescent="0.35">
      <c r="A225" s="104" t="s">
        <v>187</v>
      </c>
      <c r="B225" s="104" t="s">
        <v>183</v>
      </c>
      <c r="C225" s="105"/>
      <c r="D225" s="106">
        <v>1</v>
      </c>
      <c r="E225" s="105"/>
      <c r="F225" s="108"/>
      <c r="G225" s="105"/>
      <c r="H225" s="109"/>
      <c r="I225" s="110"/>
      <c r="J225" s="110"/>
      <c r="K225" s="111"/>
      <c r="L225" s="117">
        <v>225</v>
      </c>
      <c r="M225" s="117" t="b">
        <f xml:space="preserve"> IF(AND(OR(NOT(ISNUMBER(Edges[Edge Weight])), Edges[Edge Weight] &gt;= Misc!$O$5), OR(NOT(ISNUMBER(Edges[Edge Weight])), Edges[Edge Weight] &lt;= Misc!$P$5),TRUE), TRUE, FALSE)</f>
        <v>1</v>
      </c>
      <c r="N225" s="113"/>
      <c r="O225" s="103">
        <v>1</v>
      </c>
    </row>
    <row r="226" spans="1:15" x14ac:dyDescent="0.35">
      <c r="A226" s="104" t="s">
        <v>398</v>
      </c>
      <c r="B226" s="104" t="s">
        <v>423</v>
      </c>
      <c r="C226" s="105"/>
      <c r="D226" s="106">
        <v>1</v>
      </c>
      <c r="E226" s="105"/>
      <c r="F226" s="108"/>
      <c r="G226" s="105"/>
      <c r="H226" s="109"/>
      <c r="I226" s="110"/>
      <c r="J226" s="110"/>
      <c r="K226" s="111"/>
      <c r="L226" s="117">
        <v>226</v>
      </c>
      <c r="M226" s="117" t="b">
        <f xml:space="preserve"> IF(AND(OR(NOT(ISNUMBER(Edges[Edge Weight])), Edges[Edge Weight] &gt;= Misc!$O$5), OR(NOT(ISNUMBER(Edges[Edge Weight])), Edges[Edge Weight] &lt;= Misc!$P$5),TRUE), TRUE, FALSE)</f>
        <v>1</v>
      </c>
      <c r="N226" s="113"/>
      <c r="O226" s="103">
        <v>1</v>
      </c>
    </row>
    <row r="227" spans="1:15" x14ac:dyDescent="0.35">
      <c r="A227" s="104" t="s">
        <v>400</v>
      </c>
      <c r="B227" s="104" t="s">
        <v>402</v>
      </c>
      <c r="C227" s="105"/>
      <c r="D227" s="106">
        <v>1</v>
      </c>
      <c r="E227" s="105"/>
      <c r="F227" s="108"/>
      <c r="G227" s="105"/>
      <c r="H227" s="109"/>
      <c r="I227" s="110"/>
      <c r="J227" s="110"/>
      <c r="K227" s="111"/>
      <c r="L227" s="117">
        <v>227</v>
      </c>
      <c r="M227" s="117" t="b">
        <f xml:space="preserve"> IF(AND(OR(NOT(ISNUMBER(Edges[Edge Weight])), Edges[Edge Weight] &gt;= Misc!$O$5), OR(NOT(ISNUMBER(Edges[Edge Weight])), Edges[Edge Weight] &lt;= Misc!$P$5),TRUE), TRUE, FALSE)</f>
        <v>1</v>
      </c>
      <c r="N227" s="113"/>
      <c r="O227" s="103">
        <v>1</v>
      </c>
    </row>
    <row r="228" spans="1:15" x14ac:dyDescent="0.35">
      <c r="A228" s="104" t="s">
        <v>400</v>
      </c>
      <c r="B228" s="104" t="s">
        <v>399</v>
      </c>
      <c r="C228" s="105"/>
      <c r="D228" s="106">
        <v>1</v>
      </c>
      <c r="E228" s="105"/>
      <c r="F228" s="108"/>
      <c r="G228" s="105"/>
      <c r="H228" s="109"/>
      <c r="I228" s="110"/>
      <c r="J228" s="110"/>
      <c r="K228" s="111"/>
      <c r="L228" s="117">
        <v>228</v>
      </c>
      <c r="M228" s="117" t="b">
        <f xml:space="preserve"> IF(AND(OR(NOT(ISNUMBER(Edges[Edge Weight])), Edges[Edge Weight] &gt;= Misc!$O$5), OR(NOT(ISNUMBER(Edges[Edge Weight])), Edges[Edge Weight] &lt;= Misc!$P$5),TRUE), TRUE, FALSE)</f>
        <v>1</v>
      </c>
      <c r="N228" s="113"/>
      <c r="O228" s="103">
        <v>1</v>
      </c>
    </row>
    <row r="229" spans="1:15" x14ac:dyDescent="0.35">
      <c r="A229" s="104" t="s">
        <v>400</v>
      </c>
      <c r="B229" s="104" t="s">
        <v>408</v>
      </c>
      <c r="C229" s="105"/>
      <c r="D229" s="106">
        <v>1</v>
      </c>
      <c r="E229" s="105"/>
      <c r="F229" s="108"/>
      <c r="G229" s="105"/>
      <c r="H229" s="109"/>
      <c r="I229" s="110"/>
      <c r="J229" s="110"/>
      <c r="K229" s="111"/>
      <c r="L229" s="117">
        <v>229</v>
      </c>
      <c r="M229" s="117" t="b">
        <f xml:space="preserve"> IF(AND(OR(NOT(ISNUMBER(Edges[Edge Weight])), Edges[Edge Weight] &gt;= Misc!$O$5), OR(NOT(ISNUMBER(Edges[Edge Weight])), Edges[Edge Weight] &lt;= Misc!$P$5),TRUE), TRUE, FALSE)</f>
        <v>1</v>
      </c>
      <c r="N229" s="113"/>
      <c r="O229" s="103">
        <v>1</v>
      </c>
    </row>
    <row r="230" spans="1:15" x14ac:dyDescent="0.35">
      <c r="A230" s="104" t="s">
        <v>402</v>
      </c>
      <c r="B230" s="104" t="s">
        <v>399</v>
      </c>
      <c r="C230" s="105"/>
      <c r="D230" s="106">
        <v>1</v>
      </c>
      <c r="E230" s="105"/>
      <c r="F230" s="108"/>
      <c r="G230" s="105"/>
      <c r="H230" s="109"/>
      <c r="I230" s="110"/>
      <c r="J230" s="110"/>
      <c r="K230" s="111"/>
      <c r="L230" s="117">
        <v>230</v>
      </c>
      <c r="M230" s="117" t="b">
        <f xml:space="preserve"> IF(AND(OR(NOT(ISNUMBER(Edges[Edge Weight])), Edges[Edge Weight] &gt;= Misc!$O$5), OR(NOT(ISNUMBER(Edges[Edge Weight])), Edges[Edge Weight] &lt;= Misc!$P$5),TRUE), TRUE, FALSE)</f>
        <v>1</v>
      </c>
      <c r="N230" s="113"/>
      <c r="O230" s="103">
        <v>1</v>
      </c>
    </row>
    <row r="231" spans="1:15" x14ac:dyDescent="0.35">
      <c r="A231" s="104" t="s">
        <v>402</v>
      </c>
      <c r="B231" s="104" t="s">
        <v>408</v>
      </c>
      <c r="C231" s="105"/>
      <c r="D231" s="106">
        <v>1</v>
      </c>
      <c r="E231" s="105"/>
      <c r="F231" s="108"/>
      <c r="G231" s="105"/>
      <c r="H231" s="109"/>
      <c r="I231" s="110"/>
      <c r="J231" s="110"/>
      <c r="K231" s="111"/>
      <c r="L231" s="117">
        <v>231</v>
      </c>
      <c r="M231" s="117" t="b">
        <f xml:space="preserve"> IF(AND(OR(NOT(ISNUMBER(Edges[Edge Weight])), Edges[Edge Weight] &gt;= Misc!$O$5), OR(NOT(ISNUMBER(Edges[Edge Weight])), Edges[Edge Weight] &lt;= Misc!$P$5),TRUE), TRUE, FALSE)</f>
        <v>1</v>
      </c>
      <c r="N231" s="113"/>
      <c r="O231" s="103">
        <v>1</v>
      </c>
    </row>
    <row r="232" spans="1:15" x14ac:dyDescent="0.35">
      <c r="A232" s="104" t="s">
        <v>399</v>
      </c>
      <c r="B232" s="104" t="s">
        <v>408</v>
      </c>
      <c r="C232" s="105"/>
      <c r="D232" s="106">
        <v>1</v>
      </c>
      <c r="E232" s="105"/>
      <c r="F232" s="108"/>
      <c r="G232" s="105"/>
      <c r="H232" s="109"/>
      <c r="I232" s="110"/>
      <c r="J232" s="110"/>
      <c r="K232" s="111"/>
      <c r="L232" s="117">
        <v>232</v>
      </c>
      <c r="M232" s="117" t="b">
        <f xml:space="preserve"> IF(AND(OR(NOT(ISNUMBER(Edges[Edge Weight])), Edges[Edge Weight] &gt;= Misc!$O$5), OR(NOT(ISNUMBER(Edges[Edge Weight])), Edges[Edge Weight] &lt;= Misc!$P$5),TRUE), TRUE, FALSE)</f>
        <v>1</v>
      </c>
      <c r="N232" s="113"/>
      <c r="O232" s="103">
        <v>1</v>
      </c>
    </row>
    <row r="233" spans="1:15" x14ac:dyDescent="0.35">
      <c r="A233" s="104" t="s">
        <v>234</v>
      </c>
      <c r="B233" s="104" t="s">
        <v>404</v>
      </c>
      <c r="C233" s="105"/>
      <c r="D233" s="106">
        <v>1</v>
      </c>
      <c r="E233" s="105"/>
      <c r="F233" s="108"/>
      <c r="G233" s="105"/>
      <c r="H233" s="109"/>
      <c r="I233" s="110"/>
      <c r="J233" s="110"/>
      <c r="K233" s="111"/>
      <c r="L233" s="117">
        <v>233</v>
      </c>
      <c r="M233" s="117" t="b">
        <f xml:space="preserve"> IF(AND(OR(NOT(ISNUMBER(Edges[Edge Weight])), Edges[Edge Weight] &gt;= Misc!$O$5), OR(NOT(ISNUMBER(Edges[Edge Weight])), Edges[Edge Weight] &lt;= Misc!$P$5),TRUE), TRUE, FALSE)</f>
        <v>1</v>
      </c>
      <c r="N233" s="113"/>
      <c r="O233" s="103">
        <v>1</v>
      </c>
    </row>
    <row r="234" spans="1:15" x14ac:dyDescent="0.35">
      <c r="A234" s="104" t="s">
        <v>233</v>
      </c>
      <c r="B234" s="104" t="s">
        <v>404</v>
      </c>
      <c r="C234" s="105"/>
      <c r="D234" s="106">
        <v>1</v>
      </c>
      <c r="E234" s="105"/>
      <c r="F234" s="108"/>
      <c r="G234" s="105"/>
      <c r="H234" s="109"/>
      <c r="I234" s="110"/>
      <c r="J234" s="110"/>
      <c r="K234" s="111"/>
      <c r="L234" s="117">
        <v>234</v>
      </c>
      <c r="M234" s="117" t="b">
        <f xml:space="preserve"> IF(AND(OR(NOT(ISNUMBER(Edges[Edge Weight])), Edges[Edge Weight] &gt;= Misc!$O$5), OR(NOT(ISNUMBER(Edges[Edge Weight])), Edges[Edge Weight] &lt;= Misc!$P$5),TRUE), TRUE, FALSE)</f>
        <v>1</v>
      </c>
      <c r="N234" s="63"/>
      <c r="O234" s="102">
        <v>1</v>
      </c>
    </row>
    <row r="235" spans="1:15" x14ac:dyDescent="0.35">
      <c r="A235" s="104" t="s">
        <v>233</v>
      </c>
      <c r="B235" s="50" t="s">
        <v>312</v>
      </c>
      <c r="C235" s="105"/>
      <c r="D235" s="106">
        <v>1</v>
      </c>
      <c r="E235" s="105"/>
      <c r="F235" s="108"/>
      <c r="G235" s="105"/>
      <c r="H235" s="109"/>
      <c r="I235" s="110"/>
      <c r="J235" s="110"/>
      <c r="K235" s="111"/>
      <c r="L235" s="117">
        <v>235</v>
      </c>
      <c r="M235" s="117" t="b">
        <f xml:space="preserve"> IF(AND(OR(NOT(ISNUMBER(Edges[Edge Weight])), Edges[Edge Weight] &gt;= Misc!$O$5), OR(NOT(ISNUMBER(Edges[Edge Weight])), Edges[Edge Weight] &lt;= Misc!$P$5),TRUE), TRUE, FALSE)</f>
        <v>1</v>
      </c>
      <c r="N235" s="113"/>
      <c r="O235" s="103">
        <v>1</v>
      </c>
    </row>
    <row r="236" spans="1:15" x14ac:dyDescent="0.35">
      <c r="A236" s="104" t="s">
        <v>404</v>
      </c>
      <c r="B236" s="50" t="s">
        <v>312</v>
      </c>
      <c r="C236" s="105"/>
      <c r="D236" s="106">
        <v>1</v>
      </c>
      <c r="E236" s="105"/>
      <c r="F236" s="108"/>
      <c r="G236" s="105"/>
      <c r="H236" s="109"/>
      <c r="I236" s="110"/>
      <c r="J236" s="110"/>
      <c r="K236" s="111"/>
      <c r="L236" s="117">
        <v>236</v>
      </c>
      <c r="M236" s="117" t="b">
        <f xml:space="preserve"> IF(AND(OR(NOT(ISNUMBER(Edges[Edge Weight])), Edges[Edge Weight] &gt;= Misc!$O$5), OR(NOT(ISNUMBER(Edges[Edge Weight])), Edges[Edge Weight] &lt;= Misc!$P$5),TRUE), TRUE, FALSE)</f>
        <v>1</v>
      </c>
      <c r="N236" s="113"/>
      <c r="O236" s="103">
        <v>1</v>
      </c>
    </row>
    <row r="237" spans="1:15" x14ac:dyDescent="0.35">
      <c r="A237" s="104" t="s">
        <v>305</v>
      </c>
      <c r="B237" s="104" t="s">
        <v>414</v>
      </c>
      <c r="C237" s="105"/>
      <c r="D237" s="106">
        <v>1</v>
      </c>
      <c r="E237" s="105"/>
      <c r="F237" s="108"/>
      <c r="G237" s="105"/>
      <c r="H237" s="109"/>
      <c r="I237" s="110"/>
      <c r="J237" s="110"/>
      <c r="K237" s="111"/>
      <c r="L237" s="117">
        <v>237</v>
      </c>
      <c r="M237" s="117" t="b">
        <f xml:space="preserve"> IF(AND(OR(NOT(ISNUMBER(Edges[Edge Weight])), Edges[Edge Weight] &gt;= Misc!$O$5), OR(NOT(ISNUMBER(Edges[Edge Weight])), Edges[Edge Weight] &lt;= Misc!$P$5),TRUE), TRUE, FALSE)</f>
        <v>1</v>
      </c>
      <c r="N237" s="113"/>
      <c r="O237" s="103">
        <v>1</v>
      </c>
    </row>
    <row r="238" spans="1:15" ht="29" x14ac:dyDescent="0.35">
      <c r="A238" s="104" t="s">
        <v>305</v>
      </c>
      <c r="B238" s="104" t="s">
        <v>403</v>
      </c>
      <c r="C238" s="105"/>
      <c r="D238" s="106">
        <v>1</v>
      </c>
      <c r="E238" s="105"/>
      <c r="F238" s="108"/>
      <c r="G238" s="105"/>
      <c r="H238" s="109"/>
      <c r="I238" s="110"/>
      <c r="J238" s="110"/>
      <c r="K238" s="111"/>
      <c r="L238" s="117">
        <v>238</v>
      </c>
      <c r="M238" s="117" t="b">
        <f xml:space="preserve"> IF(AND(OR(NOT(ISNUMBER(Edges[Edge Weight])), Edges[Edge Weight] &gt;= Misc!$O$5), OR(NOT(ISNUMBER(Edges[Edge Weight])), Edges[Edge Weight] &lt;= Misc!$P$5),TRUE), TRUE, FALSE)</f>
        <v>1</v>
      </c>
      <c r="N238" s="113"/>
      <c r="O238" s="103">
        <v>1</v>
      </c>
    </row>
    <row r="239" spans="1:15" ht="29" x14ac:dyDescent="0.35">
      <c r="A239" s="104" t="s">
        <v>414</v>
      </c>
      <c r="B239" s="104" t="s">
        <v>403</v>
      </c>
      <c r="C239" s="105"/>
      <c r="D239" s="106">
        <v>1</v>
      </c>
      <c r="E239" s="105"/>
      <c r="F239" s="108"/>
      <c r="G239" s="105"/>
      <c r="H239" s="109"/>
      <c r="I239" s="110"/>
      <c r="J239" s="110"/>
      <c r="K239" s="111"/>
      <c r="L239" s="117">
        <v>239</v>
      </c>
      <c r="M239" s="117" t="b">
        <f xml:space="preserve"> IF(AND(OR(NOT(ISNUMBER(Edges[Edge Weight])), Edges[Edge Weight] &gt;= Misc!$O$5), OR(NOT(ISNUMBER(Edges[Edge Weight])), Edges[Edge Weight] &lt;= Misc!$P$5),TRUE), TRUE, FALSE)</f>
        <v>1</v>
      </c>
      <c r="N239" s="113"/>
      <c r="O239" s="103">
        <v>1</v>
      </c>
    </row>
    <row r="240" spans="1:15" x14ac:dyDescent="0.35">
      <c r="A240" s="104" t="s">
        <v>405</v>
      </c>
      <c r="B240" s="104" t="s">
        <v>187</v>
      </c>
      <c r="C240" s="105"/>
      <c r="D240" s="106">
        <v>1</v>
      </c>
      <c r="E240" s="105"/>
      <c r="F240" s="108"/>
      <c r="G240" s="105"/>
      <c r="H240" s="109"/>
      <c r="I240" s="110"/>
      <c r="J240" s="110"/>
      <c r="K240" s="111"/>
      <c r="L240" s="117">
        <v>240</v>
      </c>
      <c r="M240" s="117" t="b">
        <f xml:space="preserve"> IF(AND(OR(NOT(ISNUMBER(Edges[Edge Weight])), Edges[Edge Weight] &gt;= Misc!$O$5), OR(NOT(ISNUMBER(Edges[Edge Weight])), Edges[Edge Weight] &lt;= Misc!$P$5),TRUE), TRUE, FALSE)</f>
        <v>1</v>
      </c>
      <c r="N240" s="113"/>
      <c r="O240" s="103">
        <v>1</v>
      </c>
    </row>
    <row r="241" spans="1:15" x14ac:dyDescent="0.35">
      <c r="A241" s="104" t="s">
        <v>405</v>
      </c>
      <c r="B241" s="104" t="s">
        <v>242</v>
      </c>
      <c r="C241" s="105"/>
      <c r="D241" s="106">
        <v>1</v>
      </c>
      <c r="E241" s="105"/>
      <c r="F241" s="108"/>
      <c r="G241" s="105"/>
      <c r="H241" s="109"/>
      <c r="I241" s="110"/>
      <c r="J241" s="110"/>
      <c r="K241" s="111"/>
      <c r="L241" s="117">
        <v>241</v>
      </c>
      <c r="M241" s="117" t="b">
        <f xml:space="preserve"> IF(AND(OR(NOT(ISNUMBER(Edges[Edge Weight])), Edges[Edge Weight] &gt;= Misc!$O$5), OR(NOT(ISNUMBER(Edges[Edge Weight])), Edges[Edge Weight] &lt;= Misc!$P$5),TRUE), TRUE, FALSE)</f>
        <v>1</v>
      </c>
      <c r="N241" s="113"/>
      <c r="O241" s="103">
        <v>1</v>
      </c>
    </row>
    <row r="242" spans="1:15" x14ac:dyDescent="0.35">
      <c r="A242" s="104" t="s">
        <v>406</v>
      </c>
      <c r="B242" s="104" t="s">
        <v>409</v>
      </c>
      <c r="C242" s="105"/>
      <c r="D242" s="106">
        <v>1</v>
      </c>
      <c r="E242" s="105"/>
      <c r="F242" s="108"/>
      <c r="G242" s="105"/>
      <c r="H242" s="109"/>
      <c r="I242" s="110"/>
      <c r="J242" s="110"/>
      <c r="K242" s="111"/>
      <c r="L242" s="117">
        <v>242</v>
      </c>
      <c r="M242" s="117" t="b">
        <f xml:space="preserve"> IF(AND(OR(NOT(ISNUMBER(Edges[Edge Weight])), Edges[Edge Weight] &gt;= Misc!$O$5), OR(NOT(ISNUMBER(Edges[Edge Weight])), Edges[Edge Weight] &lt;= Misc!$P$5),TRUE), TRUE, FALSE)</f>
        <v>1</v>
      </c>
      <c r="N242" s="113"/>
      <c r="O242" s="103">
        <v>1</v>
      </c>
    </row>
    <row r="243" spans="1:15" x14ac:dyDescent="0.35">
      <c r="A243" s="104" t="s">
        <v>426</v>
      </c>
      <c r="B243" s="104" t="s">
        <v>417</v>
      </c>
      <c r="C243" s="105"/>
      <c r="D243" s="106">
        <v>1</v>
      </c>
      <c r="E243" s="105"/>
      <c r="F243" s="108"/>
      <c r="G243" s="105"/>
      <c r="H243" s="109"/>
      <c r="I243" s="110"/>
      <c r="J243" s="110"/>
      <c r="K243" s="111"/>
      <c r="L243" s="117">
        <v>243</v>
      </c>
      <c r="M243" s="117" t="b">
        <f xml:space="preserve"> IF(AND(OR(NOT(ISNUMBER(Edges[Edge Weight])), Edges[Edge Weight] &gt;= Misc!$O$5), OR(NOT(ISNUMBER(Edges[Edge Weight])), Edges[Edge Weight] &lt;= Misc!$P$5),TRUE), TRUE, FALSE)</f>
        <v>1</v>
      </c>
      <c r="N243" s="113"/>
      <c r="O243" s="103">
        <v>1</v>
      </c>
    </row>
    <row r="244" spans="1:15" x14ac:dyDescent="0.35">
      <c r="A244" s="104" t="s">
        <v>557</v>
      </c>
      <c r="B244" s="104" t="s">
        <v>395</v>
      </c>
      <c r="C244" s="105"/>
      <c r="D244" s="106">
        <v>1</v>
      </c>
      <c r="E244" s="105"/>
      <c r="F244" s="108"/>
      <c r="G244" s="105"/>
      <c r="H244" s="109"/>
      <c r="I244" s="110"/>
      <c r="J244" s="110"/>
      <c r="K244" s="111"/>
      <c r="L244" s="117">
        <v>244</v>
      </c>
      <c r="M244" s="117" t="b">
        <f xml:space="preserve"> IF(AND(OR(NOT(ISNUMBER(Edges[Edge Weight])), Edges[Edge Weight] &gt;= Misc!$O$5), OR(NOT(ISNUMBER(Edges[Edge Weight])), Edges[Edge Weight] &lt;= Misc!$P$5),TRUE), TRUE, FALSE)</f>
        <v>1</v>
      </c>
      <c r="N244" s="113"/>
      <c r="O244" s="103">
        <v>1</v>
      </c>
    </row>
    <row r="245" spans="1:15" x14ac:dyDescent="0.35">
      <c r="A245" s="104" t="s">
        <v>560</v>
      </c>
      <c r="B245" s="104" t="s">
        <v>561</v>
      </c>
      <c r="C245" s="105"/>
      <c r="D245" s="106"/>
      <c r="E245" s="152"/>
      <c r="F245" s="108"/>
      <c r="G245" s="105"/>
      <c r="H245" s="109"/>
      <c r="I245" s="110"/>
      <c r="J245" s="110"/>
      <c r="K245" s="111"/>
      <c r="L245" s="153">
        <v>245</v>
      </c>
      <c r="M245" s="153" t="b">
        <f xml:space="preserve"> IF(AND(OR(NOT(ISNUMBER(Edges[Edge Weight])), Edges[Edge Weight] &gt;= Misc!$O$5), OR(NOT(ISNUMBER(Edges[Edge Weight])), Edges[Edge Weight] &lt;= Misc!$P$5),TRUE), TRUE, FALSE)</f>
        <v>1</v>
      </c>
      <c r="N245" s="113"/>
      <c r="O245" s="103">
        <v>1</v>
      </c>
    </row>
    <row r="246" spans="1:15" x14ac:dyDescent="0.35">
      <c r="A246" s="104" t="s">
        <v>561</v>
      </c>
      <c r="B246" s="104" t="s">
        <v>373</v>
      </c>
      <c r="C246" s="105"/>
      <c r="D246" s="106"/>
      <c r="E246" s="152"/>
      <c r="F246" s="108"/>
      <c r="G246" s="105"/>
      <c r="H246" s="109"/>
      <c r="I246" s="110"/>
      <c r="J246" s="110"/>
      <c r="K246" s="111"/>
      <c r="L246" s="153">
        <v>246</v>
      </c>
      <c r="M246" s="153" t="b">
        <f xml:space="preserve"> IF(AND(OR(NOT(ISNUMBER(Edges[Edge Weight])), Edges[Edge Weight] &gt;= Misc!$O$5), OR(NOT(ISNUMBER(Edges[Edge Weight])), Edges[Edge Weight] &lt;= Misc!$P$5),TRUE), TRUE, FALSE)</f>
        <v>1</v>
      </c>
      <c r="N246" s="113"/>
      <c r="O246" s="103">
        <v>2</v>
      </c>
    </row>
    <row r="247" spans="1:15" x14ac:dyDescent="0.35">
      <c r="A247" s="104" t="s">
        <v>562</v>
      </c>
      <c r="B247" s="104" t="s">
        <v>563</v>
      </c>
      <c r="C247" s="105"/>
      <c r="D247" s="106"/>
      <c r="E247" s="152"/>
      <c r="F247" s="108"/>
      <c r="G247" s="105"/>
      <c r="H247" s="109"/>
      <c r="I247" s="110"/>
      <c r="J247" s="110"/>
      <c r="K247" s="111"/>
      <c r="L247" s="153">
        <v>247</v>
      </c>
      <c r="M247" s="153" t="b">
        <f xml:space="preserve"> IF(AND(OR(NOT(ISNUMBER(Edges[Edge Weight])), Edges[Edge Weight] &gt;= Misc!$O$5), OR(NOT(ISNUMBER(Edges[Edge Weight])), Edges[Edge Weight] &lt;= Misc!$P$5),TRUE), TRUE, FALSE)</f>
        <v>1</v>
      </c>
      <c r="N247" s="113"/>
      <c r="O247" s="103">
        <v>1</v>
      </c>
    </row>
    <row r="248" spans="1:15" x14ac:dyDescent="0.35">
      <c r="A248" s="104" t="s">
        <v>564</v>
      </c>
      <c r="B248" s="104" t="s">
        <v>265</v>
      </c>
      <c r="C248" s="105"/>
      <c r="D248" s="106"/>
      <c r="E248" s="152"/>
      <c r="F248" s="108"/>
      <c r="G248" s="105"/>
      <c r="H248" s="109"/>
      <c r="I248" s="110"/>
      <c r="J248" s="110"/>
      <c r="K248" s="111"/>
      <c r="L248" s="153">
        <v>248</v>
      </c>
      <c r="M248" s="153" t="b">
        <f xml:space="preserve"> IF(AND(OR(NOT(ISNUMBER(Edges[Edge Weight])), Edges[Edge Weight] &gt;= Misc!$O$5), OR(NOT(ISNUMBER(Edges[Edge Weight])), Edges[Edge Weight] &lt;= Misc!$P$5),TRUE), TRUE, FALSE)</f>
        <v>1</v>
      </c>
      <c r="N248" s="113"/>
      <c r="O248" s="103">
        <v>1</v>
      </c>
    </row>
    <row r="249" spans="1:15" x14ac:dyDescent="0.35">
      <c r="A249" s="104" t="s">
        <v>564</v>
      </c>
      <c r="B249" s="104" t="s">
        <v>254</v>
      </c>
      <c r="C249" s="105"/>
      <c r="D249" s="106"/>
      <c r="E249" s="152"/>
      <c r="F249" s="108"/>
      <c r="G249" s="105"/>
      <c r="H249" s="109"/>
      <c r="I249" s="110"/>
      <c r="J249" s="110"/>
      <c r="K249" s="111"/>
      <c r="L249" s="153">
        <v>249</v>
      </c>
      <c r="M249" s="153" t="b">
        <f xml:space="preserve"> IF(AND(OR(NOT(ISNUMBER(Edges[Edge Weight])), Edges[Edge Weight] &gt;= Misc!$O$5), OR(NOT(ISNUMBER(Edges[Edge Weight])), Edges[Edge Weight] &lt;= Misc!$P$5),TRUE), TRUE, FALSE)</f>
        <v>1</v>
      </c>
      <c r="N249" s="113"/>
      <c r="O249" s="103">
        <v>1</v>
      </c>
    </row>
    <row r="250" spans="1:15" x14ac:dyDescent="0.35">
      <c r="A250" s="104" t="s">
        <v>564</v>
      </c>
      <c r="B250" s="104" t="s">
        <v>264</v>
      </c>
      <c r="C250" s="105"/>
      <c r="D250" s="106"/>
      <c r="E250" s="152"/>
      <c r="F250" s="108"/>
      <c r="G250" s="105"/>
      <c r="H250" s="109"/>
      <c r="I250" s="110"/>
      <c r="J250" s="110"/>
      <c r="K250" s="111"/>
      <c r="L250" s="153">
        <v>250</v>
      </c>
      <c r="M250" s="153" t="b">
        <f xml:space="preserve"> IF(AND(OR(NOT(ISNUMBER(Edges[Edge Weight])), Edges[Edge Weight] &gt;= Misc!$O$5), OR(NOT(ISNUMBER(Edges[Edge Weight])), Edges[Edge Weight] &lt;= Misc!$P$5),TRUE), TRUE, FALSE)</f>
        <v>1</v>
      </c>
      <c r="N250" s="113"/>
      <c r="O250" s="103">
        <v>1</v>
      </c>
    </row>
    <row r="251" spans="1:15" x14ac:dyDescent="0.35">
      <c r="A251" s="104" t="s">
        <v>254</v>
      </c>
      <c r="B251" s="104" t="s">
        <v>265</v>
      </c>
      <c r="C251" s="105"/>
      <c r="D251" s="106"/>
      <c r="E251" s="152"/>
      <c r="F251" s="108"/>
      <c r="G251" s="105"/>
      <c r="H251" s="109"/>
      <c r="I251" s="110"/>
      <c r="J251" s="110"/>
      <c r="K251" s="111"/>
      <c r="L251" s="153">
        <v>251</v>
      </c>
      <c r="M251" s="153" t="b">
        <f xml:space="preserve"> IF(AND(OR(NOT(ISNUMBER(Edges[Edge Weight])), Edges[Edge Weight] &gt;= Misc!$O$5), OR(NOT(ISNUMBER(Edges[Edge Weight])), Edges[Edge Weight] &lt;= Misc!$P$5),TRUE), TRUE, FALSE)</f>
        <v>1</v>
      </c>
      <c r="N251" s="113"/>
      <c r="O251" s="103">
        <v>1</v>
      </c>
    </row>
    <row r="252" spans="1:15" x14ac:dyDescent="0.35">
      <c r="A252" s="104" t="s">
        <v>254</v>
      </c>
      <c r="B252" s="104" t="s">
        <v>264</v>
      </c>
      <c r="C252" s="105"/>
      <c r="D252" s="106"/>
      <c r="E252" s="152"/>
      <c r="F252" s="108"/>
      <c r="G252" s="105"/>
      <c r="H252" s="109"/>
      <c r="I252" s="110"/>
      <c r="J252" s="110"/>
      <c r="K252" s="111"/>
      <c r="L252" s="153">
        <v>252</v>
      </c>
      <c r="M252" s="153" t="b">
        <f xml:space="preserve"> IF(AND(OR(NOT(ISNUMBER(Edges[Edge Weight])), Edges[Edge Weight] &gt;= Misc!$O$5), OR(NOT(ISNUMBER(Edges[Edge Weight])), Edges[Edge Weight] &lt;= Misc!$P$5),TRUE), TRUE, FALSE)</f>
        <v>1</v>
      </c>
      <c r="N252" s="63"/>
      <c r="O252" s="102">
        <v>1</v>
      </c>
    </row>
    <row r="253" spans="1:15" x14ac:dyDescent="0.35">
      <c r="A253" s="104" t="s">
        <v>565</v>
      </c>
      <c r="B253" s="104" t="s">
        <v>566</v>
      </c>
      <c r="C253" s="143"/>
      <c r="D253" s="144"/>
      <c r="E253" s="160"/>
      <c r="F253" s="145"/>
      <c r="G253" s="143"/>
      <c r="H253" s="146"/>
      <c r="I253" s="147"/>
      <c r="J253" s="147"/>
      <c r="K253" s="148"/>
      <c r="L253" s="161">
        <v>253</v>
      </c>
      <c r="M253" s="161" t="b">
        <f xml:space="preserve"> IF(AND(OR(NOT(ISNUMBER(Edges[Edge Weight])), Edges[Edge Weight] &gt;= Misc!$O$5), OR(NOT(ISNUMBER(Edges[Edge Weight])), Edges[Edge Weight] &lt;= Misc!$P$5),TRUE), TRUE, FALSE)</f>
        <v>1</v>
      </c>
      <c r="N253" s="113"/>
      <c r="O253" s="103">
        <v>1</v>
      </c>
    </row>
    <row r="254" spans="1:15" x14ac:dyDescent="0.35">
      <c r="A254" s="104" t="s">
        <v>565</v>
      </c>
      <c r="B254" s="104" t="s">
        <v>567</v>
      </c>
      <c r="C254" s="105"/>
      <c r="D254" s="106"/>
      <c r="E254" s="152"/>
      <c r="F254" s="108"/>
      <c r="G254" s="105"/>
      <c r="H254" s="109"/>
      <c r="I254" s="110"/>
      <c r="J254" s="110"/>
      <c r="K254" s="111"/>
      <c r="L254" s="153">
        <v>254</v>
      </c>
      <c r="M254" s="153" t="b">
        <f xml:space="preserve"> IF(AND(OR(NOT(ISNUMBER(Edges[Edge Weight])), Edges[Edge Weight] &gt;= Misc!$O$5), OR(NOT(ISNUMBER(Edges[Edge Weight])), Edges[Edge Weight] &lt;= Misc!$P$5),TRUE), TRUE, FALSE)</f>
        <v>1</v>
      </c>
      <c r="N254" s="113"/>
      <c r="O254" s="103">
        <v>1</v>
      </c>
    </row>
    <row r="255" spans="1:15" x14ac:dyDescent="0.35">
      <c r="A255" s="104" t="s">
        <v>565</v>
      </c>
      <c r="B255" s="104" t="s">
        <v>568</v>
      </c>
      <c r="C255" s="105"/>
      <c r="D255" s="106"/>
      <c r="E255" s="152"/>
      <c r="F255" s="108"/>
      <c r="G255" s="105"/>
      <c r="H255" s="109"/>
      <c r="I255" s="110"/>
      <c r="J255" s="110"/>
      <c r="K255" s="111"/>
      <c r="L255" s="153">
        <v>255</v>
      </c>
      <c r="M255" s="153" t="b">
        <f xml:space="preserve"> IF(AND(OR(NOT(ISNUMBER(Edges[Edge Weight])), Edges[Edge Weight] &gt;= Misc!$O$5), OR(NOT(ISNUMBER(Edges[Edge Weight])), Edges[Edge Weight] &lt;= Misc!$P$5),TRUE), TRUE, FALSE)</f>
        <v>1</v>
      </c>
      <c r="N255" s="113"/>
      <c r="O255" s="103">
        <v>1</v>
      </c>
    </row>
    <row r="256" spans="1:15" x14ac:dyDescent="0.35">
      <c r="A256" s="104" t="s">
        <v>566</v>
      </c>
      <c r="B256" s="104" t="s">
        <v>567</v>
      </c>
      <c r="C256" s="105"/>
      <c r="D256" s="106"/>
      <c r="E256" s="152"/>
      <c r="F256" s="108"/>
      <c r="G256" s="105"/>
      <c r="H256" s="109"/>
      <c r="I256" s="110"/>
      <c r="J256" s="110"/>
      <c r="K256" s="111"/>
      <c r="L256" s="153">
        <v>256</v>
      </c>
      <c r="M256" s="153" t="b">
        <f xml:space="preserve"> IF(AND(OR(NOT(ISNUMBER(Edges[Edge Weight])), Edges[Edge Weight] &gt;= Misc!$O$5), OR(NOT(ISNUMBER(Edges[Edge Weight])), Edges[Edge Weight] &lt;= Misc!$P$5),TRUE), TRUE, FALSE)</f>
        <v>1</v>
      </c>
      <c r="N256" s="113"/>
      <c r="O256" s="103">
        <v>1</v>
      </c>
    </row>
    <row r="257" spans="1:15" x14ac:dyDescent="0.35">
      <c r="A257" s="50" t="s">
        <v>566</v>
      </c>
      <c r="B257" s="104" t="s">
        <v>568</v>
      </c>
      <c r="C257" s="105"/>
      <c r="D257" s="106"/>
      <c r="E257" s="152"/>
      <c r="F257" s="108"/>
      <c r="G257" s="105"/>
      <c r="H257" s="109"/>
      <c r="I257" s="110"/>
      <c r="J257" s="110"/>
      <c r="K257" s="111"/>
      <c r="L257" s="153">
        <v>257</v>
      </c>
      <c r="M257" s="153" t="b">
        <f xml:space="preserve"> IF(AND(OR(NOT(ISNUMBER(Edges[Edge Weight])), Edges[Edge Weight] &gt;= Misc!$O$5), OR(NOT(ISNUMBER(Edges[Edge Weight])), Edges[Edge Weight] &lt;= Misc!$P$5),TRUE), TRUE, FALSE)</f>
        <v>1</v>
      </c>
      <c r="N257" s="63"/>
      <c r="O257" s="102">
        <v>1</v>
      </c>
    </row>
    <row r="258" spans="1:15" x14ac:dyDescent="0.35">
      <c r="A258" s="104" t="s">
        <v>567</v>
      </c>
      <c r="B258" s="104" t="s">
        <v>568</v>
      </c>
      <c r="C258" s="105"/>
      <c r="D258" s="106"/>
      <c r="E258" s="152"/>
      <c r="F258" s="108"/>
      <c r="G258" s="105"/>
      <c r="H258" s="109"/>
      <c r="I258" s="110"/>
      <c r="J258" s="110"/>
      <c r="K258" s="111"/>
      <c r="L258" s="153">
        <v>258</v>
      </c>
      <c r="M258" s="153" t="b">
        <f xml:space="preserve"> IF(AND(OR(NOT(ISNUMBER(Edges[Edge Weight])), Edges[Edge Weight] &gt;= Misc!$O$5), OR(NOT(ISNUMBER(Edges[Edge Weight])), Edges[Edge Weight] &lt;= Misc!$P$5),TRUE), TRUE, FALSE)</f>
        <v>1</v>
      </c>
      <c r="N258" s="113"/>
      <c r="O258" s="103">
        <v>1</v>
      </c>
    </row>
  </sheetData>
  <dataConsolidate link="1"/>
  <dataValidations count="13">
    <dataValidation allowBlank="1" showInputMessage="1" showErrorMessage="1" errorTitle="Invalid Edge Visibility" error="You have entered an unrecognized edge visibility.  Try selecting from the drop-down list instead." promptTitle="Edge Label" prompt="Enter an optional edge label." sqref="H3:H13 H15"/>
    <dataValidation allowBlank="1" showInputMessage="1" showErrorMessage="1" promptTitle="Vertex Name" prompt="Enter the name of the vertex." sqref="H14 A3:B14 A21:B68 B69:B73 A73"/>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L3:L258"/>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M3:M258"/>
    <dataValidation allowBlank="1" showErrorMessage="1" sqref="N2:N258"/>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Text Color" prompt="To select an optional label text color, right-click and select Select Color on the right-click menu." sqref="I3:I258"/>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Font Size" prompt="Enter an optional label font size between 8 and 72." sqref="J3:J258"/>
    <dataValidation allowBlank="1" showInputMessage="1" promptTitle="Edge Color" prompt="To select an optional edge color, right-click and select Select Color on the right-click menu." sqref="C3:C258"/>
    <dataValidation allowBlank="1" showInputMessage="1" errorTitle="Invalid Edge Width" error="The optional edge width must be a whole number between 1 and 10." promptTitle="Edge Width" prompt="Enter an optional edge width between 1 and 10." sqref="D3:D258"/>
    <dataValidation allowBlank="1" showInputMessage="1" errorTitle="Invalid Edge Opacity" error="The optional edge opacity must be a whole number between 0 and 10." promptTitle="Edge Opacity" prompt="Enter an optional edge opacity between 0 (transparent) and 100 (opaque)." sqref="F3:F258"/>
    <dataValidation type="list" allowBlank="1" showInputMessage="1" showErrorMessage="1" errorTitle="Invalid Edge Visibility" error="You have entered an invalid edge visibility.  Try selecting from the drop-down list instead." promptTitle="Edge Visibility" prompt="Select an optional edge visibility.  Edges are shown by default." sqref="G3:G258">
      <formula1>ValidEdgeVisibilities</formula1>
    </dataValidation>
    <dataValidation type="list" allowBlank="1" showInputMessage="1" showErrorMessage="1" errorTitle="Invalid Edge Style" error="You have entered an invalid edge style.  Try selecting from the drop-down list instead." promptTitle="Edge Style" prompt="Select an optional edge style.  Edges are Solid by default." sqref="E3:E258">
      <formula1>ValidEdgeStyles</formula1>
    </dataValidation>
    <dataValidation allowBlank="1" errorTitle="Invalid Edge Visibility" error="The optional edge visibility must be Yes, Y, True, T, Always, 1, or empty to make the edge visible; or No, N, False, F, Never, or 0 to hide the edge.  Try selecting from the drop-down list instead." sqref="K3:K258"/>
  </dataValidations>
  <pageMargins left="0.7" right="0.7" top="0.75" bottom="0.75" header="0.3" footer="0.3"/>
  <pageSetup orientation="portrait" r:id="rId1"/>
  <legacy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sheetViews>
  <sheetFormatPr defaultColWidth="10.90625" defaultRowHeight="14.5" x14ac:dyDescent="0.35"/>
  <cols>
    <col min="1" max="1" width="39.6328125" customWidth="1"/>
    <col min="2" max="2" width="19.1796875" bestFit="1" customWidth="1"/>
    <col min="3" max="3" width="29.6328125" customWidth="1"/>
    <col min="4" max="4" width="10.81640625" bestFit="1" customWidth="1"/>
    <col min="5" max="5" width="29.6328125" customWidth="1"/>
    <col min="6" max="6" width="10.81640625" bestFit="1" customWidth="1"/>
    <col min="7" max="7" width="29.6328125" customWidth="1"/>
    <col min="8" max="8" width="10.81640625" bestFit="1" customWidth="1"/>
    <col min="9" max="9" width="29.6328125" customWidth="1"/>
    <col min="10" max="10" width="10.81640625" bestFit="1" customWidth="1"/>
    <col min="11" max="11" width="29.6328125" customWidth="1"/>
    <col min="12" max="12" width="10.81640625" bestFit="1" customWidth="1"/>
    <col min="13" max="13" width="29.6328125" customWidth="1"/>
    <col min="14" max="14" width="10.81640625" bestFit="1" customWidth="1"/>
    <col min="15" max="15" width="29.6328125" customWidth="1"/>
    <col min="16" max="16" width="10.81640625" bestFit="1" customWidth="1"/>
    <col min="17" max="17" width="29.6328125" customWidth="1"/>
    <col min="18" max="18" width="10.81640625" bestFit="1" customWidth="1"/>
    <col min="19" max="19" width="29.6328125" customWidth="1"/>
    <col min="20" max="20" width="10.81640625" bestFit="1" customWidth="1"/>
    <col min="21" max="21" width="30.6328125" customWidth="1"/>
    <col min="22" max="22" width="11.81640625" bestFit="1" customWidth="1"/>
  </cols>
  <sheetData>
    <row r="1" spans="1:22" ht="14.5" customHeight="1" x14ac:dyDescent="0.35">
      <c r="A1" s="13" t="s">
        <v>431</v>
      </c>
      <c r="B1" s="13" t="s">
        <v>432</v>
      </c>
      <c r="C1" s="13" t="s">
        <v>433</v>
      </c>
      <c r="D1" s="13" t="s">
        <v>435</v>
      </c>
      <c r="E1" s="13" t="s">
        <v>434</v>
      </c>
      <c r="F1" s="13" t="s">
        <v>437</v>
      </c>
      <c r="G1" s="13" t="s">
        <v>436</v>
      </c>
      <c r="H1" s="13" t="s">
        <v>439</v>
      </c>
      <c r="I1" s="13" t="s">
        <v>438</v>
      </c>
      <c r="J1" s="13" t="s">
        <v>441</v>
      </c>
      <c r="K1" s="13" t="s">
        <v>440</v>
      </c>
      <c r="L1" s="13" t="s">
        <v>443</v>
      </c>
      <c r="M1" s="13" t="s">
        <v>442</v>
      </c>
      <c r="N1" s="13" t="s">
        <v>445</v>
      </c>
      <c r="O1" s="13" t="s">
        <v>444</v>
      </c>
      <c r="P1" s="13" t="s">
        <v>447</v>
      </c>
      <c r="Q1" s="13" t="s">
        <v>446</v>
      </c>
      <c r="R1" s="13" t="s">
        <v>449</v>
      </c>
      <c r="S1" s="13" t="s">
        <v>448</v>
      </c>
      <c r="T1" s="13" t="s">
        <v>451</v>
      </c>
      <c r="U1" s="13" t="s">
        <v>450</v>
      </c>
      <c r="V1" s="13" t="s">
        <v>452</v>
      </c>
    </row>
    <row r="2" spans="1:22" x14ac:dyDescent="0.35">
      <c r="A2" s="125"/>
      <c r="B2" s="125"/>
      <c r="C2" s="125"/>
      <c r="D2" s="125"/>
      <c r="E2" s="125"/>
      <c r="F2" s="125"/>
      <c r="G2" s="125"/>
      <c r="H2" s="125"/>
      <c r="I2" s="125"/>
      <c r="J2" s="125"/>
      <c r="K2" s="125"/>
      <c r="L2" s="125"/>
      <c r="M2" s="125"/>
      <c r="N2" s="125"/>
      <c r="O2" s="125"/>
      <c r="P2" s="125"/>
      <c r="Q2" s="125"/>
      <c r="R2" s="125"/>
      <c r="S2" s="125"/>
      <c r="T2" s="125"/>
      <c r="U2" s="125"/>
      <c r="V2" s="125"/>
    </row>
    <row r="4" spans="1:22" ht="14.5" customHeight="1" x14ac:dyDescent="0.35">
      <c r="A4" s="13" t="s">
        <v>454</v>
      </c>
      <c r="B4" s="13" t="s">
        <v>432</v>
      </c>
      <c r="C4" s="13" t="s">
        <v>455</v>
      </c>
      <c r="D4" s="13" t="s">
        <v>435</v>
      </c>
      <c r="E4" s="13" t="s">
        <v>456</v>
      </c>
      <c r="F4" s="13" t="s">
        <v>437</v>
      </c>
      <c r="G4" s="13" t="s">
        <v>457</v>
      </c>
      <c r="H4" s="13" t="s">
        <v>439</v>
      </c>
      <c r="I4" s="13" t="s">
        <v>458</v>
      </c>
      <c r="J4" s="13" t="s">
        <v>441</v>
      </c>
      <c r="K4" s="13" t="s">
        <v>459</v>
      </c>
      <c r="L4" s="13" t="s">
        <v>443</v>
      </c>
      <c r="M4" s="13" t="s">
        <v>460</v>
      </c>
      <c r="N4" s="13" t="s">
        <v>445</v>
      </c>
      <c r="O4" s="13" t="s">
        <v>461</v>
      </c>
      <c r="P4" s="13" t="s">
        <v>447</v>
      </c>
      <c r="Q4" s="13" t="s">
        <v>462</v>
      </c>
      <c r="R4" s="13" t="s">
        <v>449</v>
      </c>
      <c r="S4" s="13" t="s">
        <v>463</v>
      </c>
      <c r="T4" s="13" t="s">
        <v>451</v>
      </c>
      <c r="U4" s="13" t="s">
        <v>464</v>
      </c>
      <c r="V4" s="13" t="s">
        <v>452</v>
      </c>
    </row>
    <row r="5" spans="1:22" x14ac:dyDescent="0.35">
      <c r="A5" s="125"/>
      <c r="B5" s="125"/>
      <c r="C5" s="125"/>
      <c r="D5" s="125"/>
      <c r="E5" s="125"/>
      <c r="F5" s="125"/>
      <c r="G5" s="125"/>
      <c r="H5" s="125"/>
      <c r="I5" s="125"/>
      <c r="J5" s="125"/>
      <c r="K5" s="125"/>
      <c r="L5" s="125"/>
      <c r="M5" s="125"/>
      <c r="N5" s="125"/>
      <c r="O5" s="125"/>
      <c r="P5" s="125"/>
      <c r="Q5" s="125"/>
      <c r="R5" s="125"/>
      <c r="S5" s="125"/>
      <c r="T5" s="125"/>
      <c r="U5" s="125"/>
      <c r="V5" s="125"/>
    </row>
    <row r="7" spans="1:22" ht="14.5" customHeight="1" x14ac:dyDescent="0.35">
      <c r="A7" s="13" t="s">
        <v>466</v>
      </c>
      <c r="B7" s="13" t="s">
        <v>432</v>
      </c>
      <c r="C7" s="13" t="s">
        <v>467</v>
      </c>
      <c r="D7" s="13" t="s">
        <v>435</v>
      </c>
      <c r="E7" s="13" t="s">
        <v>468</v>
      </c>
      <c r="F7" s="13" t="s">
        <v>437</v>
      </c>
      <c r="G7" s="13" t="s">
        <v>469</v>
      </c>
      <c r="H7" s="13" t="s">
        <v>439</v>
      </c>
      <c r="I7" s="13" t="s">
        <v>470</v>
      </c>
      <c r="J7" s="13" t="s">
        <v>441</v>
      </c>
      <c r="K7" s="13" t="s">
        <v>471</v>
      </c>
      <c r="L7" s="13" t="s">
        <v>443</v>
      </c>
      <c r="M7" s="13" t="s">
        <v>472</v>
      </c>
      <c r="N7" s="13" t="s">
        <v>445</v>
      </c>
      <c r="O7" s="13" t="s">
        <v>473</v>
      </c>
      <c r="P7" s="13" t="s">
        <v>447</v>
      </c>
      <c r="Q7" s="13" t="s">
        <v>474</v>
      </c>
      <c r="R7" s="13" t="s">
        <v>449</v>
      </c>
      <c r="S7" s="13" t="s">
        <v>475</v>
      </c>
      <c r="T7" s="13" t="s">
        <v>451</v>
      </c>
      <c r="U7" s="13" t="s">
        <v>476</v>
      </c>
      <c r="V7" s="13" t="s">
        <v>452</v>
      </c>
    </row>
    <row r="8" spans="1:22" x14ac:dyDescent="0.35">
      <c r="A8" s="125"/>
      <c r="B8" s="125"/>
      <c r="C8" s="125"/>
      <c r="D8" s="125"/>
      <c r="E8" s="125"/>
      <c r="F8" s="125"/>
      <c r="G8" s="125"/>
      <c r="H8" s="125"/>
      <c r="I8" s="125"/>
      <c r="J8" s="125"/>
      <c r="K8" s="125"/>
      <c r="L8" s="125"/>
      <c r="M8" s="125"/>
      <c r="N8" s="125"/>
      <c r="O8" s="125"/>
      <c r="P8" s="125"/>
      <c r="Q8" s="125"/>
      <c r="R8" s="125"/>
      <c r="S8" s="125"/>
      <c r="T8" s="125"/>
      <c r="U8" s="125"/>
      <c r="V8" s="125"/>
    </row>
    <row r="10" spans="1:22" ht="14.5" customHeight="1" x14ac:dyDescent="0.35">
      <c r="A10" s="13" t="s">
        <v>478</v>
      </c>
      <c r="B10" s="13" t="s">
        <v>432</v>
      </c>
      <c r="C10" s="13" t="s">
        <v>484</v>
      </c>
      <c r="D10" s="13" t="s">
        <v>435</v>
      </c>
      <c r="E10" s="13" t="s">
        <v>485</v>
      </c>
      <c r="F10" s="13" t="s">
        <v>437</v>
      </c>
      <c r="G10" s="13" t="s">
        <v>486</v>
      </c>
      <c r="H10" s="13" t="s">
        <v>439</v>
      </c>
      <c r="I10" s="13" t="s">
        <v>487</v>
      </c>
      <c r="J10" s="13" t="s">
        <v>441</v>
      </c>
      <c r="K10" s="13" t="s">
        <v>488</v>
      </c>
      <c r="L10" s="13" t="s">
        <v>443</v>
      </c>
      <c r="M10" s="13" t="s">
        <v>489</v>
      </c>
      <c r="N10" s="13" t="s">
        <v>445</v>
      </c>
      <c r="O10" s="13" t="s">
        <v>490</v>
      </c>
      <c r="P10" s="13" t="s">
        <v>447</v>
      </c>
      <c r="Q10" s="13" t="s">
        <v>491</v>
      </c>
      <c r="R10" s="13" t="s">
        <v>449</v>
      </c>
      <c r="S10" s="13" t="s">
        <v>492</v>
      </c>
      <c r="T10" s="13" t="s">
        <v>451</v>
      </c>
      <c r="U10" s="13" t="s">
        <v>493</v>
      </c>
      <c r="V10" s="13" t="s">
        <v>452</v>
      </c>
    </row>
    <row r="11" spans="1:22" x14ac:dyDescent="0.35">
      <c r="A11" s="127" t="s">
        <v>479</v>
      </c>
      <c r="B11" s="127">
        <v>0</v>
      </c>
      <c r="C11" s="127"/>
      <c r="D11" s="127"/>
      <c r="E11" s="127"/>
      <c r="F11" s="127"/>
      <c r="G11" s="127"/>
      <c r="H11" s="127"/>
      <c r="I11" s="127"/>
      <c r="J11" s="127"/>
      <c r="K11" s="127"/>
      <c r="L11" s="127"/>
      <c r="M11" s="127"/>
      <c r="N11" s="127"/>
      <c r="O11" s="127"/>
      <c r="P11" s="127"/>
      <c r="Q11" s="127"/>
      <c r="R11" s="127"/>
      <c r="S11" s="127"/>
      <c r="T11" s="127"/>
      <c r="U11" s="127"/>
      <c r="V11" s="127"/>
    </row>
    <row r="12" spans="1:22" x14ac:dyDescent="0.35">
      <c r="A12" s="127" t="s">
        <v>480</v>
      </c>
      <c r="B12" s="127">
        <v>0</v>
      </c>
      <c r="C12" s="127"/>
      <c r="D12" s="127"/>
      <c r="E12" s="127"/>
      <c r="F12" s="127"/>
      <c r="G12" s="127"/>
      <c r="H12" s="127"/>
      <c r="I12" s="127"/>
      <c r="J12" s="127"/>
      <c r="K12" s="127"/>
      <c r="L12" s="127"/>
      <c r="M12" s="127"/>
      <c r="N12" s="127"/>
      <c r="O12" s="127"/>
      <c r="P12" s="127"/>
      <c r="Q12" s="127"/>
      <c r="R12" s="127"/>
      <c r="S12" s="127"/>
      <c r="T12" s="127"/>
      <c r="U12" s="127"/>
      <c r="V12" s="127"/>
    </row>
    <row r="13" spans="1:22" x14ac:dyDescent="0.35">
      <c r="A13" s="127" t="s">
        <v>481</v>
      </c>
      <c r="B13" s="127">
        <v>0</v>
      </c>
      <c r="C13" s="127"/>
      <c r="D13" s="127"/>
      <c r="E13" s="127"/>
      <c r="F13" s="127"/>
      <c r="G13" s="127"/>
      <c r="H13" s="127"/>
      <c r="I13" s="127"/>
      <c r="J13" s="127"/>
      <c r="K13" s="127"/>
      <c r="L13" s="127"/>
      <c r="M13" s="127"/>
      <c r="N13" s="127"/>
      <c r="O13" s="127"/>
      <c r="P13" s="127"/>
      <c r="Q13" s="127"/>
      <c r="R13" s="127"/>
      <c r="S13" s="127"/>
      <c r="T13" s="127"/>
      <c r="U13" s="127"/>
      <c r="V13" s="127"/>
    </row>
    <row r="14" spans="1:22" x14ac:dyDescent="0.35">
      <c r="A14" s="127" t="s">
        <v>482</v>
      </c>
      <c r="B14" s="127">
        <v>0</v>
      </c>
      <c r="C14" s="127"/>
      <c r="D14" s="127"/>
      <c r="E14" s="127"/>
      <c r="F14" s="127"/>
      <c r="G14" s="127"/>
      <c r="H14" s="127"/>
      <c r="I14" s="127"/>
      <c r="J14" s="127"/>
      <c r="K14" s="127"/>
      <c r="L14" s="127"/>
      <c r="M14" s="127"/>
      <c r="N14" s="127"/>
      <c r="O14" s="127"/>
      <c r="P14" s="127"/>
      <c r="Q14" s="127"/>
      <c r="R14" s="127"/>
      <c r="S14" s="127"/>
      <c r="T14" s="127"/>
      <c r="U14" s="127"/>
      <c r="V14" s="127"/>
    </row>
    <row r="15" spans="1:22" x14ac:dyDescent="0.35">
      <c r="A15" s="127" t="s">
        <v>483</v>
      </c>
      <c r="B15" s="127">
        <v>0</v>
      </c>
      <c r="C15" s="127"/>
      <c r="D15" s="127"/>
      <c r="E15" s="127"/>
      <c r="F15" s="127"/>
      <c r="G15" s="127"/>
      <c r="H15" s="127"/>
      <c r="I15" s="127"/>
      <c r="J15" s="127"/>
      <c r="K15" s="127"/>
      <c r="L15" s="127"/>
      <c r="M15" s="127"/>
      <c r="N15" s="127"/>
      <c r="O15" s="127"/>
      <c r="P15" s="127"/>
      <c r="Q15" s="127"/>
      <c r="R15" s="127"/>
      <c r="S15" s="127"/>
      <c r="T15" s="127"/>
      <c r="U15" s="127"/>
      <c r="V15" s="127"/>
    </row>
    <row r="18" spans="1:22" ht="14.5" customHeight="1" x14ac:dyDescent="0.35">
      <c r="A18" s="13" t="s">
        <v>496</v>
      </c>
      <c r="B18" s="13" t="s">
        <v>432</v>
      </c>
      <c r="C18" s="13" t="s">
        <v>497</v>
      </c>
      <c r="D18" s="13" t="s">
        <v>435</v>
      </c>
      <c r="E18" s="13" t="s">
        <v>498</v>
      </c>
      <c r="F18" s="13" t="s">
        <v>437</v>
      </c>
      <c r="G18" s="13" t="s">
        <v>499</v>
      </c>
      <c r="H18" s="13" t="s">
        <v>439</v>
      </c>
      <c r="I18" s="13" t="s">
        <v>500</v>
      </c>
      <c r="J18" s="13" t="s">
        <v>441</v>
      </c>
      <c r="K18" s="13" t="s">
        <v>501</v>
      </c>
      <c r="L18" s="13" t="s">
        <v>443</v>
      </c>
      <c r="M18" s="13" t="s">
        <v>502</v>
      </c>
      <c r="N18" s="13" t="s">
        <v>445</v>
      </c>
      <c r="O18" s="13" t="s">
        <v>503</v>
      </c>
      <c r="P18" s="13" t="s">
        <v>447</v>
      </c>
      <c r="Q18" s="13" t="s">
        <v>504</v>
      </c>
      <c r="R18" s="13" t="s">
        <v>449</v>
      </c>
      <c r="S18" s="13" t="s">
        <v>505</v>
      </c>
      <c r="T18" s="13" t="s">
        <v>451</v>
      </c>
      <c r="U18" s="13" t="s">
        <v>506</v>
      </c>
      <c r="V18" s="13" t="s">
        <v>452</v>
      </c>
    </row>
    <row r="19" spans="1:22" x14ac:dyDescent="0.35">
      <c r="A19" s="125"/>
      <c r="B19" s="125"/>
      <c r="C19" s="125"/>
      <c r="D19" s="125"/>
      <c r="E19" s="125"/>
      <c r="F19" s="125"/>
      <c r="G19" s="125"/>
      <c r="H19" s="125"/>
      <c r="I19" s="125"/>
      <c r="J19" s="125"/>
      <c r="K19" s="125"/>
      <c r="L19" s="125"/>
      <c r="M19" s="125"/>
      <c r="N19" s="125"/>
      <c r="O19" s="125"/>
      <c r="P19" s="125"/>
      <c r="Q19" s="125"/>
      <c r="R19" s="125"/>
      <c r="S19" s="125"/>
      <c r="T19" s="125"/>
      <c r="U19" s="125"/>
      <c r="V19" s="125"/>
    </row>
    <row r="21" spans="1:22" ht="14.5" customHeight="1" x14ac:dyDescent="0.35">
      <c r="A21" s="13" t="s">
        <v>508</v>
      </c>
      <c r="B21" s="13" t="s">
        <v>432</v>
      </c>
      <c r="C21" s="13" t="s">
        <v>510</v>
      </c>
      <c r="D21" s="13" t="s">
        <v>435</v>
      </c>
      <c r="E21" s="13" t="s">
        <v>511</v>
      </c>
      <c r="F21" s="13" t="s">
        <v>437</v>
      </c>
      <c r="G21" s="13" t="s">
        <v>514</v>
      </c>
      <c r="H21" s="13" t="s">
        <v>439</v>
      </c>
      <c r="I21" s="13" t="s">
        <v>516</v>
      </c>
      <c r="J21" s="13" t="s">
        <v>441</v>
      </c>
      <c r="K21" s="13" t="s">
        <v>518</v>
      </c>
      <c r="L21" s="13" t="s">
        <v>443</v>
      </c>
      <c r="M21" s="13" t="s">
        <v>520</v>
      </c>
      <c r="N21" s="13" t="s">
        <v>445</v>
      </c>
      <c r="O21" s="13" t="s">
        <v>522</v>
      </c>
      <c r="P21" s="13" t="s">
        <v>447</v>
      </c>
      <c r="Q21" s="13" t="s">
        <v>524</v>
      </c>
      <c r="R21" s="13" t="s">
        <v>449</v>
      </c>
      <c r="S21" s="13" t="s">
        <v>526</v>
      </c>
      <c r="T21" s="13" t="s">
        <v>451</v>
      </c>
      <c r="U21" s="13" t="s">
        <v>528</v>
      </c>
      <c r="V21" s="13" t="s">
        <v>452</v>
      </c>
    </row>
    <row r="22" spans="1:22" x14ac:dyDescent="0.35">
      <c r="A22" s="125"/>
      <c r="B22" s="125"/>
      <c r="C22" s="125"/>
      <c r="D22" s="125"/>
      <c r="E22" s="125"/>
      <c r="F22" s="125"/>
      <c r="G22" s="125"/>
      <c r="H22" s="125"/>
      <c r="I22" s="125"/>
      <c r="J22" s="125"/>
      <c r="K22" s="125"/>
      <c r="L22" s="125"/>
      <c r="M22" s="125"/>
      <c r="N22" s="125"/>
      <c r="O22" s="125"/>
      <c r="P22" s="125"/>
      <c r="Q22" s="125"/>
      <c r="R22" s="125"/>
      <c r="S22" s="125"/>
      <c r="T22" s="125"/>
      <c r="U22" s="125"/>
      <c r="V22" s="125"/>
    </row>
    <row r="24" spans="1:22" ht="14.5" customHeight="1" x14ac:dyDescent="0.35">
      <c r="A24" s="13" t="s">
        <v>509</v>
      </c>
      <c r="B24" s="13" t="s">
        <v>432</v>
      </c>
      <c r="C24" s="13" t="s">
        <v>512</v>
      </c>
      <c r="D24" s="13" t="s">
        <v>435</v>
      </c>
      <c r="E24" s="13" t="s">
        <v>513</v>
      </c>
      <c r="F24" s="13" t="s">
        <v>437</v>
      </c>
      <c r="G24" s="13" t="s">
        <v>515</v>
      </c>
      <c r="H24" s="13" t="s">
        <v>439</v>
      </c>
      <c r="I24" s="13" t="s">
        <v>517</v>
      </c>
      <c r="J24" s="13" t="s">
        <v>441</v>
      </c>
      <c r="K24" s="13" t="s">
        <v>519</v>
      </c>
      <c r="L24" s="13" t="s">
        <v>443</v>
      </c>
      <c r="M24" s="13" t="s">
        <v>521</v>
      </c>
      <c r="N24" s="13" t="s">
        <v>445</v>
      </c>
      <c r="O24" s="13" t="s">
        <v>523</v>
      </c>
      <c r="P24" s="13" t="s">
        <v>447</v>
      </c>
      <c r="Q24" s="13" t="s">
        <v>525</v>
      </c>
      <c r="R24" s="13" t="s">
        <v>449</v>
      </c>
      <c r="S24" s="13" t="s">
        <v>527</v>
      </c>
      <c r="T24" s="13" t="s">
        <v>451</v>
      </c>
      <c r="U24" s="13" t="s">
        <v>529</v>
      </c>
      <c r="V24" s="13" t="s">
        <v>452</v>
      </c>
    </row>
    <row r="25" spans="1:22" x14ac:dyDescent="0.35">
      <c r="A25" s="125"/>
      <c r="B25" s="125"/>
      <c r="C25" s="125"/>
      <c r="D25" s="125"/>
      <c r="E25" s="125"/>
      <c r="F25" s="125"/>
      <c r="G25" s="125"/>
      <c r="H25" s="125"/>
      <c r="I25" s="125"/>
      <c r="J25" s="125"/>
      <c r="K25" s="125"/>
      <c r="L25" s="125"/>
      <c r="M25" s="125"/>
      <c r="N25" s="125"/>
      <c r="O25" s="125"/>
      <c r="P25" s="125"/>
      <c r="Q25" s="125"/>
      <c r="R25" s="125"/>
      <c r="S25" s="125"/>
      <c r="T25" s="125"/>
      <c r="U25" s="125"/>
      <c r="V25" s="125"/>
    </row>
    <row r="27" spans="1:22" ht="14.5" customHeight="1" x14ac:dyDescent="0.35">
      <c r="A27" s="13" t="s">
        <v>532</v>
      </c>
      <c r="B27" s="13" t="s">
        <v>432</v>
      </c>
      <c r="C27" s="13" t="s">
        <v>533</v>
      </c>
      <c r="D27" s="13" t="s">
        <v>435</v>
      </c>
      <c r="E27" s="13" t="s">
        <v>534</v>
      </c>
      <c r="F27" s="13" t="s">
        <v>437</v>
      </c>
      <c r="G27" s="13" t="s">
        <v>535</v>
      </c>
      <c r="H27" s="13" t="s">
        <v>439</v>
      </c>
      <c r="I27" s="13" t="s">
        <v>536</v>
      </c>
      <c r="J27" s="13" t="s">
        <v>441</v>
      </c>
      <c r="K27" s="13" t="s">
        <v>537</v>
      </c>
      <c r="L27" s="13" t="s">
        <v>443</v>
      </c>
      <c r="M27" s="13" t="s">
        <v>538</v>
      </c>
      <c r="N27" s="13" t="s">
        <v>445</v>
      </c>
      <c r="O27" s="13" t="s">
        <v>539</v>
      </c>
      <c r="P27" s="13" t="s">
        <v>447</v>
      </c>
      <c r="Q27" s="13" t="s">
        <v>540</v>
      </c>
      <c r="R27" s="13" t="s">
        <v>449</v>
      </c>
      <c r="S27" s="13" t="s">
        <v>541</v>
      </c>
      <c r="T27" s="13" t="s">
        <v>451</v>
      </c>
      <c r="U27" s="13" t="s">
        <v>542</v>
      </c>
      <c r="V27" s="13" t="s">
        <v>452</v>
      </c>
    </row>
    <row r="28" spans="1:22" x14ac:dyDescent="0.35">
      <c r="A28" s="125"/>
      <c r="B28" s="125"/>
      <c r="C28" s="125"/>
      <c r="D28" s="125"/>
      <c r="E28" s="125"/>
      <c r="F28" s="125"/>
      <c r="G28" s="125"/>
      <c r="H28" s="125"/>
      <c r="I28" s="125"/>
      <c r="J28" s="125"/>
      <c r="K28" s="125"/>
      <c r="L28" s="125"/>
      <c r="M28" s="125"/>
      <c r="N28" s="125"/>
      <c r="O28" s="125"/>
      <c r="P28" s="125"/>
      <c r="Q28" s="125"/>
      <c r="R28" s="125"/>
      <c r="S28" s="125"/>
      <c r="T28" s="125"/>
      <c r="U28" s="125"/>
      <c r="V28" s="125"/>
    </row>
  </sheetData>
  <pageMargins left="0.7" right="0.7" top="0.75" bottom="0.75" header="0.3" footer="0.3"/>
  <tableParts count="8">
    <tablePart r:id="rId1"/>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V191"/>
  <sheetViews>
    <sheetView zoomScale="94" zoomScaleNormal="94" workbookViewId="0">
      <pane xSplit="1" ySplit="2" topLeftCell="B7" activePane="bottomRight" state="frozen"/>
      <selection pane="topRight" activeCell="B1" sqref="B1"/>
      <selection pane="bottomLeft" activeCell="A3" sqref="A3"/>
      <selection pane="bottomRight" activeCell="A57" sqref="A57:AQ57"/>
    </sheetView>
  </sheetViews>
  <sheetFormatPr defaultColWidth="9.1796875" defaultRowHeight="14.5" x14ac:dyDescent="0.35"/>
  <cols>
    <col min="1" max="1" width="17.1796875" style="1" bestFit="1" customWidth="1"/>
    <col min="2" max="2" width="11.7265625" customWidth="1"/>
    <col min="3" max="3" width="7.81640625" customWidth="1"/>
    <col min="4" max="4" width="8.54296875" customWidth="1"/>
    <col min="5" max="5" width="6.7265625" customWidth="1"/>
    <col min="6" max="6" width="9.81640625" customWidth="1"/>
    <col min="7" max="7" width="7.7265625" customWidth="1"/>
    <col min="8" max="8" width="11" customWidth="1"/>
    <col min="9" max="9" width="17.1796875" bestFit="1" customWidth="1"/>
    <col min="10" max="10" width="9.7265625" style="3" customWidth="1"/>
    <col min="11" max="11" width="10.54296875" customWidth="1"/>
    <col min="12" max="12" width="9.1796875" customWidth="1"/>
    <col min="13" max="13" width="9.1796875" hidden="1" customWidth="1"/>
    <col min="14" max="15" width="4.26953125" hidden="1" customWidth="1"/>
    <col min="16" max="16" width="10.26953125" hidden="1" customWidth="1"/>
    <col min="17" max="17" width="6.453125" hidden="1" customWidth="1"/>
    <col min="18" max="18" width="8.26953125" hidden="1" customWidth="1"/>
    <col min="19" max="19" width="9.54296875" customWidth="1"/>
    <col min="20" max="20" width="9.26953125" customWidth="1"/>
    <col min="21" max="21" width="9.54296875" customWidth="1"/>
    <col min="22" max="24" width="14.26953125" customWidth="1"/>
    <col min="25" max="25" width="11.81640625" customWidth="1"/>
    <col min="26" max="26" width="14.453125" customWidth="1"/>
    <col min="27" max="27" width="18.26953125" style="3" customWidth="1"/>
    <col min="28" max="28" width="5" style="3" hidden="1" customWidth="1"/>
    <col min="29" max="29" width="16" style="6" hidden="1" customWidth="1"/>
    <col min="30" max="30" width="16" style="2" customWidth="1"/>
    <col min="31" max="31" width="11" style="3" bestFit="1" customWidth="1"/>
    <col min="32" max="32" width="26.26953125" style="3" customWidth="1"/>
    <col min="33" max="33" width="28.26953125" style="3" customWidth="1"/>
    <col min="34" max="34" width="16.08984375" style="3" bestFit="1" customWidth="1"/>
    <col min="35" max="35" width="17.81640625" bestFit="1" customWidth="1"/>
    <col min="36" max="36" width="16.08984375" bestFit="1" customWidth="1"/>
    <col min="37" max="37" width="17.81640625" bestFit="1" customWidth="1"/>
    <col min="38" max="38" width="16.26953125" bestFit="1" customWidth="1"/>
    <col min="39" max="39" width="17.81640625" bestFit="1" customWidth="1"/>
    <col min="40" max="40" width="16.08984375" bestFit="1" customWidth="1"/>
    <col min="41" max="41" width="17.81640625" bestFit="1" customWidth="1"/>
    <col min="42" max="43" width="17.90625" bestFit="1" customWidth="1"/>
  </cols>
  <sheetData>
    <row r="1" spans="1:48" x14ac:dyDescent="0.35">
      <c r="B1" s="1"/>
      <c r="C1" s="25" t="s">
        <v>40</v>
      </c>
      <c r="D1" s="18"/>
      <c r="E1" s="18"/>
      <c r="F1" s="18"/>
      <c r="G1" s="18"/>
      <c r="H1" s="18"/>
      <c r="I1" s="27" t="s">
        <v>44</v>
      </c>
      <c r="J1" s="26"/>
      <c r="K1" s="26"/>
      <c r="L1" s="26"/>
      <c r="M1" s="29" t="s">
        <v>45</v>
      </c>
      <c r="N1" s="28"/>
      <c r="O1" s="28"/>
      <c r="P1" s="28"/>
      <c r="Q1" s="28"/>
      <c r="R1" s="28"/>
      <c r="S1" s="24" t="s">
        <v>43</v>
      </c>
      <c r="T1" s="21"/>
      <c r="U1" s="22"/>
      <c r="V1" s="23"/>
      <c r="W1" s="21"/>
      <c r="X1" s="21"/>
      <c r="Y1" s="21"/>
      <c r="Z1" s="21"/>
      <c r="AA1" s="21"/>
      <c r="AB1" s="30" t="s">
        <v>41</v>
      </c>
      <c r="AC1" s="20"/>
      <c r="AD1" s="31" t="s">
        <v>42</v>
      </c>
      <c r="AE1"/>
      <c r="AF1"/>
      <c r="AG1"/>
      <c r="AH1"/>
    </row>
    <row r="2" spans="1:48" ht="30" customHeight="1" x14ac:dyDescent="0.35">
      <c r="A2" s="11" t="s">
        <v>5</v>
      </c>
      <c r="B2" t="s">
        <v>181</v>
      </c>
      <c r="C2" s="8" t="s">
        <v>2</v>
      </c>
      <c r="D2" s="8" t="s">
        <v>8</v>
      </c>
      <c r="E2" s="9" t="s">
        <v>46</v>
      </c>
      <c r="F2" s="10" t="s">
        <v>4</v>
      </c>
      <c r="G2" s="8" t="s">
        <v>49</v>
      </c>
      <c r="H2" s="8" t="s">
        <v>11</v>
      </c>
      <c r="I2" s="8" t="s">
        <v>47</v>
      </c>
      <c r="J2" s="8" t="s">
        <v>48</v>
      </c>
      <c r="K2" s="8" t="s">
        <v>78</v>
      </c>
      <c r="L2" s="8" t="s">
        <v>10</v>
      </c>
      <c r="M2" s="8" t="s">
        <v>27</v>
      </c>
      <c r="N2" s="8" t="s">
        <v>15</v>
      </c>
      <c r="O2" s="8" t="s">
        <v>16</v>
      </c>
      <c r="P2" s="8" t="s">
        <v>13</v>
      </c>
      <c r="Q2" s="8" t="s">
        <v>28</v>
      </c>
      <c r="R2" s="8" t="s">
        <v>29</v>
      </c>
      <c r="S2" s="13" t="s">
        <v>32</v>
      </c>
      <c r="T2" s="13" t="s">
        <v>33</v>
      </c>
      <c r="U2" s="13" t="s">
        <v>34</v>
      </c>
      <c r="V2" s="13" t="s">
        <v>35</v>
      </c>
      <c r="W2" s="13" t="s">
        <v>36</v>
      </c>
      <c r="X2" s="13" t="s">
        <v>37</v>
      </c>
      <c r="Y2" s="13" t="s">
        <v>137</v>
      </c>
      <c r="Z2" s="13" t="s">
        <v>38</v>
      </c>
      <c r="AA2" s="13" t="s">
        <v>170</v>
      </c>
      <c r="AB2" s="11" t="s">
        <v>12</v>
      </c>
      <c r="AC2" s="11" t="s">
        <v>39</v>
      </c>
      <c r="AD2" s="8" t="s">
        <v>26</v>
      </c>
      <c r="AE2" t="s">
        <v>376</v>
      </c>
      <c r="AF2" t="s">
        <v>387</v>
      </c>
      <c r="AG2" t="s">
        <v>388</v>
      </c>
      <c r="AH2" s="139" t="s">
        <v>544</v>
      </c>
      <c r="AI2" s="139" t="s">
        <v>545</v>
      </c>
      <c r="AJ2" s="139" t="s">
        <v>546</v>
      </c>
      <c r="AK2" s="139" t="s">
        <v>547</v>
      </c>
      <c r="AL2" s="139" t="s">
        <v>548</v>
      </c>
      <c r="AM2" s="139" t="s">
        <v>549</v>
      </c>
      <c r="AN2" s="139" t="s">
        <v>550</v>
      </c>
      <c r="AO2" s="139" t="s">
        <v>551</v>
      </c>
      <c r="AP2" s="139" t="s">
        <v>552</v>
      </c>
      <c r="AQ2" s="139" t="s">
        <v>553</v>
      </c>
      <c r="AR2" s="3"/>
      <c r="AS2" s="3"/>
    </row>
    <row r="3" spans="1:48" ht="29" customHeight="1" x14ac:dyDescent="0.35">
      <c r="A3" s="50" t="s">
        <v>174</v>
      </c>
      <c r="C3" s="87" t="s">
        <v>361</v>
      </c>
      <c r="D3" s="15"/>
      <c r="E3" s="79"/>
      <c r="F3" s="80"/>
      <c r="G3" s="15"/>
      <c r="H3" s="53"/>
      <c r="I3" s="50" t="s">
        <v>174</v>
      </c>
      <c r="J3" s="56"/>
      <c r="K3" s="56"/>
      <c r="L3" s="57"/>
      <c r="M3" s="59"/>
      <c r="N3" s="60">
        <v>4739.37158203125</v>
      </c>
      <c r="O3" s="60">
        <v>818.9654541015625</v>
      </c>
      <c r="P3" s="58"/>
      <c r="Q3" s="61"/>
      <c r="R3" s="61"/>
      <c r="S3" s="51">
        <v>2</v>
      </c>
      <c r="T3" s="51"/>
      <c r="U3" s="51"/>
      <c r="V3" s="52">
        <v>0</v>
      </c>
      <c r="W3" s="52">
        <v>0.5</v>
      </c>
      <c r="X3" s="52">
        <v>0</v>
      </c>
      <c r="Y3" s="52">
        <v>0.99999700000000002</v>
      </c>
      <c r="Z3" s="52">
        <v>1</v>
      </c>
      <c r="AA3" s="52"/>
      <c r="AB3" s="62">
        <v>3</v>
      </c>
      <c r="AC3" s="62"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 s="63"/>
      <c r="AE3"/>
      <c r="AF3"/>
      <c r="AG3"/>
      <c r="AH3" s="51"/>
      <c r="AI3" s="51"/>
      <c r="AJ3" s="51"/>
      <c r="AK3" s="51"/>
      <c r="AL3" s="51"/>
      <c r="AM3" s="51"/>
      <c r="AN3" s="140" t="s">
        <v>495</v>
      </c>
      <c r="AO3" s="140" t="s">
        <v>495</v>
      </c>
      <c r="AP3" s="140" t="s">
        <v>495</v>
      </c>
      <c r="AQ3" s="140" t="s">
        <v>495</v>
      </c>
      <c r="AR3" s="3"/>
      <c r="AS3" s="3"/>
    </row>
    <row r="4" spans="1:48" ht="29" customHeight="1" x14ac:dyDescent="0.35">
      <c r="A4" s="86" t="s">
        <v>175</v>
      </c>
      <c r="C4" s="87" t="s">
        <v>361</v>
      </c>
      <c r="D4" s="87"/>
      <c r="E4" s="88"/>
      <c r="F4" s="89"/>
      <c r="G4" s="87"/>
      <c r="H4" s="87"/>
      <c r="I4" s="86" t="s">
        <v>175</v>
      </c>
      <c r="J4" s="91"/>
      <c r="K4" s="91"/>
      <c r="L4" s="90"/>
      <c r="M4" s="92"/>
      <c r="N4" s="93">
        <v>4276.990234375</v>
      </c>
      <c r="O4" s="93">
        <v>952.365234375</v>
      </c>
      <c r="P4" s="94"/>
      <c r="Q4" s="95"/>
      <c r="R4" s="95"/>
      <c r="S4" s="51">
        <v>2</v>
      </c>
      <c r="T4" s="96"/>
      <c r="U4" s="96"/>
      <c r="V4" s="52">
        <v>0</v>
      </c>
      <c r="W4" s="52">
        <v>0.5</v>
      </c>
      <c r="X4" s="52">
        <v>0</v>
      </c>
      <c r="Y4" s="52">
        <v>0.99999700000000002</v>
      </c>
      <c r="Z4" s="52">
        <v>1</v>
      </c>
      <c r="AA4" s="97"/>
      <c r="AB4" s="98">
        <v>4</v>
      </c>
      <c r="AC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 s="99"/>
      <c r="AE4"/>
      <c r="AF4"/>
      <c r="AG4"/>
      <c r="AH4" s="51"/>
      <c r="AI4" s="51"/>
      <c r="AJ4" s="51"/>
      <c r="AK4" s="51"/>
      <c r="AL4" s="51"/>
      <c r="AM4" s="51"/>
      <c r="AN4" s="51"/>
      <c r="AO4" s="51"/>
      <c r="AP4" s="51"/>
      <c r="AQ4" s="51"/>
      <c r="AR4" s="2"/>
      <c r="AS4" s="3"/>
      <c r="AT4" s="3"/>
      <c r="AU4" s="3"/>
      <c r="AV4" s="3"/>
    </row>
    <row r="5" spans="1:48" ht="29" customHeight="1" x14ac:dyDescent="0.35">
      <c r="A5" s="86" t="s">
        <v>176</v>
      </c>
      <c r="C5" s="87" t="s">
        <v>361</v>
      </c>
      <c r="D5" s="87"/>
      <c r="E5" s="88"/>
      <c r="F5" s="89"/>
      <c r="G5" s="87"/>
      <c r="H5" s="87"/>
      <c r="I5" s="86" t="s">
        <v>176</v>
      </c>
      <c r="J5" s="91"/>
      <c r="K5" s="91"/>
      <c r="L5" s="90"/>
      <c r="M5" s="92"/>
      <c r="N5" s="93">
        <v>4527.6337890625</v>
      </c>
      <c r="O5" s="93">
        <v>728.2979736328125</v>
      </c>
      <c r="P5" s="94"/>
      <c r="Q5" s="95"/>
      <c r="R5" s="95"/>
      <c r="S5" s="51">
        <v>2</v>
      </c>
      <c r="T5" s="96"/>
      <c r="U5" s="96"/>
      <c r="V5" s="52">
        <v>0</v>
      </c>
      <c r="W5" s="52">
        <v>0.5</v>
      </c>
      <c r="X5" s="52">
        <v>0</v>
      </c>
      <c r="Y5" s="52">
        <v>0.99999700000000002</v>
      </c>
      <c r="Z5" s="52">
        <v>1</v>
      </c>
      <c r="AA5" s="97"/>
      <c r="AB5" s="98">
        <v>5</v>
      </c>
      <c r="AC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5" s="99"/>
      <c r="AE5"/>
      <c r="AF5"/>
      <c r="AG5"/>
      <c r="AH5" s="51"/>
      <c r="AI5" s="51"/>
      <c r="AJ5" s="51"/>
      <c r="AK5" s="51"/>
      <c r="AL5" s="51"/>
      <c r="AM5" s="51"/>
      <c r="AN5" s="140" t="s">
        <v>495</v>
      </c>
      <c r="AO5" s="140" t="s">
        <v>495</v>
      </c>
      <c r="AP5" s="140" t="s">
        <v>495</v>
      </c>
      <c r="AQ5" s="140" t="s">
        <v>495</v>
      </c>
      <c r="AR5" s="2"/>
      <c r="AS5" s="3"/>
      <c r="AT5" s="3"/>
      <c r="AU5" s="3"/>
      <c r="AV5" s="3"/>
    </row>
    <row r="6" spans="1:48" ht="29" customHeight="1" x14ac:dyDescent="0.35">
      <c r="A6" s="86" t="s">
        <v>183</v>
      </c>
      <c r="B6" s="103"/>
      <c r="C6" s="87" t="s">
        <v>386</v>
      </c>
      <c r="D6" s="87" t="s">
        <v>57</v>
      </c>
      <c r="E6" s="88"/>
      <c r="F6" s="89"/>
      <c r="G6" s="87"/>
      <c r="H6" s="87"/>
      <c r="I6" s="86" t="s">
        <v>183</v>
      </c>
      <c r="J6" s="91"/>
      <c r="K6" s="91"/>
      <c r="L6" s="90"/>
      <c r="M6" s="92"/>
      <c r="N6" s="93">
        <v>2599.9638671875</v>
      </c>
      <c r="O6" s="93">
        <v>8946.2041015625</v>
      </c>
      <c r="P6" s="94"/>
      <c r="Q6" s="95"/>
      <c r="R6" s="95"/>
      <c r="S6" s="51">
        <v>4</v>
      </c>
      <c r="T6" s="96"/>
      <c r="U6" s="96"/>
      <c r="V6" s="52">
        <v>42</v>
      </c>
      <c r="W6" s="52">
        <v>2.3810000000000001E-2</v>
      </c>
      <c r="X6" s="52">
        <v>3.8011999999999997E-2</v>
      </c>
      <c r="Y6" s="52">
        <v>1.2604409999999999</v>
      </c>
      <c r="Z6" s="52">
        <v>0.33333333333333331</v>
      </c>
      <c r="AA6" s="97"/>
      <c r="AB6" s="98">
        <v>6</v>
      </c>
      <c r="AC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 s="99"/>
      <c r="AE6"/>
      <c r="AF6"/>
      <c r="AG6"/>
      <c r="AH6" s="51"/>
      <c r="AI6" s="51"/>
      <c r="AJ6" s="51"/>
      <c r="AK6" s="51"/>
      <c r="AL6" s="51"/>
      <c r="AM6" s="51"/>
      <c r="AN6" s="140" t="s">
        <v>495</v>
      </c>
      <c r="AO6" s="140" t="s">
        <v>495</v>
      </c>
      <c r="AP6" s="140" t="s">
        <v>495</v>
      </c>
      <c r="AQ6" s="140" t="s">
        <v>495</v>
      </c>
      <c r="AR6" s="3"/>
      <c r="AS6" s="3"/>
      <c r="AT6" s="3"/>
      <c r="AU6" s="3"/>
    </row>
    <row r="7" spans="1:48" ht="29" customHeight="1" x14ac:dyDescent="0.35">
      <c r="A7" s="86" t="s">
        <v>184</v>
      </c>
      <c r="B7" s="103"/>
      <c r="C7" s="87" t="s">
        <v>386</v>
      </c>
      <c r="D7" s="87" t="s">
        <v>57</v>
      </c>
      <c r="E7" s="88"/>
      <c r="F7" s="89"/>
      <c r="G7" s="87"/>
      <c r="H7" s="87"/>
      <c r="I7" s="86" t="s">
        <v>184</v>
      </c>
      <c r="J7" s="91"/>
      <c r="K7" s="91"/>
      <c r="L7" s="90"/>
      <c r="M7" s="92"/>
      <c r="N7" s="93">
        <v>246.39454650878906</v>
      </c>
      <c r="O7" s="93">
        <v>4968.45849609375</v>
      </c>
      <c r="P7" s="94"/>
      <c r="Q7" s="95"/>
      <c r="R7" s="95"/>
      <c r="S7" s="51">
        <v>2</v>
      </c>
      <c r="T7" s="96"/>
      <c r="U7" s="96"/>
      <c r="V7" s="52">
        <v>0</v>
      </c>
      <c r="W7" s="52">
        <v>1.5873000000000002E-2</v>
      </c>
      <c r="X7" s="52">
        <v>8.4580000000000002E-3</v>
      </c>
      <c r="Y7" s="52">
        <v>0.726684</v>
      </c>
      <c r="Z7" s="52">
        <v>1</v>
      </c>
      <c r="AA7" s="97"/>
      <c r="AB7" s="98">
        <v>7</v>
      </c>
      <c r="AC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 s="99"/>
      <c r="AE7"/>
      <c r="AF7"/>
      <c r="AG7"/>
      <c r="AH7" s="51"/>
      <c r="AI7" s="51"/>
      <c r="AJ7" s="51"/>
      <c r="AK7" s="51"/>
      <c r="AL7" s="51"/>
      <c r="AM7" s="51"/>
      <c r="AN7" s="51"/>
      <c r="AO7" s="51"/>
      <c r="AP7" s="51"/>
      <c r="AQ7" s="51"/>
      <c r="AR7" s="3"/>
      <c r="AS7" s="3"/>
      <c r="AT7" s="3"/>
      <c r="AU7" s="3"/>
    </row>
    <row r="8" spans="1:48" ht="29" customHeight="1" x14ac:dyDescent="0.35">
      <c r="A8" s="86" t="s">
        <v>185</v>
      </c>
      <c r="B8" s="103"/>
      <c r="C8" s="87" t="s">
        <v>386</v>
      </c>
      <c r="D8" s="87" t="s">
        <v>57</v>
      </c>
      <c r="E8" s="88"/>
      <c r="F8" s="89"/>
      <c r="G8" s="87"/>
      <c r="H8" s="87"/>
      <c r="I8" s="86" t="s">
        <v>185</v>
      </c>
      <c r="J8" s="91"/>
      <c r="K8" s="91"/>
      <c r="L8" s="90"/>
      <c r="M8" s="92"/>
      <c r="N8" s="93">
        <v>124.31189727783203</v>
      </c>
      <c r="O8" s="93">
        <v>7753.7548828125</v>
      </c>
      <c r="P8" s="94"/>
      <c r="Q8" s="95"/>
      <c r="R8" s="95"/>
      <c r="S8" s="51">
        <v>2</v>
      </c>
      <c r="T8" s="96"/>
      <c r="U8" s="96"/>
      <c r="V8" s="52">
        <v>0</v>
      </c>
      <c r="W8" s="52">
        <v>1.5873000000000002E-2</v>
      </c>
      <c r="X8" s="52">
        <v>8.4580000000000002E-3</v>
      </c>
      <c r="Y8" s="52">
        <v>0.726684</v>
      </c>
      <c r="Z8" s="52">
        <v>1</v>
      </c>
      <c r="AA8" s="97"/>
      <c r="AB8" s="98">
        <v>8</v>
      </c>
      <c r="AC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8" s="99"/>
      <c r="AE8"/>
      <c r="AF8"/>
      <c r="AG8"/>
      <c r="AH8" s="51"/>
      <c r="AI8" s="51"/>
      <c r="AJ8" s="51"/>
      <c r="AK8" s="51"/>
      <c r="AL8" s="51"/>
      <c r="AM8" s="51"/>
      <c r="AN8" s="140" t="s">
        <v>495</v>
      </c>
      <c r="AO8" s="140" t="s">
        <v>495</v>
      </c>
      <c r="AP8" s="140" t="s">
        <v>495</v>
      </c>
      <c r="AQ8" s="140" t="s">
        <v>495</v>
      </c>
      <c r="AR8" s="3"/>
      <c r="AS8" s="3"/>
      <c r="AT8" s="3"/>
      <c r="AU8" s="3"/>
    </row>
    <row r="9" spans="1:48" ht="29" customHeight="1" x14ac:dyDescent="0.35">
      <c r="A9" s="86" t="s">
        <v>186</v>
      </c>
      <c r="B9" s="103"/>
      <c r="C9" s="87" t="s">
        <v>386</v>
      </c>
      <c r="D9" s="87" t="s">
        <v>57</v>
      </c>
      <c r="E9" s="88"/>
      <c r="F9" s="89"/>
      <c r="G9" s="87"/>
      <c r="H9" s="87"/>
      <c r="I9" s="86" t="s">
        <v>186</v>
      </c>
      <c r="J9" s="91"/>
      <c r="K9" s="91"/>
      <c r="L9" s="90"/>
      <c r="M9" s="92"/>
      <c r="N9" s="93">
        <v>2895.712158203125</v>
      </c>
      <c r="O9" s="93">
        <v>1064.3201904296875</v>
      </c>
      <c r="P9" s="94"/>
      <c r="Q9" s="95"/>
      <c r="R9" s="95"/>
      <c r="S9" s="51">
        <v>3</v>
      </c>
      <c r="T9" s="96"/>
      <c r="U9" s="96"/>
      <c r="V9" s="52">
        <v>0</v>
      </c>
      <c r="W9" s="52">
        <v>2.2221999999999999E-2</v>
      </c>
      <c r="X9" s="52">
        <v>4.3255000000000002E-2</v>
      </c>
      <c r="Y9" s="52">
        <v>0.88016899999999998</v>
      </c>
      <c r="Z9" s="52">
        <v>1</v>
      </c>
      <c r="AA9" s="97"/>
      <c r="AB9" s="98">
        <v>9</v>
      </c>
      <c r="AC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 s="99"/>
      <c r="AE9"/>
      <c r="AF9"/>
      <c r="AG9"/>
      <c r="AH9" s="51"/>
      <c r="AI9" s="51"/>
      <c r="AJ9" s="51"/>
      <c r="AK9" s="51"/>
      <c r="AL9" s="51"/>
      <c r="AM9" s="51"/>
      <c r="AN9" s="140" t="s">
        <v>495</v>
      </c>
      <c r="AO9" s="140" t="s">
        <v>495</v>
      </c>
      <c r="AP9" s="140" t="s">
        <v>495</v>
      </c>
      <c r="AQ9" s="140" t="s">
        <v>495</v>
      </c>
      <c r="AR9" s="3"/>
      <c r="AS9" s="3"/>
      <c r="AT9" s="3"/>
      <c r="AU9" s="3"/>
    </row>
    <row r="10" spans="1:48" ht="29" customHeight="1" x14ac:dyDescent="0.35">
      <c r="A10" s="86" t="s">
        <v>189</v>
      </c>
      <c r="B10" s="103"/>
      <c r="C10" s="87" t="s">
        <v>386</v>
      </c>
      <c r="D10" s="87" t="s">
        <v>57</v>
      </c>
      <c r="E10" s="88"/>
      <c r="F10" s="89"/>
      <c r="G10" s="87"/>
      <c r="H10" s="87"/>
      <c r="I10" s="86" t="s">
        <v>189</v>
      </c>
      <c r="J10" s="91"/>
      <c r="K10" s="91"/>
      <c r="L10" s="90"/>
      <c r="M10" s="92"/>
      <c r="N10" s="93">
        <v>6299.93505859375</v>
      </c>
      <c r="O10" s="93">
        <v>2107.875</v>
      </c>
      <c r="P10" s="94"/>
      <c r="Q10" s="95"/>
      <c r="R10" s="95"/>
      <c r="S10" s="51">
        <v>3</v>
      </c>
      <c r="T10" s="96"/>
      <c r="U10" s="96"/>
      <c r="V10" s="52">
        <v>0</v>
      </c>
      <c r="W10" s="52">
        <v>2.2221999999999999E-2</v>
      </c>
      <c r="X10" s="52">
        <v>4.3255000000000002E-2</v>
      </c>
      <c r="Y10" s="52">
        <v>0.88016899999999998</v>
      </c>
      <c r="Z10" s="52">
        <v>1</v>
      </c>
      <c r="AA10" s="97"/>
      <c r="AB10" s="98">
        <v>10</v>
      </c>
      <c r="AC1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 s="99"/>
      <c r="AE10"/>
      <c r="AF10"/>
      <c r="AG10"/>
      <c r="AH10" s="51"/>
      <c r="AI10" s="51"/>
      <c r="AJ10" s="51"/>
      <c r="AK10" s="51"/>
      <c r="AL10" s="51"/>
      <c r="AM10" s="51"/>
      <c r="AN10" s="140" t="s">
        <v>495</v>
      </c>
      <c r="AO10" s="140" t="s">
        <v>495</v>
      </c>
      <c r="AP10" s="140" t="s">
        <v>495</v>
      </c>
      <c r="AQ10" s="140" t="s">
        <v>495</v>
      </c>
      <c r="AR10" s="3"/>
      <c r="AS10" s="3"/>
      <c r="AT10" s="3"/>
      <c r="AU10" s="3"/>
    </row>
    <row r="11" spans="1:48" ht="29" customHeight="1" x14ac:dyDescent="0.35">
      <c r="A11" s="86" t="s">
        <v>187</v>
      </c>
      <c r="B11" s="103"/>
      <c r="C11" s="142" t="s">
        <v>386</v>
      </c>
      <c r="D11" s="53" t="s">
        <v>57</v>
      </c>
      <c r="E11" s="88">
        <v>50</v>
      </c>
      <c r="F11" s="55"/>
      <c r="G11" s="53"/>
      <c r="H11" s="87"/>
      <c r="I11" s="86" t="s">
        <v>187</v>
      </c>
      <c r="J11" s="141" t="s">
        <v>386</v>
      </c>
      <c r="K11" s="91"/>
      <c r="L11" s="90"/>
      <c r="M11" s="92"/>
      <c r="N11" s="93">
        <v>5543.88916015625</v>
      </c>
      <c r="O11" s="93">
        <v>5534.96435546875</v>
      </c>
      <c r="P11" s="94"/>
      <c r="Q11" s="95"/>
      <c r="R11" s="95"/>
      <c r="S11" s="51">
        <v>21</v>
      </c>
      <c r="T11" s="96"/>
      <c r="U11" s="96"/>
      <c r="V11" s="52">
        <v>228</v>
      </c>
      <c r="W11" s="52">
        <v>0.04</v>
      </c>
      <c r="X11" s="52">
        <v>0.151143</v>
      </c>
      <c r="Y11" s="52">
        <v>5.7171089999999998</v>
      </c>
      <c r="Z11" s="52">
        <v>7.6190476190476197E-2</v>
      </c>
      <c r="AA11" s="97"/>
      <c r="AB11" s="98">
        <v>11</v>
      </c>
      <c r="AC1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1" s="99"/>
      <c r="AE11"/>
      <c r="AF11"/>
      <c r="AG11"/>
      <c r="AH11" s="51"/>
      <c r="AI11" s="51"/>
      <c r="AJ11" s="51"/>
      <c r="AK11" s="51"/>
      <c r="AL11" s="51"/>
      <c r="AM11" s="51"/>
      <c r="AN11" s="140" t="s">
        <v>495</v>
      </c>
      <c r="AO11" s="140" t="s">
        <v>495</v>
      </c>
      <c r="AP11" s="140" t="s">
        <v>495</v>
      </c>
      <c r="AQ11" s="140" t="s">
        <v>495</v>
      </c>
      <c r="AR11" s="3"/>
      <c r="AS11" s="3"/>
      <c r="AT11" s="3"/>
      <c r="AU11" s="3"/>
    </row>
    <row r="12" spans="1:48" ht="29" customHeight="1" x14ac:dyDescent="0.35">
      <c r="A12" s="86" t="s">
        <v>188</v>
      </c>
      <c r="B12" s="103"/>
      <c r="C12" s="87" t="s">
        <v>386</v>
      </c>
      <c r="D12" s="87" t="s">
        <v>57</v>
      </c>
      <c r="E12" s="88"/>
      <c r="F12" s="89"/>
      <c r="G12" s="87"/>
      <c r="H12" s="87"/>
      <c r="I12" s="86" t="s">
        <v>188</v>
      </c>
      <c r="J12" s="91"/>
      <c r="K12" s="91"/>
      <c r="L12" s="90"/>
      <c r="M12" s="92"/>
      <c r="N12" s="93">
        <v>2095.989990234375</v>
      </c>
      <c r="O12" s="93">
        <v>3398.75146484375</v>
      </c>
      <c r="P12" s="94"/>
      <c r="Q12" s="95"/>
      <c r="R12" s="95"/>
      <c r="S12" s="51">
        <v>3</v>
      </c>
      <c r="T12" s="96"/>
      <c r="U12" s="96"/>
      <c r="V12" s="52">
        <v>0</v>
      </c>
      <c r="W12" s="52">
        <v>2.2221999999999999E-2</v>
      </c>
      <c r="X12" s="52">
        <v>4.3255000000000002E-2</v>
      </c>
      <c r="Y12" s="52">
        <v>0.88016899999999998</v>
      </c>
      <c r="Z12" s="52">
        <v>1</v>
      </c>
      <c r="AA12" s="97"/>
      <c r="AB12" s="98">
        <v>12</v>
      </c>
      <c r="AC1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 s="99"/>
      <c r="AE12"/>
      <c r="AF12"/>
      <c r="AG12"/>
      <c r="AH12" s="51"/>
      <c r="AI12" s="51"/>
      <c r="AJ12" s="51"/>
      <c r="AK12" s="51"/>
      <c r="AL12" s="51"/>
      <c r="AM12" s="51"/>
      <c r="AN12" s="51"/>
      <c r="AO12" s="51"/>
      <c r="AP12" s="51"/>
      <c r="AQ12" s="51"/>
      <c r="AR12" s="3"/>
      <c r="AS12" s="3"/>
      <c r="AT12" s="3"/>
      <c r="AU12" s="3"/>
    </row>
    <row r="13" spans="1:48" ht="29" customHeight="1" x14ac:dyDescent="0.35">
      <c r="A13" s="119" t="s">
        <v>190</v>
      </c>
      <c r="B13" s="102"/>
      <c r="C13" s="87" t="s">
        <v>361</v>
      </c>
      <c r="D13" s="15"/>
      <c r="E13" s="79"/>
      <c r="F13" s="80"/>
      <c r="G13" s="15"/>
      <c r="H13" s="15"/>
      <c r="I13" s="119" t="s">
        <v>190</v>
      </c>
      <c r="J13" s="67"/>
      <c r="K13" s="67"/>
      <c r="L13" s="16"/>
      <c r="M13" s="81"/>
      <c r="N13" s="82">
        <v>7570.33642578125</v>
      </c>
      <c r="O13" s="82">
        <v>5671.70166015625</v>
      </c>
      <c r="P13" s="78"/>
      <c r="Q13" s="83"/>
      <c r="R13" s="83"/>
      <c r="S13" s="51">
        <v>3</v>
      </c>
      <c r="T13" s="120"/>
      <c r="U13" s="120"/>
      <c r="V13" s="52">
        <v>0</v>
      </c>
      <c r="W13" s="52">
        <v>0.33333299999999999</v>
      </c>
      <c r="X13" s="52">
        <v>0</v>
      </c>
      <c r="Y13" s="52">
        <v>0.99999700000000002</v>
      </c>
      <c r="Z13" s="52">
        <v>1</v>
      </c>
      <c r="AA13" s="52"/>
      <c r="AB13" s="84">
        <v>13</v>
      </c>
      <c r="AC13"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 s="85"/>
      <c r="AE13"/>
      <c r="AF13"/>
      <c r="AG13"/>
      <c r="AH13" s="51"/>
      <c r="AI13" s="51"/>
      <c r="AJ13" s="51"/>
      <c r="AK13" s="51"/>
      <c r="AL13" s="51"/>
      <c r="AM13" s="51"/>
      <c r="AN13" s="140" t="s">
        <v>495</v>
      </c>
      <c r="AO13" s="140" t="s">
        <v>495</v>
      </c>
      <c r="AP13" s="140" t="s">
        <v>495</v>
      </c>
      <c r="AQ13" s="140" t="s">
        <v>495</v>
      </c>
      <c r="AR13" s="3"/>
      <c r="AS13" s="3"/>
      <c r="AT13" s="3"/>
      <c r="AU13" s="3"/>
    </row>
    <row r="14" spans="1:48" ht="29" customHeight="1" x14ac:dyDescent="0.35">
      <c r="A14" s="116" t="s">
        <v>191</v>
      </c>
      <c r="B14" s="102"/>
      <c r="C14" s="87" t="s">
        <v>361</v>
      </c>
      <c r="D14" s="15"/>
      <c r="E14" s="79"/>
      <c r="F14" s="80"/>
      <c r="G14" s="15"/>
      <c r="H14" s="15"/>
      <c r="I14" s="116" t="s">
        <v>191</v>
      </c>
      <c r="J14" s="67"/>
      <c r="K14" s="67"/>
      <c r="L14" s="16"/>
      <c r="M14" s="81"/>
      <c r="N14" s="82">
        <v>7536.48828125</v>
      </c>
      <c r="O14" s="82">
        <v>5640.84033203125</v>
      </c>
      <c r="P14" s="78"/>
      <c r="Q14" s="83"/>
      <c r="R14" s="83"/>
      <c r="S14" s="51">
        <v>3</v>
      </c>
      <c r="T14" s="120"/>
      <c r="U14" s="120"/>
      <c r="V14" s="52">
        <v>0</v>
      </c>
      <c r="W14" s="52">
        <v>0.33333299999999999</v>
      </c>
      <c r="X14" s="52">
        <v>0</v>
      </c>
      <c r="Y14" s="52">
        <v>0.99999700000000002</v>
      </c>
      <c r="Z14" s="52">
        <v>1</v>
      </c>
      <c r="AA14" s="52"/>
      <c r="AB14" s="84">
        <v>14</v>
      </c>
      <c r="AC14"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4" s="85"/>
      <c r="AE14"/>
      <c r="AF14"/>
      <c r="AG14"/>
      <c r="AH14" s="51"/>
      <c r="AI14" s="51"/>
      <c r="AJ14" s="51"/>
      <c r="AK14" s="51"/>
      <c r="AL14" s="51"/>
      <c r="AM14" s="51"/>
      <c r="AN14" s="140" t="s">
        <v>495</v>
      </c>
      <c r="AO14" s="140" t="s">
        <v>495</v>
      </c>
      <c r="AP14" s="140" t="s">
        <v>495</v>
      </c>
      <c r="AQ14" s="140" t="s">
        <v>495</v>
      </c>
      <c r="AR14" s="3"/>
      <c r="AS14" s="3"/>
      <c r="AT14" s="3"/>
      <c r="AU14" s="3"/>
    </row>
    <row r="15" spans="1:48" ht="29" customHeight="1" x14ac:dyDescent="0.35">
      <c r="A15" s="104" t="s">
        <v>192</v>
      </c>
      <c r="B15" s="102"/>
      <c r="C15" s="87" t="s">
        <v>361</v>
      </c>
      <c r="D15" s="15"/>
      <c r="E15" s="79"/>
      <c r="F15" s="80"/>
      <c r="G15" s="15"/>
      <c r="H15" s="15"/>
      <c r="I15" s="104" t="s">
        <v>192</v>
      </c>
      <c r="J15" s="67"/>
      <c r="K15" s="67"/>
      <c r="L15" s="16"/>
      <c r="M15" s="81"/>
      <c r="N15" s="82">
        <v>7604.1845703125</v>
      </c>
      <c r="O15" s="82">
        <v>5609.978515625</v>
      </c>
      <c r="P15" s="78"/>
      <c r="Q15" s="83"/>
      <c r="R15" s="83"/>
      <c r="S15" s="51">
        <v>3</v>
      </c>
      <c r="T15" s="120"/>
      <c r="U15" s="120"/>
      <c r="V15" s="52">
        <v>0</v>
      </c>
      <c r="W15" s="52">
        <v>0.33333299999999999</v>
      </c>
      <c r="X15" s="52">
        <v>0</v>
      </c>
      <c r="Y15" s="52">
        <v>0.99999700000000002</v>
      </c>
      <c r="Z15" s="52">
        <v>1</v>
      </c>
      <c r="AA15" s="52"/>
      <c r="AB15" s="84">
        <v>15</v>
      </c>
      <c r="AC15"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 s="85"/>
      <c r="AE15"/>
      <c r="AF15"/>
      <c r="AG15"/>
      <c r="AH15" s="51"/>
      <c r="AI15" s="51"/>
      <c r="AJ15" s="51"/>
      <c r="AK15" s="51"/>
      <c r="AL15" s="51"/>
      <c r="AM15" s="51"/>
      <c r="AN15" s="140" t="s">
        <v>495</v>
      </c>
      <c r="AO15" s="140" t="s">
        <v>495</v>
      </c>
      <c r="AP15" s="140" t="s">
        <v>495</v>
      </c>
      <c r="AQ15" s="140" t="s">
        <v>495</v>
      </c>
      <c r="AR15" s="3"/>
      <c r="AS15" s="3"/>
      <c r="AT15" s="3"/>
      <c r="AU15" s="3"/>
    </row>
    <row r="16" spans="1:48" ht="29" customHeight="1" x14ac:dyDescent="0.35">
      <c r="A16" s="116" t="s">
        <v>193</v>
      </c>
      <c r="B16" s="103"/>
      <c r="C16" s="87" t="s">
        <v>361</v>
      </c>
      <c r="D16" s="87"/>
      <c r="E16" s="88"/>
      <c r="F16" s="89"/>
      <c r="G16" s="87"/>
      <c r="H16" s="87"/>
      <c r="I16" s="116" t="s">
        <v>193</v>
      </c>
      <c r="J16" s="91"/>
      <c r="K16" s="91"/>
      <c r="L16" s="90"/>
      <c r="M16" s="92"/>
      <c r="N16" s="93">
        <v>7524.16162109375</v>
      </c>
      <c r="O16" s="93">
        <v>5579.1171875</v>
      </c>
      <c r="P16" s="94"/>
      <c r="Q16" s="95"/>
      <c r="R16" s="95"/>
      <c r="S16" s="51">
        <v>3</v>
      </c>
      <c r="T16" s="121"/>
      <c r="U16" s="121"/>
      <c r="V16" s="52">
        <v>0</v>
      </c>
      <c r="W16" s="52">
        <v>0.33333299999999999</v>
      </c>
      <c r="X16" s="52">
        <v>0</v>
      </c>
      <c r="Y16" s="52">
        <v>0.99999700000000002</v>
      </c>
      <c r="Z16" s="52">
        <v>1</v>
      </c>
      <c r="AA16" s="97"/>
      <c r="AB16" s="98">
        <v>16</v>
      </c>
      <c r="AC1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6" s="99"/>
      <c r="AE16"/>
      <c r="AF16"/>
      <c r="AG16"/>
      <c r="AH16" s="51"/>
      <c r="AI16" s="51"/>
      <c r="AJ16" s="51"/>
      <c r="AK16" s="51"/>
      <c r="AL16" s="51"/>
      <c r="AM16" s="51"/>
      <c r="AN16" s="51"/>
      <c r="AO16" s="51"/>
      <c r="AP16" s="51"/>
      <c r="AQ16" s="51"/>
      <c r="AR16" s="3"/>
      <c r="AS16" s="3"/>
      <c r="AT16" s="3"/>
      <c r="AU16" s="3"/>
    </row>
    <row r="17" spans="1:47" ht="29" customHeight="1" x14ac:dyDescent="0.35">
      <c r="A17" s="122" t="s">
        <v>194</v>
      </c>
      <c r="B17" s="103"/>
      <c r="C17" s="87" t="s">
        <v>361</v>
      </c>
      <c r="D17" s="87"/>
      <c r="E17" s="88"/>
      <c r="F17" s="89"/>
      <c r="G17" s="87"/>
      <c r="H17" s="87"/>
      <c r="I17" s="122" t="s">
        <v>194</v>
      </c>
      <c r="J17" s="91"/>
      <c r="K17" s="91"/>
      <c r="L17" s="90"/>
      <c r="M17" s="92"/>
      <c r="N17" s="93">
        <v>9566.5947265625</v>
      </c>
      <c r="O17" s="93">
        <v>5609.978515625</v>
      </c>
      <c r="P17" s="94"/>
      <c r="Q17" s="95"/>
      <c r="R17" s="95"/>
      <c r="S17" s="51">
        <v>1</v>
      </c>
      <c r="T17" s="121"/>
      <c r="U17" s="121"/>
      <c r="V17" s="52">
        <v>0</v>
      </c>
      <c r="W17" s="52">
        <v>0.2</v>
      </c>
      <c r="X17" s="52">
        <v>0</v>
      </c>
      <c r="Y17" s="52">
        <v>0.56563200000000002</v>
      </c>
      <c r="Z17" s="52">
        <v>0</v>
      </c>
      <c r="AA17" s="97"/>
      <c r="AB17" s="98">
        <v>17</v>
      </c>
      <c r="AC1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 s="99"/>
      <c r="AE17"/>
      <c r="AF17"/>
      <c r="AG17"/>
      <c r="AH17" s="51"/>
      <c r="AI17" s="51"/>
      <c r="AJ17" s="51"/>
      <c r="AK17" s="51"/>
      <c r="AL17" s="51"/>
      <c r="AM17" s="51"/>
      <c r="AN17" s="140" t="s">
        <v>495</v>
      </c>
      <c r="AO17" s="140" t="s">
        <v>495</v>
      </c>
      <c r="AP17" s="140" t="s">
        <v>495</v>
      </c>
      <c r="AQ17" s="140" t="s">
        <v>495</v>
      </c>
      <c r="AR17" s="3"/>
      <c r="AS17" s="3"/>
      <c r="AT17" s="3"/>
      <c r="AU17" s="3"/>
    </row>
    <row r="18" spans="1:47" ht="29" customHeight="1" x14ac:dyDescent="0.35">
      <c r="A18" s="86" t="s">
        <v>195</v>
      </c>
      <c r="B18" s="103"/>
      <c r="C18" s="87" t="s">
        <v>361</v>
      </c>
      <c r="D18" s="87"/>
      <c r="E18" s="88"/>
      <c r="F18" s="89"/>
      <c r="G18" s="87"/>
      <c r="H18" s="87"/>
      <c r="I18" s="86" t="s">
        <v>195</v>
      </c>
      <c r="J18" s="91"/>
      <c r="K18" s="91"/>
      <c r="L18" s="90"/>
      <c r="M18" s="92"/>
      <c r="N18" s="93">
        <v>9586.5341796875</v>
      </c>
      <c r="O18" s="93">
        <v>5579.1171875</v>
      </c>
      <c r="P18" s="94"/>
      <c r="Q18" s="95"/>
      <c r="R18" s="95"/>
      <c r="S18" s="51">
        <v>3</v>
      </c>
      <c r="T18" s="121"/>
      <c r="U18" s="121"/>
      <c r="V18" s="52">
        <v>2</v>
      </c>
      <c r="W18" s="52">
        <v>0.33333299999999999</v>
      </c>
      <c r="X18" s="52">
        <v>0</v>
      </c>
      <c r="Y18" s="52">
        <v>1.466939</v>
      </c>
      <c r="Z18" s="52">
        <v>0.33333333333333331</v>
      </c>
      <c r="AA18" s="97"/>
      <c r="AB18" s="98">
        <v>18</v>
      </c>
      <c r="AC1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8" s="99"/>
      <c r="AE18"/>
      <c r="AF18"/>
      <c r="AG18"/>
      <c r="AH18" s="51"/>
      <c r="AI18" s="51"/>
      <c r="AJ18" s="51"/>
      <c r="AK18" s="51"/>
      <c r="AL18" s="51"/>
      <c r="AM18" s="51"/>
      <c r="AN18" s="51"/>
      <c r="AO18" s="51"/>
      <c r="AP18" s="51"/>
      <c r="AQ18" s="51"/>
      <c r="AR18" s="3"/>
      <c r="AS18" s="3"/>
      <c r="AT18" s="3"/>
      <c r="AU18" s="3"/>
    </row>
    <row r="19" spans="1:47" ht="29" customHeight="1" x14ac:dyDescent="0.35">
      <c r="A19" s="86" t="s">
        <v>196</v>
      </c>
      <c r="B19" s="103"/>
      <c r="C19" s="87" t="s">
        <v>361</v>
      </c>
      <c r="D19" s="87"/>
      <c r="E19" s="88"/>
      <c r="F19" s="89"/>
      <c r="G19" s="87"/>
      <c r="H19" s="87"/>
      <c r="I19" s="86" t="s">
        <v>196</v>
      </c>
      <c r="J19" s="91"/>
      <c r="K19" s="91"/>
      <c r="L19" s="90"/>
      <c r="M19" s="92"/>
      <c r="N19" s="93">
        <v>6432.412109375</v>
      </c>
      <c r="O19" s="93">
        <v>5702.5634765625</v>
      </c>
      <c r="P19" s="94"/>
      <c r="Q19" s="95"/>
      <c r="R19" s="95"/>
      <c r="S19" s="51">
        <v>4</v>
      </c>
      <c r="T19" s="121"/>
      <c r="U19" s="121"/>
      <c r="V19" s="52">
        <v>0</v>
      </c>
      <c r="W19" s="52">
        <v>0.25</v>
      </c>
      <c r="X19" s="52">
        <v>0</v>
      </c>
      <c r="Y19" s="52">
        <v>0.99999700000000002</v>
      </c>
      <c r="Z19" s="52">
        <v>1</v>
      </c>
      <c r="AA19" s="97"/>
      <c r="AB19" s="98">
        <v>19</v>
      </c>
      <c r="AC1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9" s="99"/>
      <c r="AE19"/>
      <c r="AF19"/>
      <c r="AG19"/>
      <c r="AH19" s="51"/>
      <c r="AI19" s="51"/>
      <c r="AJ19" s="51"/>
      <c r="AK19" s="51"/>
      <c r="AL19" s="51"/>
      <c r="AM19" s="51"/>
      <c r="AN19" s="140" t="s">
        <v>495</v>
      </c>
      <c r="AO19" s="140" t="s">
        <v>495</v>
      </c>
      <c r="AP19" s="140" t="s">
        <v>495</v>
      </c>
      <c r="AQ19" s="140" t="s">
        <v>495</v>
      </c>
      <c r="AR19" s="3"/>
      <c r="AS19" s="3"/>
      <c r="AT19" s="3"/>
      <c r="AU19" s="3"/>
    </row>
    <row r="20" spans="1:47" ht="29" customHeight="1" x14ac:dyDescent="0.35">
      <c r="A20" s="86" t="s">
        <v>197</v>
      </c>
      <c r="B20" s="103"/>
      <c r="C20" s="87" t="s">
        <v>361</v>
      </c>
      <c r="D20" s="87"/>
      <c r="E20" s="88"/>
      <c r="F20" s="89"/>
      <c r="G20" s="87"/>
      <c r="H20" s="87"/>
      <c r="I20" s="86" t="s">
        <v>197</v>
      </c>
      <c r="J20" s="91"/>
      <c r="K20" s="91"/>
      <c r="L20" s="90"/>
      <c r="M20" s="92"/>
      <c r="N20" s="93">
        <v>6328.9111328125</v>
      </c>
      <c r="O20" s="93">
        <v>5671.70166015625</v>
      </c>
      <c r="P20" s="94"/>
      <c r="Q20" s="95"/>
      <c r="R20" s="95"/>
      <c r="S20" s="51">
        <v>4</v>
      </c>
      <c r="T20" s="121"/>
      <c r="U20" s="121"/>
      <c r="V20" s="52">
        <v>0</v>
      </c>
      <c r="W20" s="52">
        <v>0.25</v>
      </c>
      <c r="X20" s="52">
        <v>0</v>
      </c>
      <c r="Y20" s="52">
        <v>0.99999700000000002</v>
      </c>
      <c r="Z20" s="52">
        <v>1</v>
      </c>
      <c r="AA20" s="97"/>
      <c r="AB20" s="98">
        <v>20</v>
      </c>
      <c r="AC2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0" s="99"/>
      <c r="AE20"/>
      <c r="AF20"/>
      <c r="AG20"/>
      <c r="AH20" s="51"/>
      <c r="AI20" s="51"/>
      <c r="AJ20" s="51"/>
      <c r="AK20" s="51"/>
      <c r="AL20" s="51"/>
      <c r="AM20" s="51"/>
      <c r="AN20" s="140" t="s">
        <v>495</v>
      </c>
      <c r="AO20" s="140" t="s">
        <v>495</v>
      </c>
      <c r="AP20" s="140" t="s">
        <v>495</v>
      </c>
      <c r="AQ20" s="140" t="s">
        <v>495</v>
      </c>
      <c r="AR20" s="3"/>
      <c r="AS20" s="3"/>
      <c r="AT20" s="3"/>
      <c r="AU20" s="3"/>
    </row>
    <row r="21" spans="1:47" ht="29" customHeight="1" x14ac:dyDescent="0.35">
      <c r="A21" s="86" t="s">
        <v>198</v>
      </c>
      <c r="B21" s="103"/>
      <c r="C21" s="87" t="s">
        <v>361</v>
      </c>
      <c r="D21" s="87"/>
      <c r="E21" s="88"/>
      <c r="F21" s="89"/>
      <c r="G21" s="87"/>
      <c r="H21" s="87"/>
      <c r="I21" s="86" t="s">
        <v>198</v>
      </c>
      <c r="J21" s="91"/>
      <c r="K21" s="91"/>
      <c r="L21" s="90"/>
      <c r="M21" s="92"/>
      <c r="N21" s="93">
        <v>6425.56396484375</v>
      </c>
      <c r="O21" s="93">
        <v>5640.84033203125</v>
      </c>
      <c r="P21" s="94"/>
      <c r="Q21" s="95"/>
      <c r="R21" s="95"/>
      <c r="S21" s="51">
        <v>4</v>
      </c>
      <c r="T21" s="121"/>
      <c r="U21" s="121"/>
      <c r="V21" s="52">
        <v>0</v>
      </c>
      <c r="W21" s="52">
        <v>0.25</v>
      </c>
      <c r="X21" s="52">
        <v>0</v>
      </c>
      <c r="Y21" s="52">
        <v>0.99999700000000002</v>
      </c>
      <c r="Z21" s="52">
        <v>1</v>
      </c>
      <c r="AA21" s="97"/>
      <c r="AB21" s="98">
        <v>21</v>
      </c>
      <c r="AC2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1" s="99"/>
      <c r="AE21"/>
      <c r="AF21"/>
      <c r="AG21"/>
      <c r="AH21" s="51"/>
      <c r="AI21" s="51"/>
      <c r="AJ21" s="51"/>
      <c r="AK21" s="51"/>
      <c r="AL21" s="51"/>
      <c r="AM21" s="51"/>
      <c r="AN21" s="140" t="s">
        <v>495</v>
      </c>
      <c r="AO21" s="140" t="s">
        <v>495</v>
      </c>
      <c r="AP21" s="140" t="s">
        <v>495</v>
      </c>
      <c r="AQ21" s="140" t="s">
        <v>495</v>
      </c>
      <c r="AR21" s="3"/>
      <c r="AS21" s="3"/>
      <c r="AT21" s="3"/>
      <c r="AU21" s="3"/>
    </row>
    <row r="22" spans="1:47" ht="29" customHeight="1" x14ac:dyDescent="0.35">
      <c r="A22" s="86" t="s">
        <v>199</v>
      </c>
      <c r="B22" s="103"/>
      <c r="C22" s="87" t="s">
        <v>361</v>
      </c>
      <c r="D22" s="87"/>
      <c r="E22" s="88"/>
      <c r="F22" s="89"/>
      <c r="G22" s="87"/>
      <c r="H22" s="87"/>
      <c r="I22" s="86" t="s">
        <v>199</v>
      </c>
      <c r="J22" s="91"/>
      <c r="K22" s="91"/>
      <c r="L22" s="90"/>
      <c r="M22" s="92"/>
      <c r="N22" s="93">
        <v>6357.86767578125</v>
      </c>
      <c r="O22" s="93">
        <v>5609.978515625</v>
      </c>
      <c r="P22" s="94"/>
      <c r="Q22" s="95"/>
      <c r="R22" s="95"/>
      <c r="S22" s="51">
        <v>4</v>
      </c>
      <c r="T22" s="121"/>
      <c r="U22" s="121"/>
      <c r="V22" s="52">
        <v>0</v>
      </c>
      <c r="W22" s="52">
        <v>0.25</v>
      </c>
      <c r="X22" s="52">
        <v>0</v>
      </c>
      <c r="Y22" s="52">
        <v>0.99999700000000002</v>
      </c>
      <c r="Z22" s="52">
        <v>1</v>
      </c>
      <c r="AA22" s="97"/>
      <c r="AB22" s="98">
        <v>22</v>
      </c>
      <c r="AC2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2" s="99"/>
      <c r="AE22"/>
      <c r="AF22"/>
      <c r="AG22"/>
      <c r="AH22" s="51"/>
      <c r="AI22" s="51"/>
      <c r="AJ22" s="51"/>
      <c r="AK22" s="51"/>
      <c r="AL22" s="51"/>
      <c r="AM22" s="51"/>
      <c r="AN22" s="140" t="s">
        <v>495</v>
      </c>
      <c r="AO22" s="140" t="s">
        <v>495</v>
      </c>
      <c r="AP22" s="140" t="s">
        <v>495</v>
      </c>
      <c r="AQ22" s="140" t="s">
        <v>495</v>
      </c>
      <c r="AR22" s="3"/>
      <c r="AS22" s="3"/>
      <c r="AT22" s="3"/>
      <c r="AU22" s="3"/>
    </row>
    <row r="23" spans="1:47" ht="29" customHeight="1" x14ac:dyDescent="0.35">
      <c r="A23" s="122" t="s">
        <v>200</v>
      </c>
      <c r="B23" s="103"/>
      <c r="C23" s="87" t="s">
        <v>361</v>
      </c>
      <c r="D23" s="87"/>
      <c r="E23" s="88"/>
      <c r="F23" s="89"/>
      <c r="G23" s="87"/>
      <c r="H23" s="87"/>
      <c r="I23" s="122" t="s">
        <v>200</v>
      </c>
      <c r="J23" s="91"/>
      <c r="K23" s="91"/>
      <c r="L23" s="90"/>
      <c r="M23" s="92"/>
      <c r="N23" s="93">
        <v>6333.01953125</v>
      </c>
      <c r="O23" s="93">
        <v>5579.1171875</v>
      </c>
      <c r="P23" s="94"/>
      <c r="Q23" s="95"/>
      <c r="R23" s="95"/>
      <c r="S23" s="51">
        <v>4</v>
      </c>
      <c r="T23" s="121"/>
      <c r="U23" s="121"/>
      <c r="V23" s="52">
        <v>0</v>
      </c>
      <c r="W23" s="52">
        <v>0.25</v>
      </c>
      <c r="X23" s="52">
        <v>0</v>
      </c>
      <c r="Y23" s="52">
        <v>0.99999700000000002</v>
      </c>
      <c r="Z23" s="52">
        <v>1</v>
      </c>
      <c r="AA23" s="97"/>
      <c r="AB23" s="98">
        <v>23</v>
      </c>
      <c r="AC2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3" s="99"/>
      <c r="AE23"/>
      <c r="AF23"/>
      <c r="AG23"/>
      <c r="AH23" s="51"/>
      <c r="AI23" s="51"/>
      <c r="AJ23" s="51"/>
      <c r="AK23" s="51"/>
      <c r="AL23" s="51"/>
      <c r="AM23" s="51"/>
      <c r="AN23" s="51"/>
      <c r="AO23" s="51"/>
      <c r="AP23" s="51"/>
      <c r="AQ23" s="51"/>
      <c r="AR23" s="3"/>
      <c r="AS23" s="3"/>
      <c r="AT23" s="3"/>
      <c r="AU23" s="3"/>
    </row>
    <row r="24" spans="1:47" ht="29" customHeight="1" x14ac:dyDescent="0.35">
      <c r="A24" s="86" t="s">
        <v>201</v>
      </c>
      <c r="B24" s="103"/>
      <c r="C24" s="87" t="s">
        <v>361</v>
      </c>
      <c r="D24" s="87"/>
      <c r="E24" s="88"/>
      <c r="F24" s="89"/>
      <c r="G24" s="87"/>
      <c r="H24" s="87"/>
      <c r="I24" s="86" t="s">
        <v>201</v>
      </c>
      <c r="J24" s="91"/>
      <c r="K24" s="91"/>
      <c r="L24" s="90"/>
      <c r="M24" s="92"/>
      <c r="N24" s="93">
        <v>1040.3560791015625</v>
      </c>
      <c r="O24" s="93">
        <v>1331.3863525390625</v>
      </c>
      <c r="P24" s="94"/>
      <c r="Q24" s="95"/>
      <c r="R24" s="95"/>
      <c r="S24" s="51">
        <v>2</v>
      </c>
      <c r="T24" s="121"/>
      <c r="U24" s="121"/>
      <c r="V24" s="52">
        <v>0</v>
      </c>
      <c r="W24" s="52">
        <v>0.5</v>
      </c>
      <c r="X24" s="52">
        <v>0</v>
      </c>
      <c r="Y24" s="52">
        <v>0.99999700000000002</v>
      </c>
      <c r="Z24" s="52">
        <v>1</v>
      </c>
      <c r="AA24" s="97"/>
      <c r="AB24" s="98">
        <v>24</v>
      </c>
      <c r="AC2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4" s="99"/>
      <c r="AE24"/>
      <c r="AF24"/>
      <c r="AG24"/>
      <c r="AH24" s="51"/>
      <c r="AI24" s="51"/>
      <c r="AJ24" s="51"/>
      <c r="AK24" s="51"/>
      <c r="AL24" s="51"/>
      <c r="AM24" s="51"/>
      <c r="AN24" s="140" t="s">
        <v>495</v>
      </c>
      <c r="AO24" s="140" t="s">
        <v>495</v>
      </c>
      <c r="AP24" s="140" t="s">
        <v>495</v>
      </c>
      <c r="AQ24" s="140" t="s">
        <v>495</v>
      </c>
      <c r="AR24" s="3"/>
      <c r="AS24" s="3"/>
      <c r="AT24" s="3"/>
      <c r="AU24" s="3"/>
    </row>
    <row r="25" spans="1:47" ht="29" customHeight="1" x14ac:dyDescent="0.35">
      <c r="A25" s="86" t="s">
        <v>202</v>
      </c>
      <c r="B25" s="103"/>
      <c r="C25" s="87" t="s">
        <v>361</v>
      </c>
      <c r="D25" s="87"/>
      <c r="E25" s="88"/>
      <c r="F25" s="89"/>
      <c r="G25" s="87"/>
      <c r="H25" s="87"/>
      <c r="I25" s="86" t="s">
        <v>202</v>
      </c>
      <c r="J25" s="91"/>
      <c r="K25" s="91"/>
      <c r="L25" s="90"/>
      <c r="M25" s="92"/>
      <c r="N25" s="93">
        <v>577.97454833984375</v>
      </c>
      <c r="O25" s="93">
        <v>1400.454345703125</v>
      </c>
      <c r="P25" s="94"/>
      <c r="Q25" s="95"/>
      <c r="R25" s="95"/>
      <c r="S25" s="51">
        <v>2</v>
      </c>
      <c r="T25" s="121"/>
      <c r="U25" s="121"/>
      <c r="V25" s="52">
        <v>0</v>
      </c>
      <c r="W25" s="52">
        <v>0.5</v>
      </c>
      <c r="X25" s="52">
        <v>0</v>
      </c>
      <c r="Y25" s="52">
        <v>0.99999700000000002</v>
      </c>
      <c r="Z25" s="52">
        <v>1</v>
      </c>
      <c r="AA25" s="97"/>
      <c r="AB25" s="98">
        <v>25</v>
      </c>
      <c r="AC2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5" s="99"/>
      <c r="AE25"/>
      <c r="AF25"/>
      <c r="AG25"/>
      <c r="AH25" s="51"/>
      <c r="AI25" s="51"/>
      <c r="AJ25" s="51"/>
      <c r="AK25" s="51"/>
      <c r="AL25" s="51"/>
      <c r="AM25" s="51"/>
      <c r="AN25" s="140" t="s">
        <v>495</v>
      </c>
      <c r="AO25" s="140" t="s">
        <v>495</v>
      </c>
      <c r="AP25" s="140" t="s">
        <v>495</v>
      </c>
      <c r="AQ25" s="140" t="s">
        <v>495</v>
      </c>
      <c r="AR25" s="3"/>
      <c r="AS25" s="3"/>
      <c r="AT25" s="3"/>
      <c r="AU25" s="3"/>
    </row>
    <row r="26" spans="1:47" ht="29" customHeight="1" x14ac:dyDescent="0.35">
      <c r="A26" s="86" t="s">
        <v>203</v>
      </c>
      <c r="B26" s="103"/>
      <c r="C26" s="87" t="s">
        <v>361</v>
      </c>
      <c r="D26" s="87"/>
      <c r="E26" s="88"/>
      <c r="F26" s="89"/>
      <c r="G26" s="87"/>
      <c r="H26" s="87"/>
      <c r="I26" s="86" t="s">
        <v>203</v>
      </c>
      <c r="J26" s="91"/>
      <c r="K26" s="91"/>
      <c r="L26" s="90"/>
      <c r="M26" s="92"/>
      <c r="N26" s="93">
        <v>682.7950439453125</v>
      </c>
      <c r="O26" s="93">
        <v>1176.3870849609375</v>
      </c>
      <c r="P26" s="94"/>
      <c r="Q26" s="95"/>
      <c r="R26" s="95"/>
      <c r="S26" s="51">
        <v>2</v>
      </c>
      <c r="T26" s="121"/>
      <c r="U26" s="121"/>
      <c r="V26" s="52">
        <v>0</v>
      </c>
      <c r="W26" s="52">
        <v>0.5</v>
      </c>
      <c r="X26" s="52">
        <v>0</v>
      </c>
      <c r="Y26" s="52">
        <v>0.99999700000000002</v>
      </c>
      <c r="Z26" s="52">
        <v>1</v>
      </c>
      <c r="AA26" s="97"/>
      <c r="AB26" s="98">
        <v>26</v>
      </c>
      <c r="AC2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6" s="99"/>
      <c r="AE26"/>
      <c r="AF26"/>
      <c r="AG26"/>
      <c r="AH26" s="51"/>
      <c r="AI26" s="51"/>
      <c r="AJ26" s="51"/>
      <c r="AK26" s="51"/>
      <c r="AL26" s="51"/>
      <c r="AM26" s="51"/>
      <c r="AN26" s="51"/>
      <c r="AO26" s="51"/>
      <c r="AP26" s="51"/>
      <c r="AQ26" s="51"/>
      <c r="AR26" s="3"/>
      <c r="AS26" s="3"/>
      <c r="AT26" s="3"/>
      <c r="AU26" s="3"/>
    </row>
    <row r="27" spans="1:47" ht="29" customHeight="1" x14ac:dyDescent="0.35">
      <c r="A27" s="122" t="s">
        <v>204</v>
      </c>
      <c r="B27" s="103"/>
      <c r="C27" s="87" t="s">
        <v>361</v>
      </c>
      <c r="D27" s="87"/>
      <c r="E27" s="88"/>
      <c r="F27" s="89"/>
      <c r="G27" s="87"/>
      <c r="H27" s="87"/>
      <c r="I27" s="122" t="s">
        <v>204</v>
      </c>
      <c r="J27" s="91"/>
      <c r="K27" s="91"/>
      <c r="L27" s="90"/>
      <c r="M27" s="92"/>
      <c r="N27" s="93">
        <v>8904.697265625</v>
      </c>
      <c r="O27" s="93">
        <v>5671.70166015625</v>
      </c>
      <c r="P27" s="94"/>
      <c r="Q27" s="95"/>
      <c r="R27" s="95"/>
      <c r="S27" s="51">
        <v>3</v>
      </c>
      <c r="T27" s="121"/>
      <c r="U27" s="121"/>
      <c r="V27" s="52">
        <v>0</v>
      </c>
      <c r="W27" s="52">
        <v>0.33333299999999999</v>
      </c>
      <c r="X27" s="52">
        <v>0</v>
      </c>
      <c r="Y27" s="52">
        <v>0.99999700000000002</v>
      </c>
      <c r="Z27" s="52">
        <v>1</v>
      </c>
      <c r="AA27" s="97"/>
      <c r="AB27" s="98">
        <v>27</v>
      </c>
      <c r="AC2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7" s="99"/>
      <c r="AE27"/>
      <c r="AF27"/>
      <c r="AG27"/>
      <c r="AH27" s="51"/>
      <c r="AI27" s="51"/>
      <c r="AJ27" s="51"/>
      <c r="AK27" s="51"/>
      <c r="AL27" s="51"/>
      <c r="AM27" s="51"/>
      <c r="AN27" s="140" t="s">
        <v>495</v>
      </c>
      <c r="AO27" s="140" t="s">
        <v>495</v>
      </c>
      <c r="AP27" s="140" t="s">
        <v>495</v>
      </c>
      <c r="AQ27" s="140" t="s">
        <v>495</v>
      </c>
      <c r="AR27" s="3"/>
      <c r="AS27" s="3"/>
      <c r="AT27" s="3"/>
      <c r="AU27" s="3"/>
    </row>
    <row r="28" spans="1:47" ht="29" customHeight="1" x14ac:dyDescent="0.35">
      <c r="A28" s="86" t="s">
        <v>205</v>
      </c>
      <c r="B28" s="103"/>
      <c r="C28" s="87" t="s">
        <v>361</v>
      </c>
      <c r="D28" s="87"/>
      <c r="E28" s="88"/>
      <c r="F28" s="89"/>
      <c r="G28" s="87"/>
      <c r="H28" s="87"/>
      <c r="I28" s="86" t="s">
        <v>205</v>
      </c>
      <c r="J28" s="91"/>
      <c r="K28" s="91"/>
      <c r="L28" s="90"/>
      <c r="M28" s="92"/>
      <c r="N28" s="93">
        <v>8870.8486328125</v>
      </c>
      <c r="O28" s="93">
        <v>5640.84033203125</v>
      </c>
      <c r="P28" s="94"/>
      <c r="Q28" s="95"/>
      <c r="R28" s="95"/>
      <c r="S28" s="51">
        <v>3</v>
      </c>
      <c r="T28" s="121"/>
      <c r="U28" s="121"/>
      <c r="V28" s="52">
        <v>0</v>
      </c>
      <c r="W28" s="52">
        <v>0.33333299999999999</v>
      </c>
      <c r="X28" s="52">
        <v>0</v>
      </c>
      <c r="Y28" s="52">
        <v>0.99999700000000002</v>
      </c>
      <c r="Z28" s="52">
        <v>1</v>
      </c>
      <c r="AA28" s="97"/>
      <c r="AB28" s="98">
        <v>28</v>
      </c>
      <c r="AC2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8" s="99"/>
      <c r="AE28"/>
      <c r="AF28"/>
      <c r="AG28"/>
      <c r="AH28" s="51"/>
      <c r="AI28" s="51"/>
      <c r="AJ28" s="51"/>
      <c r="AK28" s="51"/>
      <c r="AL28" s="51"/>
      <c r="AM28" s="51"/>
      <c r="AN28" s="140" t="s">
        <v>495</v>
      </c>
      <c r="AO28" s="140" t="s">
        <v>495</v>
      </c>
      <c r="AP28" s="140" t="s">
        <v>495</v>
      </c>
      <c r="AQ28" s="140" t="s">
        <v>495</v>
      </c>
      <c r="AR28" s="3"/>
      <c r="AS28" s="3"/>
      <c r="AT28" s="3"/>
      <c r="AU28" s="3"/>
    </row>
    <row r="29" spans="1:47" ht="29" customHeight="1" x14ac:dyDescent="0.35">
      <c r="A29" s="86" t="s">
        <v>206</v>
      </c>
      <c r="B29" s="103"/>
      <c r="C29" s="87" t="s">
        <v>361</v>
      </c>
      <c r="D29" s="87"/>
      <c r="E29" s="88"/>
      <c r="F29" s="89"/>
      <c r="G29" s="87"/>
      <c r="H29" s="87"/>
      <c r="I29" s="86" t="s">
        <v>206</v>
      </c>
      <c r="J29" s="91"/>
      <c r="K29" s="91"/>
      <c r="L29" s="90"/>
      <c r="M29" s="92"/>
      <c r="N29" s="93">
        <v>8938.544921875</v>
      </c>
      <c r="O29" s="93">
        <v>5609.978515625</v>
      </c>
      <c r="P29" s="94"/>
      <c r="Q29" s="95"/>
      <c r="R29" s="95"/>
      <c r="S29" s="51">
        <v>3</v>
      </c>
      <c r="T29" s="121"/>
      <c r="U29" s="121"/>
      <c r="V29" s="52">
        <v>0</v>
      </c>
      <c r="W29" s="52">
        <v>0.33333299999999999</v>
      </c>
      <c r="X29" s="52">
        <v>0</v>
      </c>
      <c r="Y29" s="52">
        <v>0.99999700000000002</v>
      </c>
      <c r="Z29" s="52">
        <v>1</v>
      </c>
      <c r="AA29" s="97"/>
      <c r="AB29" s="98">
        <v>29</v>
      </c>
      <c r="AC2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29" s="99"/>
      <c r="AE29"/>
      <c r="AF29"/>
      <c r="AG29"/>
      <c r="AH29" s="51"/>
      <c r="AI29" s="51"/>
      <c r="AJ29" s="51"/>
      <c r="AK29" s="51"/>
      <c r="AL29" s="51"/>
      <c r="AM29" s="51"/>
      <c r="AN29" s="140" t="s">
        <v>495</v>
      </c>
      <c r="AO29" s="140" t="s">
        <v>495</v>
      </c>
      <c r="AP29" s="140" t="s">
        <v>495</v>
      </c>
      <c r="AQ29" s="140" t="s">
        <v>495</v>
      </c>
      <c r="AR29" s="3"/>
      <c r="AS29" s="3"/>
      <c r="AT29" s="3"/>
      <c r="AU29" s="3"/>
    </row>
    <row r="30" spans="1:47" ht="29" customHeight="1" x14ac:dyDescent="0.35">
      <c r="A30" s="86" t="s">
        <v>207</v>
      </c>
      <c r="B30" s="103"/>
      <c r="C30" s="87" t="s">
        <v>361</v>
      </c>
      <c r="D30" s="87"/>
      <c r="E30" s="88"/>
      <c r="F30" s="89"/>
      <c r="G30" s="87"/>
      <c r="H30" s="87"/>
      <c r="I30" s="86" t="s">
        <v>207</v>
      </c>
      <c r="J30" s="91"/>
      <c r="K30" s="91"/>
      <c r="L30" s="90"/>
      <c r="M30" s="92"/>
      <c r="N30" s="93">
        <v>8858.5234375</v>
      </c>
      <c r="O30" s="93">
        <v>5579.1171875</v>
      </c>
      <c r="P30" s="94"/>
      <c r="Q30" s="95"/>
      <c r="R30" s="95"/>
      <c r="S30" s="51">
        <v>3</v>
      </c>
      <c r="T30" s="121"/>
      <c r="U30" s="121"/>
      <c r="V30" s="52">
        <v>0</v>
      </c>
      <c r="W30" s="52">
        <v>0.33333299999999999</v>
      </c>
      <c r="X30" s="52">
        <v>0</v>
      </c>
      <c r="Y30" s="52">
        <v>0.99999700000000002</v>
      </c>
      <c r="Z30" s="52">
        <v>1</v>
      </c>
      <c r="AA30" s="97"/>
      <c r="AB30" s="98">
        <v>30</v>
      </c>
      <c r="AC3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0" s="99"/>
      <c r="AE30"/>
      <c r="AF30"/>
      <c r="AG30"/>
      <c r="AH30" s="51"/>
      <c r="AI30" s="51"/>
      <c r="AJ30" s="51"/>
      <c r="AK30" s="51"/>
      <c r="AL30" s="51"/>
      <c r="AM30" s="51"/>
      <c r="AN30" s="51"/>
      <c r="AO30" s="51"/>
      <c r="AP30" s="51"/>
      <c r="AQ30" s="51"/>
      <c r="AR30" s="3"/>
      <c r="AS30" s="3"/>
      <c r="AT30" s="3"/>
      <c r="AU30" s="3"/>
    </row>
    <row r="31" spans="1:47" ht="29" customHeight="1" x14ac:dyDescent="0.35">
      <c r="A31" s="122" t="s">
        <v>208</v>
      </c>
      <c r="B31" s="103"/>
      <c r="C31" s="87" t="s">
        <v>361</v>
      </c>
      <c r="D31" s="87"/>
      <c r="E31" s="88"/>
      <c r="F31" s="89"/>
      <c r="G31" s="87"/>
      <c r="H31" s="87"/>
      <c r="I31" s="122" t="s">
        <v>208</v>
      </c>
      <c r="J31" s="91"/>
      <c r="K31" s="91"/>
      <c r="L31" s="90"/>
      <c r="M31" s="92"/>
      <c r="N31" s="93">
        <v>6231.33447265625</v>
      </c>
      <c r="O31" s="93">
        <v>728.2774658203125</v>
      </c>
      <c r="P31" s="94"/>
      <c r="Q31" s="95"/>
      <c r="R31" s="95"/>
      <c r="S31" s="51">
        <v>2</v>
      </c>
      <c r="T31" s="121"/>
      <c r="U31" s="121"/>
      <c r="V31" s="52">
        <v>0</v>
      </c>
      <c r="W31" s="52">
        <v>0.5</v>
      </c>
      <c r="X31" s="52">
        <v>0</v>
      </c>
      <c r="Y31" s="52">
        <v>0.99999700000000002</v>
      </c>
      <c r="Z31" s="52">
        <v>1</v>
      </c>
      <c r="AA31" s="97"/>
      <c r="AB31" s="98">
        <v>31</v>
      </c>
      <c r="AC3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1" s="99"/>
      <c r="AE31"/>
      <c r="AF31"/>
      <c r="AG31"/>
      <c r="AH31" s="51"/>
      <c r="AI31" s="51"/>
      <c r="AJ31" s="51"/>
      <c r="AK31" s="51"/>
      <c r="AL31" s="51"/>
      <c r="AM31" s="51"/>
      <c r="AN31" s="51"/>
      <c r="AO31" s="51"/>
      <c r="AP31" s="51"/>
      <c r="AQ31" s="51"/>
      <c r="AR31" s="3"/>
      <c r="AS31" s="3"/>
      <c r="AT31" s="3"/>
      <c r="AU31" s="3"/>
    </row>
    <row r="32" spans="1:47" ht="29" customHeight="1" x14ac:dyDescent="0.35">
      <c r="A32" s="86" t="s">
        <v>209</v>
      </c>
      <c r="B32" s="103"/>
      <c r="C32" s="87" t="s">
        <v>361</v>
      </c>
      <c r="D32" s="87"/>
      <c r="E32" s="88"/>
      <c r="F32" s="89"/>
      <c r="G32" s="87"/>
      <c r="H32" s="87"/>
      <c r="I32" s="86" t="s">
        <v>209</v>
      </c>
      <c r="J32" s="91"/>
      <c r="K32" s="91"/>
      <c r="L32" s="90"/>
      <c r="M32" s="92"/>
      <c r="N32" s="93">
        <v>7804.92529296875</v>
      </c>
      <c r="O32" s="93">
        <v>5609.978515625</v>
      </c>
      <c r="P32" s="94"/>
      <c r="Q32" s="95"/>
      <c r="R32" s="95"/>
      <c r="S32" s="51">
        <v>3</v>
      </c>
      <c r="T32" s="121"/>
      <c r="U32" s="121"/>
      <c r="V32" s="52">
        <v>0</v>
      </c>
      <c r="W32" s="52">
        <v>0.33333299999999999</v>
      </c>
      <c r="X32" s="52">
        <v>0</v>
      </c>
      <c r="Y32" s="52">
        <v>0.99999700000000002</v>
      </c>
      <c r="Z32" s="52">
        <v>1</v>
      </c>
      <c r="AA32" s="97"/>
      <c r="AB32" s="98">
        <v>32</v>
      </c>
      <c r="AC3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2" s="99"/>
      <c r="AE32"/>
      <c r="AF32"/>
      <c r="AG32"/>
      <c r="AH32" s="51"/>
      <c r="AI32" s="51"/>
      <c r="AJ32" s="51"/>
      <c r="AK32" s="51"/>
      <c r="AL32" s="51"/>
      <c r="AM32" s="51"/>
      <c r="AN32" s="140" t="s">
        <v>495</v>
      </c>
      <c r="AO32" s="140" t="s">
        <v>495</v>
      </c>
      <c r="AP32" s="140" t="s">
        <v>495</v>
      </c>
      <c r="AQ32" s="140" t="s">
        <v>495</v>
      </c>
      <c r="AR32" s="3"/>
      <c r="AS32" s="3"/>
      <c r="AT32" s="3"/>
      <c r="AU32" s="3"/>
    </row>
    <row r="33" spans="1:47" ht="29" customHeight="1" x14ac:dyDescent="0.35">
      <c r="A33" s="86" t="s">
        <v>210</v>
      </c>
      <c r="B33" s="103"/>
      <c r="C33" s="87" t="s">
        <v>361</v>
      </c>
      <c r="D33" s="87"/>
      <c r="E33" s="88"/>
      <c r="F33" s="89"/>
      <c r="G33" s="87"/>
      <c r="H33" s="87"/>
      <c r="I33" s="86" t="s">
        <v>210</v>
      </c>
      <c r="J33" s="91"/>
      <c r="K33" s="91"/>
      <c r="L33" s="90"/>
      <c r="M33" s="92"/>
      <c r="N33" s="93">
        <v>7908.23095703125</v>
      </c>
      <c r="O33" s="93">
        <v>5671.70166015625</v>
      </c>
      <c r="P33" s="94"/>
      <c r="Q33" s="95"/>
      <c r="R33" s="95"/>
      <c r="S33" s="51">
        <v>3</v>
      </c>
      <c r="T33" s="121"/>
      <c r="U33" s="121"/>
      <c r="V33" s="52">
        <v>0</v>
      </c>
      <c r="W33" s="52">
        <v>0.33333299999999999</v>
      </c>
      <c r="X33" s="52">
        <v>0</v>
      </c>
      <c r="Y33" s="52">
        <v>0.99999700000000002</v>
      </c>
      <c r="Z33" s="52">
        <v>1</v>
      </c>
      <c r="AA33" s="97"/>
      <c r="AB33" s="98">
        <v>33</v>
      </c>
      <c r="AC3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3" s="99"/>
      <c r="AE33"/>
      <c r="AF33"/>
      <c r="AG33"/>
      <c r="AH33" s="51"/>
      <c r="AI33" s="51"/>
      <c r="AJ33" s="51"/>
      <c r="AK33" s="51"/>
      <c r="AL33" s="51"/>
      <c r="AM33" s="51"/>
      <c r="AN33" s="140" t="s">
        <v>495</v>
      </c>
      <c r="AO33" s="140" t="s">
        <v>495</v>
      </c>
      <c r="AP33" s="140" t="s">
        <v>495</v>
      </c>
      <c r="AQ33" s="140" t="s">
        <v>495</v>
      </c>
      <c r="AR33" s="3"/>
      <c r="AS33" s="3"/>
      <c r="AT33" s="3"/>
      <c r="AU33" s="3"/>
    </row>
    <row r="34" spans="1:47" ht="29" customHeight="1" x14ac:dyDescent="0.35">
      <c r="A34" s="86" t="s">
        <v>211</v>
      </c>
      <c r="B34" s="103"/>
      <c r="C34" s="87" t="s">
        <v>361</v>
      </c>
      <c r="D34" s="87"/>
      <c r="E34" s="88"/>
      <c r="F34" s="89"/>
      <c r="G34" s="87"/>
      <c r="H34" s="87"/>
      <c r="I34" s="86" t="s">
        <v>211</v>
      </c>
      <c r="J34" s="91"/>
      <c r="K34" s="91"/>
      <c r="L34" s="90"/>
      <c r="M34" s="92"/>
      <c r="N34" s="93">
        <v>7928.7744140625</v>
      </c>
      <c r="O34" s="93">
        <v>5579.1171875</v>
      </c>
      <c r="P34" s="94"/>
      <c r="Q34" s="95"/>
      <c r="R34" s="95"/>
      <c r="S34" s="51">
        <v>3</v>
      </c>
      <c r="T34" s="121"/>
      <c r="U34" s="121"/>
      <c r="V34" s="52">
        <v>0</v>
      </c>
      <c r="W34" s="52">
        <v>0.33333299999999999</v>
      </c>
      <c r="X34" s="52">
        <v>0</v>
      </c>
      <c r="Y34" s="52">
        <v>0.99999700000000002</v>
      </c>
      <c r="Z34" s="52">
        <v>1</v>
      </c>
      <c r="AA34" s="97"/>
      <c r="AB34" s="98">
        <v>34</v>
      </c>
      <c r="AC3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4" s="99"/>
      <c r="AE34"/>
      <c r="AF34"/>
      <c r="AG34"/>
      <c r="AH34" s="51"/>
      <c r="AI34" s="51"/>
      <c r="AJ34" s="51"/>
      <c r="AK34" s="51"/>
      <c r="AL34" s="51"/>
      <c r="AM34" s="51"/>
      <c r="AN34" s="140" t="s">
        <v>495</v>
      </c>
      <c r="AO34" s="140" t="s">
        <v>495</v>
      </c>
      <c r="AP34" s="140" t="s">
        <v>495</v>
      </c>
      <c r="AQ34" s="140" t="s">
        <v>495</v>
      </c>
      <c r="AR34" s="3"/>
      <c r="AS34" s="3"/>
      <c r="AT34" s="3"/>
      <c r="AU34" s="3"/>
    </row>
    <row r="35" spans="1:47" ht="29" customHeight="1" x14ac:dyDescent="0.35">
      <c r="A35" s="86" t="s">
        <v>212</v>
      </c>
      <c r="B35" s="103"/>
      <c r="C35" s="87" t="s">
        <v>361</v>
      </c>
      <c r="D35" s="87"/>
      <c r="E35" s="88"/>
      <c r="F35" s="89"/>
      <c r="G35" s="87"/>
      <c r="H35" s="87"/>
      <c r="I35" s="86" t="s">
        <v>212</v>
      </c>
      <c r="J35" s="91"/>
      <c r="K35" s="91"/>
      <c r="L35" s="90"/>
      <c r="M35" s="92"/>
      <c r="N35" s="93">
        <v>7894.92626953125</v>
      </c>
      <c r="O35" s="93">
        <v>5640.84033203125</v>
      </c>
      <c r="P35" s="94"/>
      <c r="Q35" s="95"/>
      <c r="R35" s="95"/>
      <c r="S35" s="51">
        <v>3</v>
      </c>
      <c r="T35" s="121"/>
      <c r="U35" s="121"/>
      <c r="V35" s="52">
        <v>0</v>
      </c>
      <c r="W35" s="52">
        <v>0.33333299999999999</v>
      </c>
      <c r="X35" s="52">
        <v>0</v>
      </c>
      <c r="Y35" s="52">
        <v>0.99999700000000002</v>
      </c>
      <c r="Z35" s="52">
        <v>1</v>
      </c>
      <c r="AA35" s="97"/>
      <c r="AB35" s="98">
        <v>35</v>
      </c>
      <c r="AC3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5" s="99"/>
      <c r="AE35"/>
      <c r="AF35"/>
      <c r="AG35"/>
      <c r="AH35" s="51"/>
      <c r="AI35" s="51"/>
      <c r="AJ35" s="51"/>
      <c r="AK35" s="51"/>
      <c r="AL35" s="51"/>
      <c r="AM35" s="51"/>
      <c r="AN35" s="140"/>
      <c r="AO35" s="140"/>
      <c r="AP35" s="140"/>
      <c r="AQ35" s="140"/>
      <c r="AR35" s="3"/>
      <c r="AS35" s="3"/>
      <c r="AT35" s="3"/>
      <c r="AU35" s="3"/>
    </row>
    <row r="36" spans="1:47" ht="29" customHeight="1" x14ac:dyDescent="0.35">
      <c r="A36" s="86" t="s">
        <v>213</v>
      </c>
      <c r="B36" s="103"/>
      <c r="C36" s="87" t="s">
        <v>361</v>
      </c>
      <c r="D36" s="87"/>
      <c r="E36" s="88"/>
      <c r="F36" s="89"/>
      <c r="G36" s="87"/>
      <c r="H36" s="87"/>
      <c r="I36" s="86" t="s">
        <v>213</v>
      </c>
      <c r="J36" s="91"/>
      <c r="K36" s="91"/>
      <c r="L36" s="90"/>
      <c r="M36" s="92"/>
      <c r="N36" s="93">
        <v>2889.875244140625</v>
      </c>
      <c r="O36" s="93">
        <v>280.11395263671875</v>
      </c>
      <c r="P36" s="94"/>
      <c r="Q36" s="95"/>
      <c r="R36" s="95"/>
      <c r="S36" s="51">
        <v>1</v>
      </c>
      <c r="T36" s="121"/>
      <c r="U36" s="121"/>
      <c r="V36" s="52">
        <v>0</v>
      </c>
      <c r="W36" s="52">
        <v>1</v>
      </c>
      <c r="X36" s="52">
        <v>0</v>
      </c>
      <c r="Y36" s="52">
        <v>0.99999700000000002</v>
      </c>
      <c r="Z36" s="52">
        <v>0</v>
      </c>
      <c r="AA36" s="97"/>
      <c r="AB36" s="98">
        <v>36</v>
      </c>
      <c r="AC3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6" s="99"/>
      <c r="AE36"/>
      <c r="AF36"/>
      <c r="AG36"/>
      <c r="AH36" s="51"/>
      <c r="AI36" s="51"/>
      <c r="AJ36" s="51"/>
      <c r="AK36" s="51"/>
      <c r="AL36" s="51"/>
      <c r="AM36" s="51"/>
      <c r="AN36" s="140" t="s">
        <v>495</v>
      </c>
      <c r="AO36" s="140" t="s">
        <v>495</v>
      </c>
      <c r="AP36" s="140" t="s">
        <v>495</v>
      </c>
      <c r="AQ36" s="140" t="s">
        <v>495</v>
      </c>
      <c r="AR36" s="3"/>
      <c r="AS36" s="3"/>
      <c r="AT36" s="3"/>
      <c r="AU36" s="3"/>
    </row>
    <row r="37" spans="1:47" ht="29" customHeight="1" x14ac:dyDescent="0.35">
      <c r="A37" s="86" t="s">
        <v>214</v>
      </c>
      <c r="B37" s="103"/>
      <c r="C37" s="87" t="s">
        <v>361</v>
      </c>
      <c r="D37" s="87"/>
      <c r="E37" s="88"/>
      <c r="F37" s="89"/>
      <c r="G37" s="87"/>
      <c r="H37" s="87"/>
      <c r="I37" s="86" t="s">
        <v>214</v>
      </c>
      <c r="J37" s="91"/>
      <c r="K37" s="91"/>
      <c r="L37" s="90"/>
      <c r="M37" s="92"/>
      <c r="N37" s="93">
        <v>2427.493896484375</v>
      </c>
      <c r="O37" s="93">
        <v>504.18118286132813</v>
      </c>
      <c r="P37" s="94"/>
      <c r="Q37" s="95"/>
      <c r="R37" s="95"/>
      <c r="S37" s="51">
        <v>1</v>
      </c>
      <c r="T37" s="121"/>
      <c r="U37" s="121"/>
      <c r="V37" s="52">
        <v>0</v>
      </c>
      <c r="W37" s="52">
        <v>1</v>
      </c>
      <c r="X37" s="52">
        <v>0</v>
      </c>
      <c r="Y37" s="52">
        <v>0.99999700000000002</v>
      </c>
      <c r="Z37" s="52">
        <v>0</v>
      </c>
      <c r="AA37" s="97"/>
      <c r="AB37" s="98">
        <v>37</v>
      </c>
      <c r="AC3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7" s="99"/>
      <c r="AE37"/>
      <c r="AF37"/>
      <c r="AG37"/>
      <c r="AH37" s="51"/>
      <c r="AI37" s="51"/>
      <c r="AJ37" s="51"/>
      <c r="AK37" s="51"/>
      <c r="AL37" s="51"/>
      <c r="AM37" s="51"/>
      <c r="AN37" s="51"/>
      <c r="AO37" s="51"/>
      <c r="AP37" s="51"/>
      <c r="AQ37" s="51"/>
      <c r="AR37" s="3"/>
      <c r="AS37" s="3"/>
      <c r="AT37" s="3"/>
      <c r="AU37" s="3"/>
    </row>
    <row r="38" spans="1:47" ht="29" customHeight="1" x14ac:dyDescent="0.35">
      <c r="A38" s="86" t="s">
        <v>215</v>
      </c>
      <c r="B38" s="103"/>
      <c r="C38" s="87" t="s">
        <v>361</v>
      </c>
      <c r="D38" s="87"/>
      <c r="E38" s="88"/>
      <c r="F38" s="89"/>
      <c r="G38" s="87"/>
      <c r="H38" s="87"/>
      <c r="I38" s="86" t="s">
        <v>215</v>
      </c>
      <c r="J38" s="91"/>
      <c r="K38" s="91"/>
      <c r="L38" s="90"/>
      <c r="M38" s="92"/>
      <c r="N38" s="93">
        <v>6828.416015625</v>
      </c>
      <c r="O38" s="93">
        <v>5702.5634765625</v>
      </c>
      <c r="P38" s="94"/>
      <c r="Q38" s="95"/>
      <c r="R38" s="95"/>
      <c r="S38" s="51">
        <v>4</v>
      </c>
      <c r="T38" s="121"/>
      <c r="U38" s="121"/>
      <c r="V38" s="52">
        <v>0</v>
      </c>
      <c r="W38" s="52">
        <v>0.25</v>
      </c>
      <c r="X38" s="52">
        <v>0</v>
      </c>
      <c r="Y38" s="52">
        <v>0.99999700000000002</v>
      </c>
      <c r="Z38" s="52">
        <v>1</v>
      </c>
      <c r="AA38" s="97"/>
      <c r="AB38" s="98">
        <v>38</v>
      </c>
      <c r="AC3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8" s="99"/>
      <c r="AE38"/>
      <c r="AF38"/>
      <c r="AG38"/>
      <c r="AH38" s="51"/>
      <c r="AI38" s="51"/>
      <c r="AJ38" s="51"/>
      <c r="AK38" s="51"/>
      <c r="AL38" s="51"/>
      <c r="AM38" s="51"/>
      <c r="AN38" s="140" t="s">
        <v>495</v>
      </c>
      <c r="AO38" s="140" t="s">
        <v>495</v>
      </c>
      <c r="AP38" s="140" t="s">
        <v>495</v>
      </c>
      <c r="AQ38" s="140" t="s">
        <v>495</v>
      </c>
      <c r="AR38" s="3"/>
      <c r="AS38" s="3"/>
      <c r="AT38" s="3"/>
      <c r="AU38" s="3"/>
    </row>
    <row r="39" spans="1:47" ht="29" customHeight="1" x14ac:dyDescent="0.35">
      <c r="A39" s="86" t="s">
        <v>216</v>
      </c>
      <c r="B39" s="103"/>
      <c r="C39" s="87" t="s">
        <v>361</v>
      </c>
      <c r="D39" s="87" t="s">
        <v>65</v>
      </c>
      <c r="E39" s="88"/>
      <c r="F39" s="89"/>
      <c r="G39" s="87" t="s">
        <v>378</v>
      </c>
      <c r="H39" s="87"/>
      <c r="I39" s="86" t="s">
        <v>216</v>
      </c>
      <c r="J39" s="91"/>
      <c r="K39" s="91"/>
      <c r="L39" s="90"/>
      <c r="M39" s="92"/>
      <c r="N39" s="93">
        <v>6758.76318359375</v>
      </c>
      <c r="O39" s="93">
        <v>5671.70166015625</v>
      </c>
      <c r="P39" s="94"/>
      <c r="Q39" s="95"/>
      <c r="R39" s="95"/>
      <c r="S39" s="51">
        <v>4</v>
      </c>
      <c r="T39" s="121"/>
      <c r="U39" s="121"/>
      <c r="V39" s="52">
        <v>0</v>
      </c>
      <c r="W39" s="52">
        <v>0.25</v>
      </c>
      <c r="X39" s="52">
        <v>0</v>
      </c>
      <c r="Y39" s="52">
        <v>0.99999700000000002</v>
      </c>
      <c r="Z39" s="52">
        <v>1</v>
      </c>
      <c r="AA39" s="97"/>
      <c r="AB39" s="98">
        <v>39</v>
      </c>
      <c r="AC3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39" s="99"/>
      <c r="AE39"/>
      <c r="AF39"/>
      <c r="AG39"/>
      <c r="AH39" s="51"/>
      <c r="AI39" s="51"/>
      <c r="AJ39" s="51"/>
      <c r="AK39" s="51"/>
      <c r="AL39" s="51"/>
      <c r="AM39" s="51"/>
      <c r="AN39" s="140" t="s">
        <v>495</v>
      </c>
      <c r="AO39" s="140" t="s">
        <v>495</v>
      </c>
      <c r="AP39" s="140" t="s">
        <v>495</v>
      </c>
      <c r="AQ39" s="140" t="s">
        <v>495</v>
      </c>
      <c r="AR39" s="3"/>
      <c r="AS39" s="3"/>
      <c r="AT39" s="3"/>
      <c r="AU39" s="3"/>
    </row>
    <row r="40" spans="1:47" ht="29" customHeight="1" x14ac:dyDescent="0.35">
      <c r="A40" s="86" t="s">
        <v>217</v>
      </c>
      <c r="B40" s="103"/>
      <c r="C40" s="87" t="s">
        <v>361</v>
      </c>
      <c r="D40" s="87"/>
      <c r="E40" s="88"/>
      <c r="F40" s="89"/>
      <c r="G40" s="87"/>
      <c r="H40" s="87"/>
      <c r="I40" s="86" t="s">
        <v>217</v>
      </c>
      <c r="J40" s="91"/>
      <c r="K40" s="91"/>
      <c r="L40" s="90"/>
      <c r="M40" s="92"/>
      <c r="N40" s="93">
        <v>6724.91455078125</v>
      </c>
      <c r="O40" s="93">
        <v>5640.84033203125</v>
      </c>
      <c r="P40" s="94"/>
      <c r="Q40" s="95"/>
      <c r="R40" s="95"/>
      <c r="S40" s="51">
        <v>4</v>
      </c>
      <c r="T40" s="121"/>
      <c r="U40" s="121"/>
      <c r="V40" s="52">
        <v>0</v>
      </c>
      <c r="W40" s="52">
        <v>0.25</v>
      </c>
      <c r="X40" s="52">
        <v>0</v>
      </c>
      <c r="Y40" s="52">
        <v>0.99999700000000002</v>
      </c>
      <c r="Z40" s="52">
        <v>1</v>
      </c>
      <c r="AA40" s="97"/>
      <c r="AB40" s="98">
        <v>40</v>
      </c>
      <c r="AC4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0" s="99"/>
      <c r="AE40"/>
      <c r="AF40"/>
      <c r="AG40"/>
      <c r="AH40" s="51"/>
      <c r="AI40" s="51"/>
      <c r="AJ40" s="51"/>
      <c r="AK40" s="51"/>
      <c r="AL40" s="51"/>
      <c r="AM40" s="51"/>
      <c r="AN40" s="140" t="s">
        <v>495</v>
      </c>
      <c r="AO40" s="140" t="s">
        <v>495</v>
      </c>
      <c r="AP40" s="140" t="s">
        <v>495</v>
      </c>
      <c r="AQ40" s="140" t="s">
        <v>495</v>
      </c>
      <c r="AR40" s="3"/>
      <c r="AS40" s="3"/>
      <c r="AT40" s="3"/>
      <c r="AU40" s="3"/>
    </row>
    <row r="41" spans="1:47" ht="29" customHeight="1" x14ac:dyDescent="0.35">
      <c r="A41" s="86" t="s">
        <v>218</v>
      </c>
      <c r="B41" s="103"/>
      <c r="C41" s="87" t="s">
        <v>361</v>
      </c>
      <c r="D41" s="87"/>
      <c r="E41" s="88"/>
      <c r="F41" s="89"/>
      <c r="G41" s="87"/>
      <c r="H41" s="87"/>
      <c r="I41" s="86" t="s">
        <v>218</v>
      </c>
      <c r="J41" s="91"/>
      <c r="K41" s="91"/>
      <c r="L41" s="90"/>
      <c r="M41" s="92"/>
      <c r="N41" s="93">
        <v>6830.568359375</v>
      </c>
      <c r="O41" s="93">
        <v>5609.978515625</v>
      </c>
      <c r="P41" s="94"/>
      <c r="Q41" s="95"/>
      <c r="R41" s="95"/>
      <c r="S41" s="51">
        <v>4</v>
      </c>
      <c r="T41" s="121"/>
      <c r="U41" s="121"/>
      <c r="V41" s="52">
        <v>0</v>
      </c>
      <c r="W41" s="52">
        <v>0.25</v>
      </c>
      <c r="X41" s="52">
        <v>0</v>
      </c>
      <c r="Y41" s="52">
        <v>0.99999700000000002</v>
      </c>
      <c r="Z41" s="52">
        <v>1</v>
      </c>
      <c r="AA41" s="97"/>
      <c r="AB41" s="98">
        <v>41</v>
      </c>
      <c r="AC4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1" s="99"/>
      <c r="AE41"/>
      <c r="AF41"/>
      <c r="AG41"/>
      <c r="AH41" s="51"/>
      <c r="AI41" s="51"/>
      <c r="AJ41" s="51"/>
      <c r="AK41" s="51"/>
      <c r="AL41" s="51"/>
      <c r="AM41" s="51"/>
      <c r="AN41" s="140" t="s">
        <v>495</v>
      </c>
      <c r="AO41" s="140" t="s">
        <v>495</v>
      </c>
      <c r="AP41" s="140" t="s">
        <v>495</v>
      </c>
      <c r="AQ41" s="140" t="s">
        <v>495</v>
      </c>
      <c r="AR41" s="3"/>
      <c r="AS41" s="3"/>
      <c r="AT41" s="3"/>
      <c r="AU41" s="3"/>
    </row>
    <row r="42" spans="1:47" ht="29" customHeight="1" x14ac:dyDescent="0.35">
      <c r="A42" s="137" t="s">
        <v>219</v>
      </c>
      <c r="B42" s="103"/>
      <c r="C42" s="87" t="s">
        <v>361</v>
      </c>
      <c r="D42" s="87"/>
      <c r="E42" s="88"/>
      <c r="F42" s="89"/>
      <c r="G42" s="87"/>
      <c r="H42" s="87"/>
      <c r="I42" s="86" t="s">
        <v>219</v>
      </c>
      <c r="J42" s="91"/>
      <c r="K42" s="91"/>
      <c r="L42" s="90"/>
      <c r="M42" s="92"/>
      <c r="N42" s="93">
        <v>6671.10986328125</v>
      </c>
      <c r="O42" s="93">
        <v>5579.1171875</v>
      </c>
      <c r="P42" s="94"/>
      <c r="Q42" s="95"/>
      <c r="R42" s="95"/>
      <c r="S42" s="51">
        <v>4</v>
      </c>
      <c r="T42" s="121"/>
      <c r="U42" s="121"/>
      <c r="V42" s="52">
        <v>0</v>
      </c>
      <c r="W42" s="52">
        <v>0.25</v>
      </c>
      <c r="X42" s="52">
        <v>0</v>
      </c>
      <c r="Y42" s="52">
        <v>0.99999700000000002</v>
      </c>
      <c r="Z42" s="52">
        <v>1</v>
      </c>
      <c r="AA42" s="97"/>
      <c r="AB42" s="98">
        <v>42</v>
      </c>
      <c r="AC4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2" s="99"/>
      <c r="AE42"/>
      <c r="AF42"/>
      <c r="AG42"/>
      <c r="AH42" s="51"/>
      <c r="AI42" s="51"/>
      <c r="AJ42" s="51"/>
      <c r="AK42" s="51"/>
      <c r="AL42" s="51"/>
      <c r="AM42" s="51"/>
      <c r="AN42" s="51"/>
      <c r="AO42" s="51"/>
      <c r="AP42" s="51"/>
      <c r="AQ42" s="51"/>
      <c r="AR42" s="3"/>
      <c r="AS42" s="3"/>
      <c r="AT42" s="3"/>
      <c r="AU42" s="3"/>
    </row>
    <row r="43" spans="1:47" ht="29" customHeight="1" x14ac:dyDescent="0.35">
      <c r="A43" s="86" t="s">
        <v>220</v>
      </c>
      <c r="B43" s="103"/>
      <c r="C43" s="87" t="s">
        <v>361</v>
      </c>
      <c r="D43" s="87"/>
      <c r="E43" s="88"/>
      <c r="F43" s="89"/>
      <c r="G43" s="87"/>
      <c r="H43" s="87"/>
      <c r="I43" s="86" t="s">
        <v>220</v>
      </c>
      <c r="J43" s="91"/>
      <c r="K43" s="91"/>
      <c r="L43" s="90"/>
      <c r="M43" s="92"/>
      <c r="N43" s="93">
        <v>1040.353515625</v>
      </c>
      <c r="O43" s="93">
        <v>280.15582275390625</v>
      </c>
      <c r="P43" s="94"/>
      <c r="Q43" s="95"/>
      <c r="R43" s="95"/>
      <c r="S43" s="51">
        <v>1</v>
      </c>
      <c r="T43" s="121"/>
      <c r="U43" s="121"/>
      <c r="V43" s="52">
        <v>0</v>
      </c>
      <c r="W43" s="52">
        <v>1</v>
      </c>
      <c r="X43" s="52">
        <v>0</v>
      </c>
      <c r="Y43" s="52">
        <v>0.99999700000000002</v>
      </c>
      <c r="Z43" s="52">
        <v>0</v>
      </c>
      <c r="AA43" s="97"/>
      <c r="AB43" s="98">
        <v>43</v>
      </c>
      <c r="AC4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3" s="99"/>
      <c r="AE43"/>
      <c r="AF43"/>
      <c r="AG43"/>
      <c r="AH43" s="51"/>
      <c r="AI43" s="51"/>
      <c r="AJ43" s="51"/>
      <c r="AK43" s="51"/>
      <c r="AL43" s="51"/>
      <c r="AM43" s="51"/>
      <c r="AN43" s="140" t="s">
        <v>495</v>
      </c>
      <c r="AO43" s="140" t="s">
        <v>495</v>
      </c>
      <c r="AP43" s="140" t="s">
        <v>495</v>
      </c>
      <c r="AQ43" s="140" t="s">
        <v>495</v>
      </c>
      <c r="AR43" s="3"/>
      <c r="AS43" s="3"/>
      <c r="AT43" s="3"/>
      <c r="AU43" s="3"/>
    </row>
    <row r="44" spans="1:47" ht="29" customHeight="1" x14ac:dyDescent="0.35">
      <c r="A44" s="86" t="s">
        <v>221</v>
      </c>
      <c r="B44" s="103"/>
      <c r="C44" s="87" t="s">
        <v>361</v>
      </c>
      <c r="D44" s="87"/>
      <c r="E44" s="88"/>
      <c r="F44" s="89"/>
      <c r="G44" s="87"/>
      <c r="H44" s="87"/>
      <c r="I44" s="86" t="s">
        <v>221</v>
      </c>
      <c r="J44" s="91"/>
      <c r="K44" s="91"/>
      <c r="L44" s="90"/>
      <c r="M44" s="92"/>
      <c r="N44" s="93">
        <v>577.97210693359375</v>
      </c>
      <c r="O44" s="93">
        <v>504.22305297851563</v>
      </c>
      <c r="P44" s="94"/>
      <c r="Q44" s="95"/>
      <c r="R44" s="95"/>
      <c r="S44" s="51">
        <v>1</v>
      </c>
      <c r="T44" s="121"/>
      <c r="U44" s="121"/>
      <c r="V44" s="52">
        <v>0</v>
      </c>
      <c r="W44" s="52">
        <v>1</v>
      </c>
      <c r="X44" s="52">
        <v>0</v>
      </c>
      <c r="Y44" s="52">
        <v>0.99999700000000002</v>
      </c>
      <c r="Z44" s="52">
        <v>0</v>
      </c>
      <c r="AA44" s="97"/>
      <c r="AB44" s="98">
        <v>44</v>
      </c>
      <c r="AC4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4" s="99"/>
      <c r="AE44"/>
      <c r="AF44"/>
      <c r="AG44"/>
      <c r="AH44" s="51"/>
      <c r="AI44" s="51"/>
      <c r="AJ44" s="51"/>
      <c r="AK44" s="51"/>
      <c r="AL44" s="51"/>
      <c r="AM44" s="51"/>
      <c r="AN44" s="51"/>
      <c r="AO44" s="51"/>
      <c r="AP44" s="51"/>
      <c r="AQ44" s="51"/>
      <c r="AR44" s="3"/>
      <c r="AS44" s="3"/>
      <c r="AT44" s="3"/>
      <c r="AU44" s="3"/>
    </row>
    <row r="45" spans="1:47" ht="29" customHeight="1" x14ac:dyDescent="0.35">
      <c r="A45" s="86" t="s">
        <v>222</v>
      </c>
      <c r="B45" s="103"/>
      <c r="C45" s="87" t="s">
        <v>361</v>
      </c>
      <c r="D45" s="87"/>
      <c r="E45" s="88"/>
      <c r="F45" s="89"/>
      <c r="G45" s="87"/>
      <c r="H45" s="87"/>
      <c r="I45" s="86" t="s">
        <v>222</v>
      </c>
      <c r="J45" s="91"/>
      <c r="K45" s="91"/>
      <c r="L45" s="90"/>
      <c r="M45" s="92"/>
      <c r="N45" s="93">
        <v>1965.10791015625</v>
      </c>
      <c r="O45" s="93">
        <v>280.16009521484375</v>
      </c>
      <c r="P45" s="94"/>
      <c r="Q45" s="95"/>
      <c r="R45" s="95"/>
      <c r="S45" s="51">
        <v>1</v>
      </c>
      <c r="T45" s="121"/>
      <c r="U45" s="121"/>
      <c r="V45" s="52">
        <v>0</v>
      </c>
      <c r="W45" s="52">
        <v>1</v>
      </c>
      <c r="X45" s="52">
        <v>0</v>
      </c>
      <c r="Y45" s="52">
        <v>0.99999700000000002</v>
      </c>
      <c r="Z45" s="52">
        <v>0</v>
      </c>
      <c r="AA45" s="97"/>
      <c r="AB45" s="98">
        <v>45</v>
      </c>
      <c r="AC4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5" s="99"/>
      <c r="AE45"/>
      <c r="AF45"/>
      <c r="AG45"/>
      <c r="AH45" s="51"/>
      <c r="AI45" s="51"/>
      <c r="AJ45" s="51"/>
      <c r="AK45" s="51"/>
      <c r="AL45" s="51"/>
      <c r="AM45" s="51"/>
      <c r="AN45" s="140" t="s">
        <v>495</v>
      </c>
      <c r="AO45" s="140" t="s">
        <v>495</v>
      </c>
      <c r="AP45" s="140" t="s">
        <v>495</v>
      </c>
      <c r="AQ45" s="140" t="s">
        <v>495</v>
      </c>
      <c r="AR45" s="3"/>
      <c r="AS45" s="3"/>
      <c r="AT45" s="3"/>
      <c r="AU45" s="3"/>
    </row>
    <row r="46" spans="1:47" ht="29" customHeight="1" x14ac:dyDescent="0.35">
      <c r="A46" s="86" t="s">
        <v>223</v>
      </c>
      <c r="B46" s="103"/>
      <c r="C46" s="87" t="s">
        <v>361</v>
      </c>
      <c r="D46" s="87"/>
      <c r="E46" s="88"/>
      <c r="F46" s="89"/>
      <c r="G46" s="87"/>
      <c r="H46" s="87"/>
      <c r="I46" s="86" t="s">
        <v>223</v>
      </c>
      <c r="J46" s="91"/>
      <c r="K46" s="91"/>
      <c r="L46" s="90"/>
      <c r="M46" s="92"/>
      <c r="N46" s="93">
        <v>1502.7265625</v>
      </c>
      <c r="O46" s="93">
        <v>504.22732543945313</v>
      </c>
      <c r="P46" s="94"/>
      <c r="Q46" s="95"/>
      <c r="R46" s="95"/>
      <c r="S46" s="51">
        <v>1</v>
      </c>
      <c r="T46" s="121"/>
      <c r="U46" s="121"/>
      <c r="V46" s="52">
        <v>0</v>
      </c>
      <c r="W46" s="52">
        <v>1</v>
      </c>
      <c r="X46" s="52">
        <v>0</v>
      </c>
      <c r="Y46" s="52">
        <v>0.99999700000000002</v>
      </c>
      <c r="Z46" s="52">
        <v>0</v>
      </c>
      <c r="AA46" s="97"/>
      <c r="AB46" s="98">
        <v>46</v>
      </c>
      <c r="AC4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6" s="99"/>
      <c r="AE46"/>
      <c r="AF46"/>
      <c r="AG46"/>
      <c r="AH46" s="51"/>
      <c r="AI46" s="51"/>
      <c r="AJ46" s="51"/>
      <c r="AK46" s="51"/>
      <c r="AL46" s="51"/>
      <c r="AM46" s="51"/>
      <c r="AN46" s="51"/>
      <c r="AO46" s="51"/>
      <c r="AP46" s="51"/>
      <c r="AQ46" s="51"/>
      <c r="AR46" s="3"/>
      <c r="AS46" s="3"/>
      <c r="AT46" s="3"/>
      <c r="AU46" s="3"/>
    </row>
    <row r="47" spans="1:47" ht="29" customHeight="1" x14ac:dyDescent="0.35">
      <c r="A47" s="122" t="s">
        <v>224</v>
      </c>
      <c r="B47" s="103"/>
      <c r="C47" s="87" t="s">
        <v>361</v>
      </c>
      <c r="D47" s="87"/>
      <c r="E47" s="88"/>
      <c r="F47" s="89"/>
      <c r="G47" s="87"/>
      <c r="H47" s="87"/>
      <c r="I47" s="122" t="s">
        <v>224</v>
      </c>
      <c r="J47" s="91"/>
      <c r="K47" s="91"/>
      <c r="L47" s="90"/>
      <c r="M47" s="92"/>
      <c r="N47" s="93">
        <v>9155.9169921875</v>
      </c>
      <c r="O47" s="93">
        <v>5671.70166015625</v>
      </c>
      <c r="P47" s="94"/>
      <c r="Q47" s="95"/>
      <c r="R47" s="95"/>
      <c r="S47" s="51">
        <v>3</v>
      </c>
      <c r="T47" s="121"/>
      <c r="U47" s="121"/>
      <c r="V47" s="52">
        <v>0</v>
      </c>
      <c r="W47" s="52">
        <v>0.33333299999999999</v>
      </c>
      <c r="X47" s="52">
        <v>0</v>
      </c>
      <c r="Y47" s="52">
        <v>0.99999700000000002</v>
      </c>
      <c r="Z47" s="52">
        <v>1</v>
      </c>
      <c r="AA47" s="97"/>
      <c r="AB47" s="98">
        <v>47</v>
      </c>
      <c r="AC4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7" s="99"/>
      <c r="AE47"/>
      <c r="AF47"/>
      <c r="AG47"/>
      <c r="AH47" s="51"/>
      <c r="AI47" s="51"/>
      <c r="AJ47" s="51"/>
      <c r="AK47" s="51"/>
      <c r="AL47" s="51"/>
      <c r="AM47" s="51"/>
      <c r="AN47" s="140" t="s">
        <v>495</v>
      </c>
      <c r="AO47" s="140" t="s">
        <v>495</v>
      </c>
      <c r="AP47" s="140" t="s">
        <v>495</v>
      </c>
      <c r="AQ47" s="140" t="s">
        <v>495</v>
      </c>
      <c r="AR47" s="3"/>
      <c r="AS47" s="3"/>
      <c r="AT47" s="3"/>
      <c r="AU47" s="3"/>
    </row>
    <row r="48" spans="1:47" ht="29" customHeight="1" x14ac:dyDescent="0.35">
      <c r="A48" s="86" t="s">
        <v>225</v>
      </c>
      <c r="B48" s="103"/>
      <c r="C48" s="87" t="s">
        <v>361</v>
      </c>
      <c r="D48" s="87"/>
      <c r="E48" s="88"/>
      <c r="F48" s="89"/>
      <c r="G48" s="87"/>
      <c r="H48" s="87"/>
      <c r="I48" s="86" t="s">
        <v>225</v>
      </c>
      <c r="J48" s="91"/>
      <c r="K48" s="91"/>
      <c r="L48" s="90"/>
      <c r="M48" s="92"/>
      <c r="N48" s="93">
        <v>9122.0693359375</v>
      </c>
      <c r="O48" s="93">
        <v>5640.84033203125</v>
      </c>
      <c r="P48" s="94"/>
      <c r="Q48" s="95"/>
      <c r="R48" s="95"/>
      <c r="S48" s="51">
        <v>3</v>
      </c>
      <c r="T48" s="121"/>
      <c r="U48" s="121"/>
      <c r="V48" s="52">
        <v>0</v>
      </c>
      <c r="W48" s="52">
        <v>0.33333299999999999</v>
      </c>
      <c r="X48" s="52">
        <v>0</v>
      </c>
      <c r="Y48" s="52">
        <v>0.99999700000000002</v>
      </c>
      <c r="Z48" s="52">
        <v>1</v>
      </c>
      <c r="AA48" s="97"/>
      <c r="AB48" s="98">
        <v>48</v>
      </c>
      <c r="AC4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8" s="99"/>
      <c r="AE48"/>
      <c r="AF48"/>
      <c r="AG48"/>
      <c r="AH48" s="51"/>
      <c r="AI48" s="51"/>
      <c r="AJ48" s="51"/>
      <c r="AK48" s="51"/>
      <c r="AL48" s="51"/>
      <c r="AM48" s="51"/>
      <c r="AN48" s="140" t="s">
        <v>495</v>
      </c>
      <c r="AO48" s="140" t="s">
        <v>495</v>
      </c>
      <c r="AP48" s="140" t="s">
        <v>495</v>
      </c>
      <c r="AQ48" s="140" t="s">
        <v>495</v>
      </c>
      <c r="AR48" s="3"/>
      <c r="AS48" s="3"/>
      <c r="AT48" s="3"/>
      <c r="AU48" s="3"/>
    </row>
    <row r="49" spans="1:47" ht="29" customHeight="1" x14ac:dyDescent="0.35">
      <c r="A49" s="86" t="s">
        <v>227</v>
      </c>
      <c r="B49" s="103"/>
      <c r="C49" s="87" t="s">
        <v>361</v>
      </c>
      <c r="D49" s="87"/>
      <c r="E49" s="88"/>
      <c r="F49" s="89"/>
      <c r="G49" s="87"/>
      <c r="H49" s="87"/>
      <c r="I49" s="86" t="s">
        <v>227</v>
      </c>
      <c r="J49" s="91"/>
      <c r="K49" s="91"/>
      <c r="L49" s="90"/>
      <c r="M49" s="92"/>
      <c r="N49" s="93">
        <v>9189.765625</v>
      </c>
      <c r="O49" s="93">
        <v>5609.978515625</v>
      </c>
      <c r="P49" s="94"/>
      <c r="Q49" s="95"/>
      <c r="R49" s="95"/>
      <c r="S49" s="51">
        <v>3</v>
      </c>
      <c r="T49" s="121"/>
      <c r="U49" s="121"/>
      <c r="V49" s="52">
        <v>0</v>
      </c>
      <c r="W49" s="52">
        <v>0.33333299999999999</v>
      </c>
      <c r="X49" s="52">
        <v>0</v>
      </c>
      <c r="Y49" s="52">
        <v>0.99999700000000002</v>
      </c>
      <c r="Z49" s="52">
        <v>1</v>
      </c>
      <c r="AA49" s="97"/>
      <c r="AB49" s="98">
        <v>49</v>
      </c>
      <c r="AC4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49" s="99"/>
      <c r="AE49"/>
      <c r="AF49"/>
      <c r="AG49"/>
      <c r="AH49" s="51"/>
      <c r="AI49" s="51"/>
      <c r="AJ49" s="51"/>
      <c r="AK49" s="51"/>
      <c r="AL49" s="51"/>
      <c r="AM49" s="51"/>
      <c r="AN49" s="140" t="s">
        <v>495</v>
      </c>
      <c r="AO49" s="140" t="s">
        <v>495</v>
      </c>
      <c r="AP49" s="140" t="s">
        <v>495</v>
      </c>
      <c r="AQ49" s="140" t="s">
        <v>495</v>
      </c>
      <c r="AR49" s="3"/>
      <c r="AS49" s="3"/>
      <c r="AT49" s="3"/>
      <c r="AU49" s="3"/>
    </row>
    <row r="50" spans="1:47" ht="29" customHeight="1" x14ac:dyDescent="0.35">
      <c r="A50" s="86" t="s">
        <v>226</v>
      </c>
      <c r="B50" s="103"/>
      <c r="C50" s="87" t="s">
        <v>361</v>
      </c>
      <c r="D50" s="87"/>
      <c r="E50" s="88"/>
      <c r="F50" s="89"/>
      <c r="G50" s="87"/>
      <c r="H50" s="87"/>
      <c r="I50" s="86" t="s">
        <v>226</v>
      </c>
      <c r="J50" s="91"/>
      <c r="K50" s="91"/>
      <c r="L50" s="90"/>
      <c r="M50" s="92"/>
      <c r="N50" s="93">
        <v>9109.7431640625</v>
      </c>
      <c r="O50" s="93">
        <v>5579.1171875</v>
      </c>
      <c r="P50" s="94"/>
      <c r="Q50" s="95"/>
      <c r="R50" s="95"/>
      <c r="S50" s="51">
        <v>3</v>
      </c>
      <c r="T50" s="121"/>
      <c r="U50" s="121"/>
      <c r="V50" s="52">
        <v>0</v>
      </c>
      <c r="W50" s="52">
        <v>0.33333299999999999</v>
      </c>
      <c r="X50" s="52">
        <v>0</v>
      </c>
      <c r="Y50" s="52">
        <v>0.99999700000000002</v>
      </c>
      <c r="Z50" s="52">
        <v>1</v>
      </c>
      <c r="AA50" s="97"/>
      <c r="AB50" s="98">
        <v>50</v>
      </c>
      <c r="AC5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50" s="99"/>
      <c r="AE50"/>
      <c r="AF50"/>
      <c r="AG50"/>
      <c r="AH50" s="51"/>
      <c r="AI50" s="51"/>
      <c r="AJ50" s="51"/>
      <c r="AK50" s="51"/>
      <c r="AL50" s="51"/>
      <c r="AM50" s="51"/>
      <c r="AN50" s="51"/>
      <c r="AO50" s="51"/>
      <c r="AP50" s="51"/>
      <c r="AQ50" s="51"/>
      <c r="AR50" s="3"/>
      <c r="AS50" s="3"/>
      <c r="AT50" s="3"/>
      <c r="AU50" s="3"/>
    </row>
    <row r="51" spans="1:47" ht="29" customHeight="1" x14ac:dyDescent="0.35">
      <c r="A51" s="86" t="s">
        <v>228</v>
      </c>
      <c r="B51" s="102"/>
      <c r="C51" s="87" t="s">
        <v>361</v>
      </c>
      <c r="D51" s="87"/>
      <c r="E51" s="88"/>
      <c r="F51" s="89"/>
      <c r="G51" s="87"/>
      <c r="H51" s="87"/>
      <c r="I51" s="86" t="s">
        <v>228</v>
      </c>
      <c r="J51" s="91"/>
      <c r="K51" s="91"/>
      <c r="L51" s="90"/>
      <c r="M51" s="92"/>
      <c r="N51" s="93">
        <v>7101.7451171875</v>
      </c>
      <c r="O51" s="93">
        <v>5640.84033203125</v>
      </c>
      <c r="P51" s="94"/>
      <c r="Q51" s="95"/>
      <c r="R51" s="95"/>
      <c r="S51" s="51">
        <v>3</v>
      </c>
      <c r="T51" s="121"/>
      <c r="U51" s="121"/>
      <c r="V51" s="52">
        <v>0.5</v>
      </c>
      <c r="W51" s="52">
        <v>0.33333299999999999</v>
      </c>
      <c r="X51" s="52">
        <v>0</v>
      </c>
      <c r="Y51" s="52">
        <v>1.180847</v>
      </c>
      <c r="Z51" s="52">
        <v>0.66666666666666663</v>
      </c>
      <c r="AA51" s="97"/>
      <c r="AB51" s="98">
        <v>51</v>
      </c>
      <c r="AC5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51" s="99"/>
      <c r="AE51"/>
      <c r="AF51"/>
      <c r="AG51"/>
      <c r="AH51" s="51"/>
      <c r="AI51" s="51"/>
      <c r="AJ51" s="51"/>
      <c r="AK51" s="51"/>
      <c r="AL51" s="51"/>
      <c r="AM51" s="51"/>
      <c r="AN51" s="140" t="s">
        <v>495</v>
      </c>
      <c r="AO51" s="140" t="s">
        <v>495</v>
      </c>
      <c r="AP51" s="140" t="s">
        <v>495</v>
      </c>
      <c r="AQ51" s="140" t="s">
        <v>495</v>
      </c>
      <c r="AR51" s="3"/>
      <c r="AS51" s="3"/>
      <c r="AT51" s="3"/>
      <c r="AU51" s="3"/>
    </row>
    <row r="52" spans="1:47" ht="29" customHeight="1" x14ac:dyDescent="0.35">
      <c r="A52" s="86" t="s">
        <v>230</v>
      </c>
      <c r="B52" s="103"/>
      <c r="C52" s="87" t="s">
        <v>361</v>
      </c>
      <c r="D52" s="87"/>
      <c r="E52" s="88"/>
      <c r="F52" s="89"/>
      <c r="G52" s="87"/>
      <c r="H52" s="87"/>
      <c r="I52" s="86" t="s">
        <v>230</v>
      </c>
      <c r="J52" s="91"/>
      <c r="K52" s="91"/>
      <c r="L52" s="90"/>
      <c r="M52" s="92"/>
      <c r="N52" s="93">
        <v>7101.7451171875</v>
      </c>
      <c r="O52" s="93">
        <v>5609.978515625</v>
      </c>
      <c r="P52" s="94"/>
      <c r="Q52" s="95"/>
      <c r="R52" s="95"/>
      <c r="S52" s="51">
        <v>2</v>
      </c>
      <c r="T52" s="121"/>
      <c r="U52" s="121"/>
      <c r="V52" s="52">
        <v>0</v>
      </c>
      <c r="W52" s="52">
        <v>0.25</v>
      </c>
      <c r="X52" s="52">
        <v>0</v>
      </c>
      <c r="Y52" s="52">
        <v>0.81914600000000004</v>
      </c>
      <c r="Z52" s="52">
        <v>1</v>
      </c>
      <c r="AA52" s="97"/>
      <c r="AB52" s="98">
        <v>52</v>
      </c>
      <c r="AC5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52" s="99"/>
      <c r="AE52"/>
      <c r="AF52"/>
      <c r="AG52"/>
      <c r="AH52" s="51"/>
      <c r="AI52" s="51"/>
      <c r="AJ52" s="51"/>
      <c r="AK52" s="51"/>
      <c r="AL52" s="51"/>
      <c r="AM52" s="51"/>
      <c r="AN52" s="140" t="s">
        <v>495</v>
      </c>
      <c r="AO52" s="140" t="s">
        <v>495</v>
      </c>
      <c r="AP52" s="140" t="s">
        <v>495</v>
      </c>
      <c r="AQ52" s="140" t="s">
        <v>495</v>
      </c>
      <c r="AR52" s="3"/>
      <c r="AS52" s="3"/>
      <c r="AT52" s="3"/>
      <c r="AU52" s="3"/>
    </row>
    <row r="53" spans="1:47" ht="29" customHeight="1" x14ac:dyDescent="0.35">
      <c r="A53" s="86" t="s">
        <v>229</v>
      </c>
      <c r="B53" s="103"/>
      <c r="C53" s="87" t="s">
        <v>361</v>
      </c>
      <c r="D53" s="87"/>
      <c r="E53" s="88"/>
      <c r="F53" s="89"/>
      <c r="G53" s="87"/>
      <c r="H53" s="87"/>
      <c r="I53" s="86" t="s">
        <v>229</v>
      </c>
      <c r="J53" s="91"/>
      <c r="K53" s="91"/>
      <c r="L53" s="90"/>
      <c r="M53" s="92"/>
      <c r="N53" s="93">
        <v>7067.89697265625</v>
      </c>
      <c r="O53" s="93">
        <v>5579.1171875</v>
      </c>
      <c r="P53" s="94"/>
      <c r="Q53" s="95"/>
      <c r="R53" s="95"/>
      <c r="S53" s="51">
        <v>3</v>
      </c>
      <c r="T53" s="121"/>
      <c r="U53" s="121"/>
      <c r="V53" s="52">
        <v>0.5</v>
      </c>
      <c r="W53" s="52">
        <v>0.33333299999999999</v>
      </c>
      <c r="X53" s="52">
        <v>0</v>
      </c>
      <c r="Y53" s="52">
        <v>1.180847</v>
      </c>
      <c r="Z53" s="52">
        <v>0.66666666666666663</v>
      </c>
      <c r="AA53" s="97"/>
      <c r="AB53" s="98">
        <v>53</v>
      </c>
      <c r="AC5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53" s="99"/>
      <c r="AE53"/>
      <c r="AF53"/>
      <c r="AG53"/>
      <c r="AH53" s="51"/>
      <c r="AI53" s="51"/>
      <c r="AJ53" s="51"/>
      <c r="AK53" s="51"/>
      <c r="AL53" s="51"/>
      <c r="AM53" s="51"/>
      <c r="AN53" s="51"/>
      <c r="AO53" s="51"/>
      <c r="AP53" s="51"/>
      <c r="AQ53" s="51"/>
      <c r="AR53" s="3"/>
      <c r="AS53" s="3"/>
      <c r="AT53" s="3"/>
      <c r="AU53" s="3"/>
    </row>
    <row r="54" spans="1:47" ht="29" customHeight="1" x14ac:dyDescent="0.35">
      <c r="A54" s="122" t="s">
        <v>231</v>
      </c>
      <c r="B54" s="103"/>
      <c r="C54" s="87" t="s">
        <v>361</v>
      </c>
      <c r="D54" s="87"/>
      <c r="E54" s="88"/>
      <c r="F54" s="89"/>
      <c r="G54" s="87"/>
      <c r="H54" s="87"/>
      <c r="I54" s="122" t="s">
        <v>231</v>
      </c>
      <c r="J54" s="91"/>
      <c r="K54" s="91"/>
      <c r="L54" s="90"/>
      <c r="M54" s="92"/>
      <c r="N54" s="93">
        <v>7101.7451171875</v>
      </c>
      <c r="O54" s="93">
        <v>5671.70166015625</v>
      </c>
      <c r="P54" s="94"/>
      <c r="Q54" s="95"/>
      <c r="R54" s="95"/>
      <c r="S54" s="51">
        <v>2</v>
      </c>
      <c r="T54" s="121"/>
      <c r="U54" s="121"/>
      <c r="V54" s="52">
        <v>0</v>
      </c>
      <c r="W54" s="52">
        <v>0.25</v>
      </c>
      <c r="X54" s="52">
        <v>0</v>
      </c>
      <c r="Y54" s="52">
        <v>0.81914600000000004</v>
      </c>
      <c r="Z54" s="52">
        <v>1</v>
      </c>
      <c r="AA54" s="97"/>
      <c r="AB54" s="98">
        <v>54</v>
      </c>
      <c r="AC5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54" s="99"/>
      <c r="AE54"/>
      <c r="AF54"/>
      <c r="AG54"/>
      <c r="AH54" s="51"/>
      <c r="AI54" s="51"/>
      <c r="AJ54" s="51"/>
      <c r="AK54" s="51"/>
      <c r="AL54" s="51"/>
      <c r="AM54" s="51"/>
      <c r="AN54" s="140" t="s">
        <v>495</v>
      </c>
      <c r="AO54" s="140" t="s">
        <v>495</v>
      </c>
      <c r="AP54" s="140" t="s">
        <v>495</v>
      </c>
      <c r="AQ54" s="140" t="s">
        <v>495</v>
      </c>
      <c r="AR54" s="3"/>
      <c r="AS54" s="3"/>
      <c r="AT54" s="3"/>
      <c r="AU54" s="3"/>
    </row>
    <row r="55" spans="1:47" ht="29" customHeight="1" x14ac:dyDescent="0.35">
      <c r="A55" s="114" t="s">
        <v>232</v>
      </c>
      <c r="B55" s="103"/>
      <c r="C55" s="87" t="s">
        <v>386</v>
      </c>
      <c r="D55" s="87" t="s">
        <v>57</v>
      </c>
      <c r="E55" s="88"/>
      <c r="F55" s="89"/>
      <c r="G55" s="87"/>
      <c r="H55" s="87"/>
      <c r="I55" s="114" t="s">
        <v>232</v>
      </c>
      <c r="J55" s="91"/>
      <c r="K55" s="91" t="s">
        <v>76</v>
      </c>
      <c r="L55" s="90"/>
      <c r="M55" s="92"/>
      <c r="N55" s="93">
        <v>5845.21875</v>
      </c>
      <c r="O55" s="93">
        <v>5918.78564453125</v>
      </c>
      <c r="P55" s="94"/>
      <c r="Q55" s="95"/>
      <c r="R55" s="95"/>
      <c r="S55" s="51">
        <v>6</v>
      </c>
      <c r="T55" s="121"/>
      <c r="U55" s="121"/>
      <c r="V55" s="52">
        <v>3.3333330000000001</v>
      </c>
      <c r="W55" s="52">
        <v>6.25E-2</v>
      </c>
      <c r="X55" s="52">
        <v>1.5200000000000001E-4</v>
      </c>
      <c r="Y55" s="52">
        <v>1.304737</v>
      </c>
      <c r="Z55" s="52">
        <v>0.53333333333333333</v>
      </c>
      <c r="AA55" s="97"/>
      <c r="AB55" s="98">
        <v>55</v>
      </c>
      <c r="AC5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55" s="99"/>
      <c r="AE55"/>
      <c r="AF55"/>
      <c r="AG55"/>
      <c r="AH55" s="51"/>
      <c r="AI55" s="51"/>
      <c r="AJ55" s="51"/>
      <c r="AK55" s="51"/>
      <c r="AL55" s="51"/>
      <c r="AM55" s="51"/>
      <c r="AN55" s="140" t="s">
        <v>495</v>
      </c>
      <c r="AO55" s="140" t="s">
        <v>495</v>
      </c>
      <c r="AP55" s="140" t="s">
        <v>495</v>
      </c>
      <c r="AQ55" s="140" t="s">
        <v>495</v>
      </c>
      <c r="AR55" s="3"/>
      <c r="AS55" s="3"/>
      <c r="AT55" s="3"/>
      <c r="AU55" s="3"/>
    </row>
    <row r="56" spans="1:47" ht="29" customHeight="1" x14ac:dyDescent="0.35">
      <c r="A56" s="86" t="s">
        <v>233</v>
      </c>
      <c r="B56" s="103"/>
      <c r="C56" s="87" t="s">
        <v>386</v>
      </c>
      <c r="D56" s="87" t="s">
        <v>57</v>
      </c>
      <c r="E56" s="88"/>
      <c r="F56" s="89"/>
      <c r="G56" s="87"/>
      <c r="H56" s="87"/>
      <c r="I56" s="86" t="s">
        <v>233</v>
      </c>
      <c r="J56" s="91"/>
      <c r="K56" s="91"/>
      <c r="L56" s="90"/>
      <c r="M56" s="92"/>
      <c r="N56" s="93">
        <v>7986.3017578125</v>
      </c>
      <c r="O56" s="93">
        <v>9805.7421875</v>
      </c>
      <c r="P56" s="94"/>
      <c r="Q56" s="95"/>
      <c r="R56" s="95"/>
      <c r="S56" s="51">
        <v>4</v>
      </c>
      <c r="T56" s="121"/>
      <c r="U56" s="121"/>
      <c r="V56" s="52">
        <v>0.33333299999999999</v>
      </c>
      <c r="W56" s="52">
        <v>5.5556000000000001E-2</v>
      </c>
      <c r="X56" s="52">
        <v>1.2E-4</v>
      </c>
      <c r="Y56" s="52">
        <v>0.89674699999999996</v>
      </c>
      <c r="Z56" s="52">
        <v>0.83333333333333337</v>
      </c>
      <c r="AA56" s="97"/>
      <c r="AB56" s="98">
        <v>56</v>
      </c>
      <c r="AC5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56" s="99"/>
      <c r="AE56"/>
      <c r="AF56"/>
      <c r="AG56"/>
      <c r="AH56" s="51"/>
      <c r="AI56" s="51"/>
      <c r="AJ56" s="51"/>
      <c r="AK56" s="51"/>
      <c r="AL56" s="51"/>
      <c r="AM56" s="51"/>
      <c r="AN56" s="140" t="s">
        <v>495</v>
      </c>
      <c r="AO56" s="140" t="s">
        <v>495</v>
      </c>
      <c r="AP56" s="140" t="s">
        <v>495</v>
      </c>
      <c r="AQ56" s="140" t="s">
        <v>495</v>
      </c>
      <c r="AR56" s="3"/>
      <c r="AS56" s="3"/>
      <c r="AT56" s="3"/>
      <c r="AU56" s="3"/>
    </row>
    <row r="57" spans="1:47" ht="29" customHeight="1" x14ac:dyDescent="0.35">
      <c r="A57" s="86" t="s">
        <v>234</v>
      </c>
      <c r="B57" s="103"/>
      <c r="C57" s="87" t="s">
        <v>386</v>
      </c>
      <c r="D57" s="87" t="s">
        <v>57</v>
      </c>
      <c r="E57" s="88">
        <v>50</v>
      </c>
      <c r="F57" s="89"/>
      <c r="G57" s="87"/>
      <c r="H57" s="87"/>
      <c r="I57" s="86" t="s">
        <v>234</v>
      </c>
      <c r="J57" s="91" t="s">
        <v>386</v>
      </c>
      <c r="K57" s="91"/>
      <c r="L57" s="90"/>
      <c r="M57" s="92"/>
      <c r="N57" s="93">
        <v>5299.90966796875</v>
      </c>
      <c r="O57" s="93">
        <v>7722.72216796875</v>
      </c>
      <c r="P57" s="94"/>
      <c r="Q57" s="95"/>
      <c r="R57" s="95"/>
      <c r="S57" s="51">
        <v>11</v>
      </c>
      <c r="T57" s="121"/>
      <c r="U57" s="121"/>
      <c r="V57" s="52">
        <v>34.166666999999997</v>
      </c>
      <c r="W57" s="52">
        <v>9.0909000000000004E-2</v>
      </c>
      <c r="X57" s="52">
        <v>2.3800000000000001E-4</v>
      </c>
      <c r="Y57" s="52">
        <v>2.2771859999999999</v>
      </c>
      <c r="Z57" s="52">
        <v>0.29090909090909089</v>
      </c>
      <c r="AA57" s="97"/>
      <c r="AB57" s="98">
        <v>57</v>
      </c>
      <c r="AC5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57" s="99"/>
      <c r="AE57"/>
      <c r="AF57"/>
      <c r="AG57"/>
      <c r="AH57" s="51"/>
      <c r="AI57" s="51"/>
      <c r="AJ57" s="51"/>
      <c r="AK57" s="51"/>
      <c r="AL57" s="51"/>
      <c r="AM57" s="51"/>
      <c r="AN57" s="140" t="s">
        <v>495</v>
      </c>
      <c r="AO57" s="140" t="s">
        <v>495</v>
      </c>
      <c r="AP57" s="140" t="s">
        <v>495</v>
      </c>
      <c r="AQ57" s="140" t="s">
        <v>495</v>
      </c>
      <c r="AR57" s="3"/>
      <c r="AS57" s="3"/>
      <c r="AT57" s="3"/>
      <c r="AU57" s="3"/>
    </row>
    <row r="58" spans="1:47" ht="29" customHeight="1" x14ac:dyDescent="0.35">
      <c r="A58" s="14" t="s">
        <v>235</v>
      </c>
      <c r="B58" s="103"/>
      <c r="C58" s="87" t="s">
        <v>361</v>
      </c>
      <c r="D58" s="87"/>
      <c r="E58" s="88"/>
      <c r="F58" s="89"/>
      <c r="G58" s="87"/>
      <c r="H58" s="87"/>
      <c r="I58" s="14" t="s">
        <v>235</v>
      </c>
      <c r="J58" s="91"/>
      <c r="K58" s="91"/>
      <c r="L58" s="90"/>
      <c r="M58" s="92"/>
      <c r="N58" s="93">
        <v>9586.5341796875</v>
      </c>
      <c r="O58" s="93">
        <v>5640.84033203125</v>
      </c>
      <c r="P58" s="94"/>
      <c r="Q58" s="95"/>
      <c r="R58" s="95"/>
      <c r="S58" s="51">
        <v>2</v>
      </c>
      <c r="T58" s="121"/>
      <c r="U58" s="121"/>
      <c r="V58" s="52">
        <v>0</v>
      </c>
      <c r="W58" s="52">
        <v>0.25</v>
      </c>
      <c r="X58" s="52">
        <v>0</v>
      </c>
      <c r="Y58" s="52">
        <v>0.98370800000000003</v>
      </c>
      <c r="Z58" s="52">
        <v>1</v>
      </c>
      <c r="AA58" s="97"/>
      <c r="AB58" s="98">
        <v>58</v>
      </c>
      <c r="AC5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58" s="99"/>
      <c r="AE58"/>
      <c r="AF58"/>
      <c r="AG58"/>
      <c r="AH58" s="51"/>
      <c r="AI58" s="51"/>
      <c r="AJ58" s="51"/>
      <c r="AK58" s="51"/>
      <c r="AL58" s="51"/>
      <c r="AM58" s="51"/>
      <c r="AN58" s="140" t="s">
        <v>495</v>
      </c>
      <c r="AO58" s="140" t="s">
        <v>495</v>
      </c>
      <c r="AP58" s="140" t="s">
        <v>495</v>
      </c>
      <c r="AQ58" s="140" t="s">
        <v>495</v>
      </c>
      <c r="AR58" s="3"/>
      <c r="AS58" s="3"/>
      <c r="AT58" s="3"/>
      <c r="AU58" s="3"/>
    </row>
    <row r="59" spans="1:47" ht="29" customHeight="1" x14ac:dyDescent="0.35">
      <c r="A59" s="86" t="s">
        <v>236</v>
      </c>
      <c r="B59" s="103"/>
      <c r="C59" s="87" t="s">
        <v>361</v>
      </c>
      <c r="D59" s="87"/>
      <c r="E59" s="88"/>
      <c r="F59" s="89"/>
      <c r="G59" s="87"/>
      <c r="H59" s="87"/>
      <c r="I59" s="86" t="s">
        <v>236</v>
      </c>
      <c r="J59" s="91"/>
      <c r="K59" s="91"/>
      <c r="L59" s="90"/>
      <c r="M59" s="92"/>
      <c r="N59" s="93">
        <v>9586.5341796875</v>
      </c>
      <c r="O59" s="93">
        <v>5609.978515625</v>
      </c>
      <c r="P59" s="94"/>
      <c r="Q59" s="95"/>
      <c r="R59" s="95"/>
      <c r="S59" s="51">
        <v>2</v>
      </c>
      <c r="T59" s="121"/>
      <c r="U59" s="121"/>
      <c r="V59" s="52">
        <v>0</v>
      </c>
      <c r="W59" s="52">
        <v>0.25</v>
      </c>
      <c r="X59" s="52">
        <v>0</v>
      </c>
      <c r="Y59" s="52">
        <v>0.98370800000000003</v>
      </c>
      <c r="Z59" s="52">
        <v>1</v>
      </c>
      <c r="AA59" s="97"/>
      <c r="AB59" s="98">
        <v>59</v>
      </c>
      <c r="AC5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59" s="99"/>
      <c r="AE59"/>
      <c r="AF59"/>
      <c r="AG59"/>
      <c r="AH59" s="51"/>
      <c r="AI59" s="51"/>
      <c r="AJ59" s="51"/>
      <c r="AK59" s="51"/>
      <c r="AL59" s="51"/>
      <c r="AM59" s="51"/>
      <c r="AN59" s="140" t="s">
        <v>495</v>
      </c>
      <c r="AO59" s="140" t="s">
        <v>495</v>
      </c>
      <c r="AP59" s="140" t="s">
        <v>495</v>
      </c>
      <c r="AQ59" s="140" t="s">
        <v>495</v>
      </c>
      <c r="AR59" s="3"/>
      <c r="AS59" s="3"/>
      <c r="AT59" s="3"/>
      <c r="AU59" s="3"/>
    </row>
    <row r="60" spans="1:47" ht="29" customHeight="1" x14ac:dyDescent="0.35">
      <c r="A60" s="86" t="s">
        <v>237</v>
      </c>
      <c r="B60" s="103"/>
      <c r="C60" s="87" t="s">
        <v>361</v>
      </c>
      <c r="D60" s="87"/>
      <c r="E60" s="88"/>
      <c r="F60" s="89"/>
      <c r="G60" s="87"/>
      <c r="H60" s="87"/>
      <c r="I60" s="86" t="s">
        <v>237</v>
      </c>
      <c r="J60" s="91"/>
      <c r="K60" s="91"/>
      <c r="L60" s="90"/>
      <c r="M60" s="92"/>
      <c r="N60" s="93">
        <v>9363.173828125</v>
      </c>
      <c r="O60" s="93">
        <v>883.270751953125</v>
      </c>
      <c r="P60" s="94"/>
      <c r="Q60" s="95"/>
      <c r="R60" s="95"/>
      <c r="S60" s="51">
        <v>2</v>
      </c>
      <c r="T60" s="121"/>
      <c r="U60" s="121"/>
      <c r="V60" s="52">
        <v>0</v>
      </c>
      <c r="W60" s="52">
        <v>0.5</v>
      </c>
      <c r="X60" s="52">
        <v>0</v>
      </c>
      <c r="Y60" s="52">
        <v>0.99999700000000002</v>
      </c>
      <c r="Z60" s="52">
        <v>1</v>
      </c>
      <c r="AA60" s="97"/>
      <c r="AB60" s="98">
        <v>60</v>
      </c>
      <c r="AC6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0" s="99"/>
      <c r="AE60"/>
      <c r="AF60"/>
      <c r="AG60"/>
      <c r="AH60" s="51"/>
      <c r="AI60" s="51"/>
      <c r="AJ60" s="51"/>
      <c r="AK60" s="51"/>
      <c r="AL60" s="51"/>
      <c r="AM60" s="51"/>
      <c r="AN60" s="140" t="s">
        <v>495</v>
      </c>
      <c r="AO60" s="140" t="s">
        <v>495</v>
      </c>
      <c r="AP60" s="140" t="s">
        <v>495</v>
      </c>
      <c r="AQ60" s="140" t="s">
        <v>495</v>
      </c>
      <c r="AR60" s="3"/>
      <c r="AS60" s="3"/>
      <c r="AT60" s="3"/>
      <c r="AU60" s="3"/>
    </row>
    <row r="61" spans="1:47" ht="29" customHeight="1" x14ac:dyDescent="0.35">
      <c r="A61" s="86" t="s">
        <v>238</v>
      </c>
      <c r="B61" s="103"/>
      <c r="C61" s="87" t="s">
        <v>361</v>
      </c>
      <c r="D61" s="87"/>
      <c r="E61" s="88"/>
      <c r="F61" s="89"/>
      <c r="G61" s="87"/>
      <c r="H61" s="87"/>
      <c r="I61" s="86" t="s">
        <v>238</v>
      </c>
      <c r="J61" s="91"/>
      <c r="K61" s="91"/>
      <c r="L61" s="90"/>
      <c r="M61" s="92"/>
      <c r="N61" s="93">
        <v>8900.79296875</v>
      </c>
      <c r="O61" s="93">
        <v>952.33697509765625</v>
      </c>
      <c r="P61" s="94"/>
      <c r="Q61" s="95"/>
      <c r="R61" s="95"/>
      <c r="S61" s="51">
        <v>2</v>
      </c>
      <c r="T61" s="121"/>
      <c r="U61" s="121"/>
      <c r="V61" s="52">
        <v>0</v>
      </c>
      <c r="W61" s="52">
        <v>0.5</v>
      </c>
      <c r="X61" s="52">
        <v>0</v>
      </c>
      <c r="Y61" s="52">
        <v>0.99999700000000002</v>
      </c>
      <c r="Z61" s="52">
        <v>1</v>
      </c>
      <c r="AA61" s="97"/>
      <c r="AB61" s="98">
        <v>61</v>
      </c>
      <c r="AC6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1" s="99"/>
      <c r="AE61"/>
      <c r="AF61"/>
      <c r="AG61"/>
      <c r="AH61" s="51"/>
      <c r="AI61" s="51"/>
      <c r="AJ61" s="51"/>
      <c r="AK61" s="51"/>
      <c r="AL61" s="51"/>
      <c r="AM61" s="51"/>
      <c r="AN61" s="140" t="s">
        <v>495</v>
      </c>
      <c r="AO61" s="140" t="s">
        <v>495</v>
      </c>
      <c r="AP61" s="140" t="s">
        <v>495</v>
      </c>
      <c r="AQ61" s="140" t="s">
        <v>495</v>
      </c>
      <c r="AR61" s="3"/>
      <c r="AS61" s="3"/>
      <c r="AT61" s="3"/>
      <c r="AU61" s="3"/>
    </row>
    <row r="62" spans="1:47" ht="29" customHeight="1" x14ac:dyDescent="0.35">
      <c r="A62" s="86" t="s">
        <v>239</v>
      </c>
      <c r="B62" s="103"/>
      <c r="C62" s="87" t="s">
        <v>361</v>
      </c>
      <c r="D62" s="87"/>
      <c r="E62" s="88"/>
      <c r="F62" s="89"/>
      <c r="G62" s="87"/>
      <c r="H62" s="87"/>
      <c r="I62" s="86" t="s">
        <v>239</v>
      </c>
      <c r="J62" s="91"/>
      <c r="K62" s="91"/>
      <c r="L62" s="90"/>
      <c r="M62" s="92"/>
      <c r="N62" s="93">
        <v>9005.6171875</v>
      </c>
      <c r="O62" s="93">
        <v>728.269775390625</v>
      </c>
      <c r="P62" s="94"/>
      <c r="Q62" s="95"/>
      <c r="R62" s="95"/>
      <c r="S62" s="51">
        <v>2</v>
      </c>
      <c r="T62" s="121"/>
      <c r="U62" s="121"/>
      <c r="V62" s="52">
        <v>0</v>
      </c>
      <c r="W62" s="52">
        <v>0.5</v>
      </c>
      <c r="X62" s="52">
        <v>0</v>
      </c>
      <c r="Y62" s="52">
        <v>0.99999700000000002</v>
      </c>
      <c r="Z62" s="52">
        <v>1</v>
      </c>
      <c r="AA62" s="97"/>
      <c r="AB62" s="98">
        <v>62</v>
      </c>
      <c r="AC6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2" s="99"/>
      <c r="AE62"/>
      <c r="AF62"/>
      <c r="AG62"/>
      <c r="AH62" s="51"/>
      <c r="AI62" s="51"/>
      <c r="AJ62" s="51"/>
      <c r="AK62" s="51"/>
      <c r="AL62" s="51"/>
      <c r="AM62" s="51"/>
      <c r="AN62" s="51"/>
      <c r="AO62" s="51"/>
      <c r="AP62" s="51"/>
      <c r="AQ62" s="51"/>
      <c r="AR62" s="3"/>
      <c r="AS62" s="3"/>
      <c r="AT62" s="3"/>
      <c r="AU62" s="3"/>
    </row>
    <row r="63" spans="1:47" ht="29" customHeight="1" x14ac:dyDescent="0.35">
      <c r="A63" s="86" t="s">
        <v>240</v>
      </c>
      <c r="B63" s="103"/>
      <c r="C63" s="87" t="s">
        <v>386</v>
      </c>
      <c r="D63" s="87" t="s">
        <v>57</v>
      </c>
      <c r="E63" s="88"/>
      <c r="F63" s="89"/>
      <c r="G63" s="87"/>
      <c r="H63" s="87"/>
      <c r="I63" s="86" t="s">
        <v>240</v>
      </c>
      <c r="J63" s="91"/>
      <c r="K63" s="91"/>
      <c r="L63" s="90"/>
      <c r="M63" s="92"/>
      <c r="N63" s="93">
        <v>8457.2080078125</v>
      </c>
      <c r="O63" s="93">
        <v>3887.6904296875</v>
      </c>
      <c r="P63" s="94"/>
      <c r="Q63" s="95"/>
      <c r="R63" s="95"/>
      <c r="S63" s="51">
        <v>2</v>
      </c>
      <c r="T63" s="121"/>
      <c r="U63" s="121"/>
      <c r="V63" s="52">
        <v>0</v>
      </c>
      <c r="W63" s="52">
        <v>2.1739000000000001E-2</v>
      </c>
      <c r="X63" s="52">
        <v>3.3631000000000001E-2</v>
      </c>
      <c r="Y63" s="52">
        <v>0.66331600000000002</v>
      </c>
      <c r="Z63" s="52">
        <v>1</v>
      </c>
      <c r="AA63" s="97"/>
      <c r="AB63" s="98">
        <v>63</v>
      </c>
      <c r="AC6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3" s="99"/>
      <c r="AE63"/>
      <c r="AF63"/>
      <c r="AG63"/>
      <c r="AH63" s="51"/>
      <c r="AI63" s="51"/>
      <c r="AJ63" s="51"/>
      <c r="AK63" s="51"/>
      <c r="AL63" s="51"/>
      <c r="AM63" s="51"/>
      <c r="AN63" s="140" t="s">
        <v>495</v>
      </c>
      <c r="AO63" s="140" t="s">
        <v>495</v>
      </c>
      <c r="AP63" s="140" t="s">
        <v>495</v>
      </c>
      <c r="AQ63" s="140" t="s">
        <v>495</v>
      </c>
      <c r="AR63" s="3"/>
      <c r="AS63" s="3"/>
      <c r="AT63" s="3"/>
      <c r="AU63" s="3"/>
    </row>
    <row r="64" spans="1:47" ht="29" customHeight="1" x14ac:dyDescent="0.35">
      <c r="A64" s="86" t="s">
        <v>241</v>
      </c>
      <c r="B64" s="103"/>
      <c r="C64" s="87" t="s">
        <v>386</v>
      </c>
      <c r="D64" s="87" t="s">
        <v>57</v>
      </c>
      <c r="E64" s="88"/>
      <c r="F64" s="89"/>
      <c r="G64" s="87"/>
      <c r="H64" s="87"/>
      <c r="I64" s="86" t="s">
        <v>241</v>
      </c>
      <c r="J64" s="91"/>
      <c r="K64" s="91"/>
      <c r="L64" s="90"/>
      <c r="M64" s="92"/>
      <c r="N64" s="93">
        <v>9880.693359375</v>
      </c>
      <c r="O64" s="93">
        <v>7333.39892578125</v>
      </c>
      <c r="P64" s="94"/>
      <c r="Q64" s="95"/>
      <c r="R64" s="95"/>
      <c r="S64" s="51">
        <v>2</v>
      </c>
      <c r="T64" s="121"/>
      <c r="U64" s="121"/>
      <c r="V64" s="52">
        <v>0</v>
      </c>
      <c r="W64" s="52">
        <v>2.1739000000000001E-2</v>
      </c>
      <c r="X64" s="52">
        <v>3.3631000000000001E-2</v>
      </c>
      <c r="Y64" s="52">
        <v>0.66331600000000002</v>
      </c>
      <c r="Z64" s="52">
        <v>1</v>
      </c>
      <c r="AA64" s="97"/>
      <c r="AB64" s="98">
        <v>64</v>
      </c>
      <c r="AC6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4" s="99"/>
      <c r="AE64"/>
      <c r="AF64"/>
      <c r="AG64"/>
      <c r="AH64" s="51"/>
      <c r="AI64" s="51"/>
      <c r="AJ64" s="51"/>
      <c r="AK64" s="51"/>
      <c r="AL64" s="51"/>
      <c r="AM64" s="51"/>
      <c r="AN64" s="140" t="s">
        <v>495</v>
      </c>
      <c r="AO64" s="140" t="s">
        <v>495</v>
      </c>
      <c r="AP64" s="140" t="s">
        <v>495</v>
      </c>
      <c r="AQ64" s="140" t="s">
        <v>495</v>
      </c>
      <c r="AR64" s="3"/>
      <c r="AS64" s="3"/>
      <c r="AT64" s="3"/>
      <c r="AU64" s="3"/>
    </row>
    <row r="65" spans="1:47" ht="29" customHeight="1" x14ac:dyDescent="0.35">
      <c r="A65" s="114" t="s">
        <v>242</v>
      </c>
      <c r="B65" s="103"/>
      <c r="C65" s="87" t="s">
        <v>386</v>
      </c>
      <c r="D65" s="87" t="s">
        <v>57</v>
      </c>
      <c r="E65" s="88"/>
      <c r="F65" s="89"/>
      <c r="G65" s="87"/>
      <c r="H65" s="87"/>
      <c r="I65" s="114" t="s">
        <v>242</v>
      </c>
      <c r="J65" s="91"/>
      <c r="K65" s="91"/>
      <c r="L65" s="90"/>
      <c r="M65" s="92"/>
      <c r="N65" s="93">
        <v>4029.9267578125</v>
      </c>
      <c r="O65" s="93">
        <v>8874.453125</v>
      </c>
      <c r="P65" s="94"/>
      <c r="Q65" s="95"/>
      <c r="R65" s="95"/>
      <c r="S65" s="51">
        <v>5</v>
      </c>
      <c r="T65" s="121"/>
      <c r="U65" s="121"/>
      <c r="V65" s="52">
        <v>2.5</v>
      </c>
      <c r="W65" s="52">
        <v>2.3255999999999999E-2</v>
      </c>
      <c r="X65" s="52">
        <v>5.8359000000000001E-2</v>
      </c>
      <c r="Y65" s="52">
        <v>1.3967620000000001</v>
      </c>
      <c r="Z65" s="52">
        <v>0.5</v>
      </c>
      <c r="AA65" s="97"/>
      <c r="AB65" s="98">
        <v>65</v>
      </c>
      <c r="AC6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5" s="99"/>
      <c r="AE65"/>
      <c r="AF65"/>
      <c r="AG65"/>
      <c r="AH65" s="51"/>
      <c r="AI65" s="51"/>
      <c r="AJ65" s="51"/>
      <c r="AK65" s="51"/>
      <c r="AL65" s="51"/>
      <c r="AM65" s="51"/>
      <c r="AN65" s="140" t="s">
        <v>495</v>
      </c>
      <c r="AO65" s="140" t="s">
        <v>495</v>
      </c>
      <c r="AP65" s="140" t="s">
        <v>495</v>
      </c>
      <c r="AQ65" s="140" t="s">
        <v>495</v>
      </c>
      <c r="AR65" s="3"/>
      <c r="AS65" s="3"/>
      <c r="AT65" s="3"/>
      <c r="AU65" s="3"/>
    </row>
    <row r="66" spans="1:47" ht="29" customHeight="1" x14ac:dyDescent="0.35">
      <c r="A66" s="122" t="s">
        <v>243</v>
      </c>
      <c r="B66" s="103"/>
      <c r="C66" s="87" t="s">
        <v>386</v>
      </c>
      <c r="D66" s="87" t="s">
        <v>57</v>
      </c>
      <c r="E66" s="88"/>
      <c r="F66" s="89"/>
      <c r="G66" s="87"/>
      <c r="H66" s="87"/>
      <c r="I66" s="122" t="s">
        <v>243</v>
      </c>
      <c r="J66" s="91"/>
      <c r="K66" s="91"/>
      <c r="L66" s="90"/>
      <c r="M66" s="92"/>
      <c r="N66" s="93">
        <v>7015.18994140625</v>
      </c>
      <c r="O66" s="93">
        <v>7690.79150390625</v>
      </c>
      <c r="P66" s="94"/>
      <c r="Q66" s="95"/>
      <c r="R66" s="95"/>
      <c r="S66" s="51">
        <v>2</v>
      </c>
      <c r="T66" s="121"/>
      <c r="U66" s="121"/>
      <c r="V66" s="52">
        <v>0</v>
      </c>
      <c r="W66" s="52">
        <v>2.1739000000000001E-2</v>
      </c>
      <c r="X66" s="52">
        <v>3.8131999999999999E-2</v>
      </c>
      <c r="Y66" s="52">
        <v>0.61885599999999996</v>
      </c>
      <c r="Z66" s="52">
        <v>1</v>
      </c>
      <c r="AA66" s="97"/>
      <c r="AB66" s="98">
        <v>66</v>
      </c>
      <c r="AC6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6" s="99"/>
      <c r="AE66"/>
      <c r="AF66"/>
      <c r="AG66"/>
      <c r="AH66" s="51"/>
      <c r="AI66" s="51"/>
      <c r="AJ66" s="51"/>
      <c r="AK66" s="51"/>
      <c r="AL66" s="51"/>
      <c r="AM66" s="51"/>
      <c r="AN66" s="51"/>
      <c r="AO66" s="51"/>
      <c r="AP66" s="51"/>
      <c r="AQ66" s="51"/>
      <c r="AR66" s="3"/>
      <c r="AS66" s="3"/>
      <c r="AT66" s="3"/>
      <c r="AU66" s="3"/>
    </row>
    <row r="67" spans="1:47" ht="29" customHeight="1" x14ac:dyDescent="0.35">
      <c r="A67" s="86" t="s">
        <v>244</v>
      </c>
      <c r="B67" s="103"/>
      <c r="C67" s="87" t="s">
        <v>386</v>
      </c>
      <c r="D67" s="87" t="s">
        <v>57</v>
      </c>
      <c r="E67" s="88"/>
      <c r="F67" s="89"/>
      <c r="G67" s="87"/>
      <c r="H67" s="87"/>
      <c r="I67" s="86" t="s">
        <v>244</v>
      </c>
      <c r="J67" s="91"/>
      <c r="K67" s="91"/>
      <c r="L67" s="90"/>
      <c r="M67" s="92"/>
      <c r="N67" s="93">
        <v>3907.033935546875</v>
      </c>
      <c r="O67" s="93">
        <v>4893.13330078125</v>
      </c>
      <c r="P67" s="94"/>
      <c r="Q67" s="95"/>
      <c r="R67" s="95"/>
      <c r="S67" s="51">
        <v>3</v>
      </c>
      <c r="T67" s="121"/>
      <c r="U67" s="121"/>
      <c r="V67" s="52">
        <v>0</v>
      </c>
      <c r="W67" s="52">
        <v>2.2221999999999999E-2</v>
      </c>
      <c r="X67" s="52">
        <v>4.6615999999999998E-2</v>
      </c>
      <c r="Y67" s="52">
        <v>0.86351999999999995</v>
      </c>
      <c r="Z67" s="52">
        <v>1</v>
      </c>
      <c r="AA67" s="97"/>
      <c r="AB67" s="98">
        <v>67</v>
      </c>
      <c r="AC6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7" s="99"/>
      <c r="AE67"/>
      <c r="AF67"/>
      <c r="AG67"/>
      <c r="AH67" s="51"/>
      <c r="AI67" s="51"/>
      <c r="AJ67" s="51"/>
      <c r="AK67" s="51"/>
      <c r="AL67" s="51"/>
      <c r="AM67" s="51"/>
      <c r="AN67" s="140" t="s">
        <v>495</v>
      </c>
      <c r="AO67" s="140" t="s">
        <v>495</v>
      </c>
      <c r="AP67" s="140" t="s">
        <v>495</v>
      </c>
      <c r="AQ67" s="140" t="s">
        <v>495</v>
      </c>
      <c r="AR67" s="3"/>
      <c r="AS67" s="3"/>
      <c r="AT67" s="3"/>
      <c r="AU67" s="3"/>
    </row>
    <row r="68" spans="1:47" ht="29" customHeight="1" x14ac:dyDescent="0.35">
      <c r="A68" s="86" t="s">
        <v>245</v>
      </c>
      <c r="B68" s="103"/>
      <c r="C68" s="87" t="s">
        <v>386</v>
      </c>
      <c r="D68" s="87" t="s">
        <v>57</v>
      </c>
      <c r="E68" s="88"/>
      <c r="F68" s="89"/>
      <c r="G68" s="87"/>
      <c r="H68" s="87"/>
      <c r="I68" s="86" t="s">
        <v>245</v>
      </c>
      <c r="J68" s="91"/>
      <c r="K68" s="91" t="s">
        <v>71</v>
      </c>
      <c r="L68" s="90"/>
      <c r="M68" s="92"/>
      <c r="N68" s="93">
        <v>5076.77490234375</v>
      </c>
      <c r="O68" s="93">
        <v>4239.64404296875</v>
      </c>
      <c r="P68" s="94"/>
      <c r="Q68" s="95"/>
      <c r="R68" s="95"/>
      <c r="S68" s="51">
        <v>3</v>
      </c>
      <c r="T68" s="121"/>
      <c r="U68" s="121"/>
      <c r="V68" s="52">
        <v>0</v>
      </c>
      <c r="W68" s="52">
        <v>2.2221999999999999E-2</v>
      </c>
      <c r="X68" s="52">
        <v>4.6615999999999998E-2</v>
      </c>
      <c r="Y68" s="52">
        <v>0.86351999999999995</v>
      </c>
      <c r="Z68" s="52">
        <v>1</v>
      </c>
      <c r="AA68" s="97"/>
      <c r="AB68" s="98">
        <v>68</v>
      </c>
      <c r="AC6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8" s="99"/>
      <c r="AE68"/>
      <c r="AF68"/>
      <c r="AG68"/>
      <c r="AH68" s="51"/>
      <c r="AI68" s="51"/>
      <c r="AJ68" s="51"/>
      <c r="AK68" s="51"/>
      <c r="AL68" s="51"/>
      <c r="AM68" s="51"/>
      <c r="AN68" s="140"/>
      <c r="AO68" s="140"/>
      <c r="AP68" s="140"/>
      <c r="AQ68" s="140"/>
      <c r="AR68" s="3"/>
      <c r="AS68" s="3"/>
      <c r="AT68" s="3"/>
      <c r="AU68" s="3"/>
    </row>
    <row r="69" spans="1:47" ht="29" customHeight="1" x14ac:dyDescent="0.35">
      <c r="A69" s="14" t="s">
        <v>246</v>
      </c>
      <c r="B69" s="103"/>
      <c r="C69" s="87" t="s">
        <v>386</v>
      </c>
      <c r="D69" s="87" t="s">
        <v>57</v>
      </c>
      <c r="E69" s="88"/>
      <c r="F69" s="89"/>
      <c r="G69" s="87"/>
      <c r="H69" s="87"/>
      <c r="I69" s="14" t="s">
        <v>246</v>
      </c>
      <c r="J69" s="91"/>
      <c r="K69" s="91" t="s">
        <v>71</v>
      </c>
      <c r="L69" s="90"/>
      <c r="M69" s="92"/>
      <c r="N69" s="93">
        <v>566.93109130859375</v>
      </c>
      <c r="O69" s="93">
        <v>6585.72265625</v>
      </c>
      <c r="P69" s="94"/>
      <c r="Q69" s="95"/>
      <c r="R69" s="95"/>
      <c r="S69" s="51">
        <v>1</v>
      </c>
      <c r="T69" s="121"/>
      <c r="U69" s="121"/>
      <c r="V69" s="52">
        <v>0</v>
      </c>
      <c r="W69" s="52">
        <v>2.1277000000000001E-2</v>
      </c>
      <c r="X69" s="52">
        <v>2.751E-2</v>
      </c>
      <c r="Y69" s="52">
        <v>0.381407</v>
      </c>
      <c r="Z69" s="52">
        <v>0</v>
      </c>
      <c r="AA69" s="97"/>
      <c r="AB69" s="98">
        <v>69</v>
      </c>
      <c r="AC6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69" s="99"/>
      <c r="AE69"/>
      <c r="AF69"/>
      <c r="AG69"/>
      <c r="AH69" s="51"/>
      <c r="AI69" s="51"/>
      <c r="AJ69" s="51"/>
      <c r="AK69" s="51"/>
      <c r="AL69" s="51"/>
      <c r="AM69" s="51"/>
      <c r="AN69" s="51"/>
      <c r="AO69" s="51"/>
      <c r="AP69" s="51"/>
      <c r="AQ69" s="51"/>
      <c r="AR69" s="3"/>
      <c r="AS69" s="3"/>
      <c r="AT69" s="3"/>
      <c r="AU69" s="3"/>
    </row>
    <row r="70" spans="1:47" ht="29" customHeight="1" x14ac:dyDescent="0.35">
      <c r="A70" s="1" t="s">
        <v>247</v>
      </c>
      <c r="B70" s="103"/>
      <c r="C70" s="87" t="s">
        <v>361</v>
      </c>
      <c r="D70" s="87"/>
      <c r="E70" s="88"/>
      <c r="F70" s="89"/>
      <c r="G70" s="87"/>
      <c r="H70" s="87"/>
      <c r="I70" s="1" t="s">
        <v>247</v>
      </c>
      <c r="J70" s="91"/>
      <c r="K70" s="91"/>
      <c r="L70" s="90"/>
      <c r="M70" s="92"/>
      <c r="N70" s="93">
        <v>4739.3818359375</v>
      </c>
      <c r="O70" s="93">
        <v>280.14129638671875</v>
      </c>
      <c r="P70" s="94"/>
      <c r="Q70" s="95"/>
      <c r="R70" s="95"/>
      <c r="S70" s="51">
        <v>1</v>
      </c>
      <c r="T70" s="121"/>
      <c r="U70" s="121"/>
      <c r="V70" s="52">
        <v>0</v>
      </c>
      <c r="W70" s="52">
        <v>1</v>
      </c>
      <c r="X70" s="52">
        <v>0</v>
      </c>
      <c r="Y70" s="52">
        <v>0.99999700000000002</v>
      </c>
      <c r="Z70" s="52">
        <v>0</v>
      </c>
      <c r="AA70" s="97"/>
      <c r="AB70" s="98">
        <v>70</v>
      </c>
      <c r="AC7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0" s="99"/>
      <c r="AE70"/>
      <c r="AF70"/>
      <c r="AG70"/>
      <c r="AH70" s="51"/>
      <c r="AI70" s="51"/>
      <c r="AJ70" s="51"/>
      <c r="AK70" s="51"/>
      <c r="AL70" s="51"/>
      <c r="AM70" s="51"/>
      <c r="AN70" s="140" t="s">
        <v>495</v>
      </c>
      <c r="AO70" s="140" t="s">
        <v>495</v>
      </c>
      <c r="AP70" s="140" t="s">
        <v>495</v>
      </c>
      <c r="AQ70" s="140" t="s">
        <v>495</v>
      </c>
      <c r="AR70" s="3"/>
      <c r="AS70" s="3"/>
      <c r="AT70" s="3"/>
      <c r="AU70" s="3"/>
    </row>
    <row r="71" spans="1:47" ht="29" customHeight="1" x14ac:dyDescent="0.35">
      <c r="A71" s="1" t="s">
        <v>248</v>
      </c>
      <c r="B71" s="103"/>
      <c r="C71" s="87" t="s">
        <v>361</v>
      </c>
      <c r="D71" s="87"/>
      <c r="E71" s="88"/>
      <c r="F71" s="89"/>
      <c r="G71" s="87"/>
      <c r="H71" s="87"/>
      <c r="I71" s="1" t="s">
        <v>248</v>
      </c>
      <c r="J71" s="91"/>
      <c r="K71" s="91"/>
      <c r="L71" s="90"/>
      <c r="M71" s="92"/>
      <c r="N71" s="93">
        <v>4277</v>
      </c>
      <c r="O71" s="93">
        <v>504.20852661132813</v>
      </c>
      <c r="P71" s="94"/>
      <c r="Q71" s="95"/>
      <c r="R71" s="95"/>
      <c r="S71" s="51">
        <v>1</v>
      </c>
      <c r="T71" s="121"/>
      <c r="U71" s="121"/>
      <c r="V71" s="52">
        <v>0</v>
      </c>
      <c r="W71" s="52">
        <v>1</v>
      </c>
      <c r="X71" s="52">
        <v>0</v>
      </c>
      <c r="Y71" s="52">
        <v>0.99999700000000002</v>
      </c>
      <c r="Z71" s="52">
        <v>0</v>
      </c>
      <c r="AA71" s="97"/>
      <c r="AB71" s="98">
        <v>71</v>
      </c>
      <c r="AC7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1" s="99"/>
      <c r="AE71"/>
      <c r="AF71"/>
      <c r="AG71"/>
      <c r="AH71" s="51"/>
      <c r="AI71" s="51"/>
      <c r="AJ71" s="51"/>
      <c r="AK71" s="51"/>
      <c r="AL71" s="51"/>
      <c r="AM71" s="51"/>
      <c r="AN71" s="51"/>
      <c r="AO71" s="51"/>
      <c r="AP71" s="51"/>
      <c r="AQ71" s="51"/>
      <c r="AR71" s="3"/>
      <c r="AS71" s="3"/>
      <c r="AT71" s="3"/>
      <c r="AU71" s="3"/>
    </row>
    <row r="72" spans="1:47" ht="29" customHeight="1" x14ac:dyDescent="0.35">
      <c r="A72" s="114" t="s">
        <v>249</v>
      </c>
      <c r="B72" s="103"/>
      <c r="C72" s="87" t="s">
        <v>361</v>
      </c>
      <c r="D72" s="87"/>
      <c r="E72" s="88"/>
      <c r="F72" s="89"/>
      <c r="G72" s="87"/>
      <c r="H72" s="87"/>
      <c r="I72" s="114" t="s">
        <v>249</v>
      </c>
      <c r="J72" s="91"/>
      <c r="K72" s="91"/>
      <c r="L72" s="90"/>
      <c r="M72" s="92"/>
      <c r="N72" s="93">
        <v>8208.9521484375</v>
      </c>
      <c r="O72" s="93">
        <v>5671.70166015625</v>
      </c>
      <c r="P72" s="94"/>
      <c r="Q72" s="95"/>
      <c r="R72" s="95"/>
      <c r="S72" s="51">
        <v>3</v>
      </c>
      <c r="T72" s="121"/>
      <c r="U72" s="121"/>
      <c r="V72" s="52">
        <v>0</v>
      </c>
      <c r="W72" s="52">
        <v>0.33333299999999999</v>
      </c>
      <c r="X72" s="52">
        <v>0</v>
      </c>
      <c r="Y72" s="52">
        <v>0.99999700000000002</v>
      </c>
      <c r="Z72" s="52">
        <v>1</v>
      </c>
      <c r="AA72" s="97"/>
      <c r="AB72" s="98">
        <v>72</v>
      </c>
      <c r="AC7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2" s="99"/>
      <c r="AE72"/>
      <c r="AF72"/>
      <c r="AG72"/>
      <c r="AH72" s="51"/>
      <c r="AI72" s="51"/>
      <c r="AJ72" s="51"/>
      <c r="AK72" s="51"/>
      <c r="AL72" s="51"/>
      <c r="AM72" s="51"/>
      <c r="AN72" s="140" t="s">
        <v>495</v>
      </c>
      <c r="AO72" s="140" t="s">
        <v>495</v>
      </c>
      <c r="AP72" s="140" t="s">
        <v>495</v>
      </c>
      <c r="AQ72" s="140" t="s">
        <v>495</v>
      </c>
      <c r="AR72" s="3"/>
      <c r="AS72" s="3"/>
      <c r="AT72" s="3"/>
      <c r="AU72" s="3"/>
    </row>
    <row r="73" spans="1:47" ht="29" customHeight="1" x14ac:dyDescent="0.35">
      <c r="A73" s="86" t="s">
        <v>250</v>
      </c>
      <c r="B73" s="103"/>
      <c r="C73" s="87" t="s">
        <v>361</v>
      </c>
      <c r="D73" s="87"/>
      <c r="E73" s="88"/>
      <c r="F73" s="89"/>
      <c r="G73" s="87"/>
      <c r="H73" s="87"/>
      <c r="I73" s="86" t="s">
        <v>250</v>
      </c>
      <c r="J73" s="91"/>
      <c r="K73" s="91"/>
      <c r="L73" s="90"/>
      <c r="M73" s="92"/>
      <c r="N73" s="93">
        <v>8107.4072265625</v>
      </c>
      <c r="O73" s="93">
        <v>5640.84033203125</v>
      </c>
      <c r="P73" s="94"/>
      <c r="Q73" s="95"/>
      <c r="R73" s="95"/>
      <c r="S73" s="51">
        <v>3</v>
      </c>
      <c r="T73" s="121"/>
      <c r="U73" s="121"/>
      <c r="V73" s="52">
        <v>0</v>
      </c>
      <c r="W73" s="52">
        <v>0.33333299999999999</v>
      </c>
      <c r="X73" s="52">
        <v>0</v>
      </c>
      <c r="Y73" s="52">
        <v>0.99999700000000002</v>
      </c>
      <c r="Z73" s="52">
        <v>1</v>
      </c>
      <c r="AA73" s="97"/>
      <c r="AB73" s="98">
        <v>73</v>
      </c>
      <c r="AC7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3" s="99"/>
      <c r="AE73"/>
      <c r="AF73"/>
      <c r="AG73"/>
      <c r="AH73" s="51"/>
      <c r="AI73" s="51"/>
      <c r="AJ73" s="51"/>
      <c r="AK73" s="51"/>
      <c r="AL73" s="51"/>
      <c r="AM73" s="51"/>
      <c r="AN73" s="140" t="s">
        <v>495</v>
      </c>
      <c r="AO73" s="140" t="s">
        <v>495</v>
      </c>
      <c r="AP73" s="140" t="s">
        <v>495</v>
      </c>
      <c r="AQ73" s="140" t="s">
        <v>495</v>
      </c>
      <c r="AR73" s="3"/>
      <c r="AS73" s="3"/>
      <c r="AT73" s="3"/>
      <c r="AU73" s="3"/>
    </row>
    <row r="74" spans="1:47" ht="29" customHeight="1" x14ac:dyDescent="0.35">
      <c r="A74" s="86" t="s">
        <v>251</v>
      </c>
      <c r="B74" s="103"/>
      <c r="C74" s="87" t="s">
        <v>361</v>
      </c>
      <c r="D74" s="87"/>
      <c r="E74" s="88"/>
      <c r="F74" s="89"/>
      <c r="G74" s="87"/>
      <c r="H74" s="87"/>
      <c r="I74" s="86" t="s">
        <v>251</v>
      </c>
      <c r="J74" s="91"/>
      <c r="K74" s="91"/>
      <c r="L74" s="90"/>
      <c r="M74" s="92"/>
      <c r="N74" s="93">
        <v>8175.103515625</v>
      </c>
      <c r="O74" s="93">
        <v>5609.978515625</v>
      </c>
      <c r="P74" s="94"/>
      <c r="Q74" s="95"/>
      <c r="R74" s="95"/>
      <c r="S74" s="51">
        <v>3</v>
      </c>
      <c r="T74" s="121"/>
      <c r="U74" s="121"/>
      <c r="V74" s="52">
        <v>0</v>
      </c>
      <c r="W74" s="52">
        <v>0.33333299999999999</v>
      </c>
      <c r="X74" s="52">
        <v>0</v>
      </c>
      <c r="Y74" s="52">
        <v>0.99999700000000002</v>
      </c>
      <c r="Z74" s="52">
        <v>1</v>
      </c>
      <c r="AA74" s="97"/>
      <c r="AB74" s="98">
        <v>74</v>
      </c>
      <c r="AC7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4" s="99"/>
      <c r="AE74"/>
      <c r="AF74"/>
      <c r="AG74"/>
      <c r="AH74" s="51"/>
      <c r="AI74" s="51"/>
      <c r="AJ74" s="51"/>
      <c r="AK74" s="51"/>
      <c r="AL74" s="51"/>
      <c r="AM74" s="51"/>
      <c r="AN74" s="140" t="s">
        <v>495</v>
      </c>
      <c r="AO74" s="140" t="s">
        <v>495</v>
      </c>
      <c r="AP74" s="140" t="s">
        <v>495</v>
      </c>
      <c r="AQ74" s="140" t="s">
        <v>495</v>
      </c>
      <c r="AR74" s="3"/>
      <c r="AS74" s="3"/>
      <c r="AT74" s="3"/>
      <c r="AU74" s="3"/>
    </row>
    <row r="75" spans="1:47" ht="29" customHeight="1" x14ac:dyDescent="0.35">
      <c r="A75" s="86" t="s">
        <v>252</v>
      </c>
      <c r="B75" s="103"/>
      <c r="C75" s="87" t="s">
        <v>361</v>
      </c>
      <c r="D75" s="87"/>
      <c r="E75" s="88"/>
      <c r="F75" s="89"/>
      <c r="G75" s="87"/>
      <c r="H75" s="87"/>
      <c r="I75" s="86" t="s">
        <v>252</v>
      </c>
      <c r="J75" s="91"/>
      <c r="K75" s="91"/>
      <c r="L75" s="90"/>
      <c r="M75" s="92"/>
      <c r="N75" s="93">
        <v>8191.73388671875</v>
      </c>
      <c r="O75" s="93">
        <v>5579.1171875</v>
      </c>
      <c r="P75" s="94"/>
      <c r="Q75" s="95"/>
      <c r="R75" s="95"/>
      <c r="S75" s="51">
        <v>3</v>
      </c>
      <c r="T75" s="121"/>
      <c r="U75" s="121"/>
      <c r="V75" s="52">
        <v>0</v>
      </c>
      <c r="W75" s="52">
        <v>0.33333299999999999</v>
      </c>
      <c r="X75" s="52">
        <v>0</v>
      </c>
      <c r="Y75" s="52">
        <v>0.99999700000000002</v>
      </c>
      <c r="Z75" s="52">
        <v>1</v>
      </c>
      <c r="AA75" s="97"/>
      <c r="AB75" s="98">
        <v>75</v>
      </c>
      <c r="AC7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5" s="99"/>
      <c r="AE75"/>
      <c r="AF75"/>
      <c r="AG75"/>
      <c r="AH75" s="51"/>
      <c r="AI75" s="51"/>
      <c r="AJ75" s="51"/>
      <c r="AK75" s="51"/>
      <c r="AL75" s="51"/>
      <c r="AM75" s="51"/>
      <c r="AN75" s="51"/>
      <c r="AO75" s="51"/>
      <c r="AP75" s="51"/>
      <c r="AQ75" s="51"/>
      <c r="AR75" s="3"/>
      <c r="AS75" s="3"/>
      <c r="AT75" s="3"/>
      <c r="AU75" s="3"/>
    </row>
    <row r="76" spans="1:47" ht="29" customHeight="1" x14ac:dyDescent="0.35">
      <c r="A76" s="86" t="s">
        <v>253</v>
      </c>
      <c r="B76" s="103"/>
      <c r="C76" s="87" t="s">
        <v>361</v>
      </c>
      <c r="D76" s="87"/>
      <c r="E76" s="88"/>
      <c r="F76" s="89"/>
      <c r="G76" s="87"/>
      <c r="H76" s="87"/>
      <c r="I76" s="86" t="s">
        <v>253</v>
      </c>
      <c r="J76" s="91"/>
      <c r="K76" s="91"/>
      <c r="L76" s="90"/>
      <c r="M76" s="92"/>
      <c r="N76" s="93">
        <v>2591.62451171875</v>
      </c>
      <c r="O76" s="93">
        <v>1880.669189453125</v>
      </c>
      <c r="P76" s="94"/>
      <c r="Q76" s="95"/>
      <c r="R76" s="95"/>
      <c r="S76" s="51">
        <v>3</v>
      </c>
      <c r="T76" s="121"/>
      <c r="U76" s="121"/>
      <c r="V76" s="52">
        <v>0</v>
      </c>
      <c r="W76" s="52">
        <v>0.33333299999999999</v>
      </c>
      <c r="X76" s="52">
        <v>0</v>
      </c>
      <c r="Y76" s="52">
        <v>0.99999700000000002</v>
      </c>
      <c r="Z76" s="52">
        <v>1</v>
      </c>
      <c r="AA76" s="97"/>
      <c r="AB76" s="98">
        <v>76</v>
      </c>
      <c r="AC7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6" s="99"/>
      <c r="AE76"/>
      <c r="AF76"/>
      <c r="AG76"/>
      <c r="AH76" s="51"/>
      <c r="AI76" s="51"/>
      <c r="AJ76" s="51"/>
      <c r="AK76" s="51"/>
      <c r="AL76" s="51"/>
      <c r="AM76" s="51"/>
      <c r="AN76" s="140" t="s">
        <v>495</v>
      </c>
      <c r="AO76" s="140" t="s">
        <v>495</v>
      </c>
      <c r="AP76" s="140" t="s">
        <v>495</v>
      </c>
      <c r="AQ76" s="140" t="s">
        <v>495</v>
      </c>
      <c r="AR76" s="3"/>
      <c r="AS76" s="3"/>
      <c r="AT76" s="3"/>
      <c r="AU76" s="3"/>
    </row>
    <row r="77" spans="1:47" ht="29" customHeight="1" x14ac:dyDescent="0.35">
      <c r="A77" s="86" t="s">
        <v>254</v>
      </c>
      <c r="B77" s="103"/>
      <c r="C77" s="87" t="s">
        <v>361</v>
      </c>
      <c r="D77" s="87"/>
      <c r="E77" s="88"/>
      <c r="F77" s="89"/>
      <c r="G77" s="87"/>
      <c r="H77" s="87"/>
      <c r="I77" s="86" t="s">
        <v>254</v>
      </c>
      <c r="J77" s="91"/>
      <c r="K77" s="91"/>
      <c r="L77" s="90"/>
      <c r="M77" s="92"/>
      <c r="N77" s="93">
        <v>2094.76513671875</v>
      </c>
      <c r="O77" s="93">
        <v>6527.39990234375</v>
      </c>
      <c r="P77" s="94"/>
      <c r="Q77" s="95"/>
      <c r="R77" s="95"/>
      <c r="S77" s="51">
        <v>3</v>
      </c>
      <c r="T77" s="121"/>
      <c r="U77" s="121"/>
      <c r="V77" s="52">
        <v>0</v>
      </c>
      <c r="W77" s="52">
        <v>0.33333299999999999</v>
      </c>
      <c r="X77" s="52">
        <v>0</v>
      </c>
      <c r="Y77" s="52">
        <v>0.99999700000000002</v>
      </c>
      <c r="Z77" s="52">
        <v>1</v>
      </c>
      <c r="AA77" s="97"/>
      <c r="AB77" s="98">
        <v>77</v>
      </c>
      <c r="AC7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7" s="99"/>
      <c r="AE77"/>
      <c r="AF77"/>
      <c r="AG77"/>
      <c r="AH77" s="51"/>
      <c r="AI77" s="51"/>
      <c r="AJ77" s="51"/>
      <c r="AK77" s="51"/>
      <c r="AL77" s="51"/>
      <c r="AM77" s="51"/>
      <c r="AN77" s="140" t="s">
        <v>495</v>
      </c>
      <c r="AO77" s="140" t="s">
        <v>495</v>
      </c>
      <c r="AP77" s="140" t="s">
        <v>495</v>
      </c>
      <c r="AQ77" s="140" t="s">
        <v>495</v>
      </c>
      <c r="AR77" s="3"/>
      <c r="AS77" s="3"/>
      <c r="AT77" s="3"/>
      <c r="AU77" s="3"/>
    </row>
    <row r="78" spans="1:47" ht="29" customHeight="1" x14ac:dyDescent="0.35">
      <c r="A78" s="86" t="s">
        <v>255</v>
      </c>
      <c r="B78" s="103"/>
      <c r="C78" s="87" t="s">
        <v>361</v>
      </c>
      <c r="D78" s="87"/>
      <c r="E78" s="88"/>
      <c r="F78" s="89"/>
      <c r="G78" s="87"/>
      <c r="H78" s="87"/>
      <c r="I78" s="86" t="s">
        <v>255</v>
      </c>
      <c r="J78" s="91"/>
      <c r="K78" s="91"/>
      <c r="L78" s="90"/>
      <c r="M78" s="92"/>
      <c r="N78" s="93">
        <v>3657.792236328125</v>
      </c>
      <c r="O78" s="93">
        <v>1771.9554443359375</v>
      </c>
      <c r="P78" s="94"/>
      <c r="Q78" s="95"/>
      <c r="R78" s="95"/>
      <c r="S78" s="51">
        <v>3</v>
      </c>
      <c r="T78" s="121"/>
      <c r="U78" s="121"/>
      <c r="V78" s="52">
        <v>0</v>
      </c>
      <c r="W78" s="52">
        <v>0.33333299999999999</v>
      </c>
      <c r="X78" s="52">
        <v>0</v>
      </c>
      <c r="Y78" s="52">
        <v>0.99999700000000002</v>
      </c>
      <c r="Z78" s="52">
        <v>1</v>
      </c>
      <c r="AA78" s="97"/>
      <c r="AB78" s="98">
        <v>78</v>
      </c>
      <c r="AC7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8" s="99"/>
      <c r="AE78"/>
      <c r="AF78"/>
      <c r="AG78"/>
      <c r="AH78" s="51"/>
      <c r="AI78" s="51"/>
      <c r="AJ78" s="51"/>
      <c r="AK78" s="51"/>
      <c r="AL78" s="51"/>
      <c r="AM78" s="51"/>
      <c r="AN78" s="140" t="s">
        <v>495</v>
      </c>
      <c r="AO78" s="140" t="s">
        <v>495</v>
      </c>
      <c r="AP78" s="140" t="s">
        <v>495</v>
      </c>
      <c r="AQ78" s="140" t="s">
        <v>495</v>
      </c>
      <c r="AR78" s="3"/>
      <c r="AS78" s="3"/>
      <c r="AT78" s="3"/>
      <c r="AU78" s="3"/>
    </row>
    <row r="79" spans="1:47" ht="29" customHeight="1" x14ac:dyDescent="0.35">
      <c r="A79" s="86" t="s">
        <v>256</v>
      </c>
      <c r="B79" s="103"/>
      <c r="C79" s="87" t="s">
        <v>361</v>
      </c>
      <c r="D79" s="87"/>
      <c r="E79" s="88"/>
      <c r="F79" s="89"/>
      <c r="G79" s="87"/>
      <c r="H79" s="87"/>
      <c r="I79" s="86" t="s">
        <v>256</v>
      </c>
      <c r="J79" s="91"/>
      <c r="K79" s="91"/>
      <c r="L79" s="90"/>
      <c r="M79" s="92"/>
      <c r="N79" s="93">
        <v>3977.480224609375</v>
      </c>
      <c r="O79" s="93">
        <v>4556.8427734375</v>
      </c>
      <c r="P79" s="94"/>
      <c r="Q79" s="95"/>
      <c r="R79" s="95"/>
      <c r="S79" s="51">
        <v>3</v>
      </c>
      <c r="T79" s="121"/>
      <c r="U79" s="121"/>
      <c r="V79" s="52">
        <v>0</v>
      </c>
      <c r="W79" s="52">
        <v>0.33333299999999999</v>
      </c>
      <c r="X79" s="52">
        <v>0</v>
      </c>
      <c r="Y79" s="52">
        <v>0.99999700000000002</v>
      </c>
      <c r="Z79" s="52">
        <v>1</v>
      </c>
      <c r="AA79" s="97"/>
      <c r="AB79" s="98">
        <v>79</v>
      </c>
      <c r="AC7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79" s="99"/>
      <c r="AE79"/>
      <c r="AF79"/>
      <c r="AG79"/>
      <c r="AH79" s="51"/>
      <c r="AI79" s="51"/>
      <c r="AJ79" s="51"/>
      <c r="AK79" s="51"/>
      <c r="AL79" s="51"/>
      <c r="AM79" s="51"/>
      <c r="AN79" s="51"/>
      <c r="AO79" s="51"/>
      <c r="AP79" s="51"/>
      <c r="AQ79" s="51"/>
      <c r="AR79" s="3"/>
      <c r="AS79" s="3"/>
      <c r="AT79" s="3"/>
      <c r="AU79" s="3"/>
    </row>
    <row r="80" spans="1:47" ht="29" customHeight="1" x14ac:dyDescent="0.35">
      <c r="A80" s="86" t="s">
        <v>257</v>
      </c>
      <c r="B80" s="103"/>
      <c r="C80" s="87" t="s">
        <v>386</v>
      </c>
      <c r="D80" s="87" t="s">
        <v>57</v>
      </c>
      <c r="E80" s="88"/>
      <c r="F80" s="89"/>
      <c r="G80" s="87"/>
      <c r="H80" s="87"/>
      <c r="I80" s="86" t="s">
        <v>257</v>
      </c>
      <c r="J80" s="91"/>
      <c r="K80" s="91"/>
      <c r="L80" s="90"/>
      <c r="M80" s="92"/>
      <c r="N80" s="93">
        <v>8034.73193359375</v>
      </c>
      <c r="O80" s="93">
        <v>9167.69921875</v>
      </c>
      <c r="P80" s="94"/>
      <c r="Q80" s="95"/>
      <c r="R80" s="95"/>
      <c r="S80" s="51">
        <v>2</v>
      </c>
      <c r="T80" s="121"/>
      <c r="U80" s="121"/>
      <c r="V80" s="52">
        <v>0</v>
      </c>
      <c r="W80" s="52">
        <v>2.1739000000000001E-2</v>
      </c>
      <c r="X80" s="52">
        <v>3.3631000000000001E-2</v>
      </c>
      <c r="Y80" s="52">
        <v>0.66331600000000002</v>
      </c>
      <c r="Z80" s="52">
        <v>1</v>
      </c>
      <c r="AA80" s="97"/>
      <c r="AB80" s="98">
        <v>80</v>
      </c>
      <c r="AC8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80" s="99"/>
      <c r="AE80"/>
      <c r="AF80"/>
      <c r="AG80"/>
      <c r="AH80" s="51"/>
      <c r="AI80" s="51"/>
      <c r="AJ80" s="51"/>
      <c r="AK80" s="51"/>
      <c r="AL80" s="51"/>
      <c r="AM80" s="51"/>
      <c r="AN80" s="140" t="s">
        <v>495</v>
      </c>
      <c r="AO80" s="140" t="s">
        <v>495</v>
      </c>
      <c r="AP80" s="140" t="s">
        <v>495</v>
      </c>
      <c r="AQ80" s="140" t="s">
        <v>495</v>
      </c>
      <c r="AR80" s="3"/>
      <c r="AS80" s="3"/>
      <c r="AT80" s="3"/>
      <c r="AU80" s="3"/>
    </row>
    <row r="81" spans="1:47" ht="29" customHeight="1" x14ac:dyDescent="0.35">
      <c r="A81" s="86" t="s">
        <v>258</v>
      </c>
      <c r="B81" s="103"/>
      <c r="C81" s="87" t="s">
        <v>386</v>
      </c>
      <c r="D81" s="87" t="s">
        <v>57</v>
      </c>
      <c r="E81" s="88"/>
      <c r="F81" s="89"/>
      <c r="G81" s="87"/>
      <c r="H81" s="87"/>
      <c r="I81" s="86" t="s">
        <v>258</v>
      </c>
      <c r="J81" s="91"/>
      <c r="K81" s="91"/>
      <c r="L81" s="90"/>
      <c r="M81" s="92"/>
      <c r="N81" s="93">
        <v>9126.923828125</v>
      </c>
      <c r="O81" s="93">
        <v>6323.4609375</v>
      </c>
      <c r="P81" s="94"/>
      <c r="Q81" s="95"/>
      <c r="R81" s="95"/>
      <c r="S81" s="51">
        <v>2</v>
      </c>
      <c r="T81" s="121"/>
      <c r="U81" s="121"/>
      <c r="V81" s="52">
        <v>0</v>
      </c>
      <c r="W81" s="52">
        <v>2.1739000000000001E-2</v>
      </c>
      <c r="X81" s="52">
        <v>3.3631000000000001E-2</v>
      </c>
      <c r="Y81" s="52">
        <v>0.66331600000000002</v>
      </c>
      <c r="Z81" s="52">
        <v>1</v>
      </c>
      <c r="AA81" s="97"/>
      <c r="AB81" s="98">
        <v>81</v>
      </c>
      <c r="AC8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81" s="99"/>
      <c r="AE81"/>
      <c r="AF81"/>
      <c r="AG81"/>
      <c r="AH81" s="51"/>
      <c r="AI81" s="51"/>
      <c r="AJ81" s="51"/>
      <c r="AK81" s="51"/>
      <c r="AL81" s="51"/>
      <c r="AM81" s="51"/>
      <c r="AN81" s="140" t="s">
        <v>495</v>
      </c>
      <c r="AO81" s="140" t="s">
        <v>495</v>
      </c>
      <c r="AP81" s="140" t="s">
        <v>495</v>
      </c>
      <c r="AQ81" s="140" t="s">
        <v>495</v>
      </c>
      <c r="AR81" s="3"/>
      <c r="AS81" s="3"/>
      <c r="AT81" s="3"/>
      <c r="AU81" s="3"/>
    </row>
    <row r="82" spans="1:47" ht="29" customHeight="1" x14ac:dyDescent="0.35">
      <c r="A82" s="114" t="s">
        <v>259</v>
      </c>
      <c r="B82" s="102"/>
      <c r="C82" s="87" t="s">
        <v>386</v>
      </c>
      <c r="D82" s="87" t="s">
        <v>57</v>
      </c>
      <c r="E82" s="88"/>
      <c r="F82" s="89"/>
      <c r="G82" s="87" t="s">
        <v>390</v>
      </c>
      <c r="H82" s="87"/>
      <c r="I82" s="114" t="s">
        <v>259</v>
      </c>
      <c r="J82" s="91"/>
      <c r="K82" s="91"/>
      <c r="L82" s="90"/>
      <c r="M82" s="92"/>
      <c r="N82" s="93">
        <v>1794.326171875</v>
      </c>
      <c r="O82" s="93">
        <v>4004.274169921875</v>
      </c>
      <c r="P82" s="94"/>
      <c r="Q82" s="95"/>
      <c r="R82" s="95"/>
      <c r="S82" s="51">
        <v>4</v>
      </c>
      <c r="T82" s="121"/>
      <c r="U82" s="121"/>
      <c r="V82" s="52">
        <v>1</v>
      </c>
      <c r="W82" s="52">
        <v>0.1</v>
      </c>
      <c r="X82" s="52">
        <v>0</v>
      </c>
      <c r="Y82" s="52">
        <v>1.1333869999999999</v>
      </c>
      <c r="Z82" s="52">
        <v>0.66666666666666663</v>
      </c>
      <c r="AA82" s="97"/>
      <c r="AB82" s="98">
        <v>82</v>
      </c>
      <c r="AC8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82" s="99"/>
      <c r="AE82"/>
      <c r="AF82"/>
      <c r="AG82"/>
      <c r="AH82" s="51"/>
      <c r="AI82" s="51"/>
      <c r="AJ82" s="51"/>
      <c r="AK82" s="51"/>
      <c r="AL82" s="51"/>
      <c r="AM82" s="51"/>
      <c r="AN82" s="140" t="s">
        <v>495</v>
      </c>
      <c r="AO82" s="140" t="s">
        <v>495</v>
      </c>
      <c r="AP82" s="140" t="s">
        <v>495</v>
      </c>
      <c r="AQ82" s="140" t="s">
        <v>495</v>
      </c>
      <c r="AR82" s="3"/>
      <c r="AS82" s="3"/>
      <c r="AT82" s="3"/>
      <c r="AU82" s="3"/>
    </row>
    <row r="83" spans="1:47" ht="29" customHeight="1" x14ac:dyDescent="0.35">
      <c r="A83" s="114" t="s">
        <v>377</v>
      </c>
      <c r="B83" s="103"/>
      <c r="C83" s="87" t="s">
        <v>361</v>
      </c>
      <c r="D83" s="87"/>
      <c r="E83" s="88"/>
      <c r="F83" s="89"/>
      <c r="G83" s="87"/>
      <c r="H83" s="87"/>
      <c r="I83" s="114" t="s">
        <v>261</v>
      </c>
      <c r="J83" s="91"/>
      <c r="K83" s="91"/>
      <c r="L83" s="90"/>
      <c r="M83" s="92"/>
      <c r="N83" s="93">
        <v>4879.234375</v>
      </c>
      <c r="O83" s="93">
        <v>3065.02001953125</v>
      </c>
      <c r="P83" s="94"/>
      <c r="Q83" s="95"/>
      <c r="R83" s="95"/>
      <c r="S83" s="51"/>
      <c r="T83" s="121"/>
      <c r="U83" s="121"/>
      <c r="V83" s="52"/>
      <c r="W83" s="52"/>
      <c r="X83" s="52"/>
      <c r="Y83" s="52"/>
      <c r="Z83" s="52"/>
      <c r="AA83" s="97"/>
      <c r="AB83" s="98">
        <v>83</v>
      </c>
      <c r="AC8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83" s="99"/>
      <c r="AE83"/>
      <c r="AF83"/>
      <c r="AG83"/>
      <c r="AH83" s="51"/>
      <c r="AI83" s="51"/>
      <c r="AJ83" s="51"/>
      <c r="AK83" s="51"/>
      <c r="AL83" s="51"/>
      <c r="AM83" s="51"/>
      <c r="AN83" s="51"/>
      <c r="AO83" s="51"/>
      <c r="AP83" s="51"/>
      <c r="AQ83" s="51"/>
      <c r="AR83" s="3"/>
      <c r="AS83" s="3"/>
      <c r="AT83" s="3"/>
      <c r="AU83" s="3"/>
    </row>
    <row r="84" spans="1:47" ht="29" customHeight="1" x14ac:dyDescent="0.35">
      <c r="A84" s="86" t="s">
        <v>260</v>
      </c>
      <c r="B84" s="103"/>
      <c r="C84" s="87" t="s">
        <v>386</v>
      </c>
      <c r="D84" s="87" t="s">
        <v>57</v>
      </c>
      <c r="E84" s="88">
        <v>50</v>
      </c>
      <c r="F84" s="89"/>
      <c r="G84" s="87"/>
      <c r="H84" s="87"/>
      <c r="I84" s="86" t="s">
        <v>260</v>
      </c>
      <c r="J84" s="91"/>
      <c r="K84" s="91"/>
      <c r="L84" s="90"/>
      <c r="M84" s="92"/>
      <c r="N84" s="93">
        <v>4134.7392578125</v>
      </c>
      <c r="O84" s="93">
        <v>3289.919921875</v>
      </c>
      <c r="P84" s="94"/>
      <c r="Q84" s="95"/>
      <c r="R84" s="95"/>
      <c r="S84" s="51">
        <v>7</v>
      </c>
      <c r="T84" s="121"/>
      <c r="U84" s="121"/>
      <c r="V84" s="52">
        <v>13</v>
      </c>
      <c r="W84" s="52">
        <v>0.14285700000000001</v>
      </c>
      <c r="X84" s="52">
        <v>0</v>
      </c>
      <c r="Y84" s="52">
        <v>1.8890199999999999</v>
      </c>
      <c r="Z84" s="52">
        <v>0.33333333333333331</v>
      </c>
      <c r="AA84" s="97"/>
      <c r="AB84" s="98">
        <v>84</v>
      </c>
      <c r="AC8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84" s="99"/>
      <c r="AE84"/>
      <c r="AF84"/>
      <c r="AG84"/>
      <c r="AH84" s="51"/>
      <c r="AI84" s="51"/>
      <c r="AJ84" s="51"/>
      <c r="AK84" s="51"/>
      <c r="AL84" s="51"/>
      <c r="AM84" s="51"/>
      <c r="AN84" s="140" t="s">
        <v>495</v>
      </c>
      <c r="AO84" s="140" t="s">
        <v>495</v>
      </c>
      <c r="AP84" s="140" t="s">
        <v>495</v>
      </c>
      <c r="AQ84" s="140" t="s">
        <v>495</v>
      </c>
      <c r="AR84" s="3"/>
      <c r="AS84" s="3"/>
      <c r="AT84" s="3"/>
      <c r="AU84" s="3"/>
    </row>
    <row r="85" spans="1:47" ht="29" customHeight="1" x14ac:dyDescent="0.35">
      <c r="A85" s="122" t="s">
        <v>262</v>
      </c>
      <c r="B85" s="103"/>
      <c r="C85" s="87" t="s">
        <v>386</v>
      </c>
      <c r="D85" s="87" t="s">
        <v>57</v>
      </c>
      <c r="E85" s="88"/>
      <c r="F85" s="89"/>
      <c r="G85" s="87"/>
      <c r="H85" s="87"/>
      <c r="I85" s="122" t="s">
        <v>262</v>
      </c>
      <c r="J85" s="91"/>
      <c r="K85" s="91"/>
      <c r="L85" s="90"/>
      <c r="M85" s="92"/>
      <c r="N85" s="93">
        <v>110.56586456298828</v>
      </c>
      <c r="O85" s="93">
        <v>5518.21044921875</v>
      </c>
      <c r="P85" s="94"/>
      <c r="Q85" s="95"/>
      <c r="R85" s="95"/>
      <c r="S85" s="51">
        <v>3</v>
      </c>
      <c r="T85" s="121"/>
      <c r="U85" s="121"/>
      <c r="V85" s="52">
        <v>0</v>
      </c>
      <c r="W85" s="52">
        <v>9.0909000000000004E-2</v>
      </c>
      <c r="X85" s="52">
        <v>0</v>
      </c>
      <c r="Y85" s="52">
        <v>0.86543099999999995</v>
      </c>
      <c r="Z85" s="52">
        <v>1</v>
      </c>
      <c r="AA85" s="97"/>
      <c r="AB85" s="98">
        <v>85</v>
      </c>
      <c r="AC8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85" s="99"/>
      <c r="AE85"/>
      <c r="AF85"/>
      <c r="AG85"/>
      <c r="AH85" s="51"/>
      <c r="AI85" s="51"/>
      <c r="AJ85" s="51"/>
      <c r="AK85" s="51"/>
      <c r="AL85" s="51"/>
      <c r="AM85" s="51"/>
      <c r="AN85" s="51"/>
      <c r="AO85" s="51"/>
      <c r="AP85" s="51"/>
      <c r="AQ85" s="51"/>
      <c r="AR85" s="3"/>
      <c r="AS85" s="3"/>
      <c r="AT85" s="3"/>
      <c r="AU85" s="3"/>
    </row>
    <row r="86" spans="1:47" ht="29" customHeight="1" x14ac:dyDescent="0.35">
      <c r="A86" s="122" t="s">
        <v>263</v>
      </c>
      <c r="B86" s="103"/>
      <c r="C86" s="87" t="s">
        <v>386</v>
      </c>
      <c r="D86" s="87" t="s">
        <v>57</v>
      </c>
      <c r="E86" s="88"/>
      <c r="F86" s="89"/>
      <c r="G86" s="87"/>
      <c r="H86" s="87"/>
      <c r="I86" s="122" t="s">
        <v>263</v>
      </c>
      <c r="J86" s="91"/>
      <c r="K86" s="91"/>
      <c r="L86" s="90"/>
      <c r="M86" s="92"/>
      <c r="N86" s="93">
        <v>5924.29736328125</v>
      </c>
      <c r="O86" s="93">
        <v>5518.66162109375</v>
      </c>
      <c r="P86" s="94"/>
      <c r="Q86" s="95"/>
      <c r="R86" s="95"/>
      <c r="S86" s="51">
        <v>2</v>
      </c>
      <c r="T86" s="121"/>
      <c r="U86" s="121"/>
      <c r="V86" s="52">
        <v>0</v>
      </c>
      <c r="W86" s="52">
        <v>8.3333000000000004E-2</v>
      </c>
      <c r="X86" s="52">
        <v>0</v>
      </c>
      <c r="Y86" s="52">
        <v>0.62022500000000003</v>
      </c>
      <c r="Z86" s="52">
        <v>1</v>
      </c>
      <c r="AA86" s="97"/>
      <c r="AB86" s="98">
        <v>86</v>
      </c>
      <c r="AC8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86" s="99"/>
      <c r="AE86"/>
      <c r="AF86"/>
      <c r="AG86"/>
      <c r="AH86" s="51"/>
      <c r="AI86" s="51"/>
      <c r="AJ86" s="51"/>
      <c r="AK86" s="51"/>
      <c r="AL86" s="51"/>
      <c r="AM86" s="51"/>
      <c r="AN86" s="140" t="s">
        <v>495</v>
      </c>
      <c r="AO86" s="140" t="s">
        <v>495</v>
      </c>
      <c r="AP86" s="140" t="s">
        <v>495</v>
      </c>
      <c r="AQ86" s="140" t="s">
        <v>495</v>
      </c>
      <c r="AR86" s="3"/>
      <c r="AS86" s="3"/>
      <c r="AT86" s="3"/>
      <c r="AU86" s="3"/>
    </row>
    <row r="87" spans="1:47" ht="29" customHeight="1" x14ac:dyDescent="0.35">
      <c r="A87" s="86" t="s">
        <v>264</v>
      </c>
      <c r="B87" s="103"/>
      <c r="C87" s="87" t="s">
        <v>361</v>
      </c>
      <c r="D87" s="87"/>
      <c r="E87" s="88"/>
      <c r="F87" s="89"/>
      <c r="G87" s="87"/>
      <c r="H87" s="87"/>
      <c r="I87" s="86" t="s">
        <v>264</v>
      </c>
      <c r="J87" s="91"/>
      <c r="K87" s="91"/>
      <c r="L87" s="90"/>
      <c r="M87" s="92"/>
      <c r="N87" s="93">
        <v>2889.8759765625</v>
      </c>
      <c r="O87" s="93">
        <v>883.2510986328125</v>
      </c>
      <c r="P87" s="94"/>
      <c r="Q87" s="95"/>
      <c r="R87" s="95"/>
      <c r="S87" s="51">
        <v>2</v>
      </c>
      <c r="T87" s="121"/>
      <c r="U87" s="121"/>
      <c r="V87" s="52">
        <v>0</v>
      </c>
      <c r="W87" s="52">
        <v>0.5</v>
      </c>
      <c r="X87" s="52">
        <v>0</v>
      </c>
      <c r="Y87" s="52">
        <v>0.99999700000000002</v>
      </c>
      <c r="Z87" s="52">
        <v>1</v>
      </c>
      <c r="AA87" s="97"/>
      <c r="AB87" s="98">
        <v>87</v>
      </c>
      <c r="AC8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87" s="99"/>
      <c r="AE87"/>
      <c r="AF87"/>
      <c r="AG87"/>
      <c r="AH87" s="51"/>
      <c r="AI87" s="51"/>
      <c r="AJ87" s="51"/>
      <c r="AK87" s="51"/>
      <c r="AL87" s="51"/>
      <c r="AM87" s="51"/>
      <c r="AN87" s="140" t="s">
        <v>495</v>
      </c>
      <c r="AO87" s="140" t="s">
        <v>495</v>
      </c>
      <c r="AP87" s="140" t="s">
        <v>495</v>
      </c>
      <c r="AQ87" s="140" t="s">
        <v>495</v>
      </c>
      <c r="AR87" s="3"/>
      <c r="AS87" s="3"/>
      <c r="AT87" s="3"/>
      <c r="AU87" s="3"/>
    </row>
    <row r="88" spans="1:47" ht="29" customHeight="1" x14ac:dyDescent="0.35">
      <c r="A88" s="86" t="s">
        <v>265</v>
      </c>
      <c r="B88" s="103"/>
      <c r="C88" s="87" t="s">
        <v>361</v>
      </c>
      <c r="D88" s="87"/>
      <c r="E88" s="88"/>
      <c r="F88" s="89"/>
      <c r="G88" s="87"/>
      <c r="H88" s="87"/>
      <c r="I88" s="86" t="s">
        <v>265</v>
      </c>
      <c r="J88" s="91"/>
      <c r="K88" s="91"/>
      <c r="L88" s="90"/>
      <c r="M88" s="92"/>
      <c r="N88" s="93">
        <v>2427.49462890625</v>
      </c>
      <c r="O88" s="93">
        <v>952.31732177734375</v>
      </c>
      <c r="P88" s="94"/>
      <c r="Q88" s="95"/>
      <c r="R88" s="95"/>
      <c r="S88" s="51">
        <v>2</v>
      </c>
      <c r="T88" s="121"/>
      <c r="U88" s="121"/>
      <c r="V88" s="52">
        <v>0</v>
      </c>
      <c r="W88" s="52">
        <v>0.5</v>
      </c>
      <c r="X88" s="52">
        <v>0</v>
      </c>
      <c r="Y88" s="52">
        <v>0.99999700000000002</v>
      </c>
      <c r="Z88" s="52">
        <v>1</v>
      </c>
      <c r="AA88" s="97"/>
      <c r="AB88" s="98">
        <v>88</v>
      </c>
      <c r="AC8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88" s="99"/>
      <c r="AE88"/>
      <c r="AF88"/>
      <c r="AG88"/>
      <c r="AH88" s="51"/>
      <c r="AI88" s="51"/>
      <c r="AJ88" s="51"/>
      <c r="AK88" s="51"/>
      <c r="AL88" s="51"/>
      <c r="AM88" s="51"/>
      <c r="AN88" s="140" t="s">
        <v>495</v>
      </c>
      <c r="AO88" s="140" t="s">
        <v>495</v>
      </c>
      <c r="AP88" s="140" t="s">
        <v>495</v>
      </c>
      <c r="AQ88" s="140" t="s">
        <v>495</v>
      </c>
      <c r="AR88" s="3"/>
      <c r="AS88" s="3"/>
      <c r="AT88" s="3"/>
      <c r="AU88" s="3"/>
    </row>
    <row r="89" spans="1:47" ht="29" customHeight="1" x14ac:dyDescent="0.35">
      <c r="A89" s="86" t="s">
        <v>266</v>
      </c>
      <c r="B89" s="103"/>
      <c r="C89" s="87" t="s">
        <v>361</v>
      </c>
      <c r="D89" s="87"/>
      <c r="E89" s="88"/>
      <c r="F89" s="89"/>
      <c r="G89" s="87"/>
      <c r="H89" s="87"/>
      <c r="I89" s="86" t="s">
        <v>266</v>
      </c>
      <c r="J89" s="91"/>
      <c r="K89" s="91"/>
      <c r="L89" s="90"/>
      <c r="M89" s="92"/>
      <c r="N89" s="93">
        <v>2532.31884765625</v>
      </c>
      <c r="O89" s="93">
        <v>728.2501220703125</v>
      </c>
      <c r="P89" s="94"/>
      <c r="Q89" s="95"/>
      <c r="R89" s="95"/>
      <c r="S89" s="51">
        <v>2</v>
      </c>
      <c r="T89" s="121"/>
      <c r="U89" s="121"/>
      <c r="V89" s="52">
        <v>0</v>
      </c>
      <c r="W89" s="52">
        <v>0.5</v>
      </c>
      <c r="X89" s="52">
        <v>0</v>
      </c>
      <c r="Y89" s="52">
        <v>0.99999700000000002</v>
      </c>
      <c r="Z89" s="52">
        <v>1</v>
      </c>
      <c r="AA89" s="97"/>
      <c r="AB89" s="98">
        <v>89</v>
      </c>
      <c r="AC8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89" s="99"/>
      <c r="AE89"/>
      <c r="AF89"/>
      <c r="AG89"/>
      <c r="AH89" s="51"/>
      <c r="AI89" s="51"/>
      <c r="AJ89" s="51"/>
      <c r="AK89" s="51"/>
      <c r="AL89" s="51"/>
      <c r="AM89" s="51"/>
      <c r="AN89" s="51"/>
      <c r="AO89" s="51"/>
      <c r="AP89" s="51"/>
      <c r="AQ89" s="51"/>
      <c r="AR89" s="3"/>
      <c r="AS89" s="3"/>
      <c r="AT89" s="3"/>
      <c r="AU89" s="3"/>
    </row>
    <row r="90" spans="1:47" ht="29" customHeight="1" x14ac:dyDescent="0.35">
      <c r="A90" s="86" t="s">
        <v>267</v>
      </c>
      <c r="B90" s="103"/>
      <c r="C90" s="87" t="s">
        <v>361</v>
      </c>
      <c r="D90" s="87"/>
      <c r="E90" s="88"/>
      <c r="F90" s="89"/>
      <c r="G90" s="87"/>
      <c r="H90" s="87"/>
      <c r="I90" s="86" t="s">
        <v>267</v>
      </c>
      <c r="J90" s="91"/>
      <c r="K90" s="91"/>
      <c r="L90" s="90"/>
      <c r="M90" s="92"/>
      <c r="N90" s="93">
        <v>5785.77490234375</v>
      </c>
      <c r="O90" s="93">
        <v>5702.5634765625</v>
      </c>
      <c r="P90" s="94"/>
      <c r="Q90" s="95"/>
      <c r="R90" s="95"/>
      <c r="S90" s="51">
        <v>4</v>
      </c>
      <c r="T90" s="121"/>
      <c r="U90" s="121"/>
      <c r="V90" s="52">
        <v>0</v>
      </c>
      <c r="W90" s="52">
        <v>0.25</v>
      </c>
      <c r="X90" s="52">
        <v>0</v>
      </c>
      <c r="Y90" s="52">
        <v>0.99999700000000002</v>
      </c>
      <c r="Z90" s="52">
        <v>1</v>
      </c>
      <c r="AA90" s="97"/>
      <c r="AB90" s="98">
        <v>90</v>
      </c>
      <c r="AC9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0" s="99"/>
      <c r="AE90"/>
      <c r="AF90"/>
      <c r="AG90"/>
      <c r="AH90" s="51"/>
      <c r="AI90" s="51"/>
      <c r="AJ90" s="51"/>
      <c r="AK90" s="51"/>
      <c r="AL90" s="51"/>
      <c r="AM90" s="51"/>
      <c r="AN90" s="140" t="s">
        <v>495</v>
      </c>
      <c r="AO90" s="140" t="s">
        <v>495</v>
      </c>
      <c r="AP90" s="140" t="s">
        <v>495</v>
      </c>
      <c r="AQ90" s="140" t="s">
        <v>495</v>
      </c>
      <c r="AR90" s="3"/>
      <c r="AS90" s="3"/>
      <c r="AT90" s="3"/>
      <c r="AU90" s="3"/>
    </row>
    <row r="91" spans="1:47" ht="29" customHeight="1" x14ac:dyDescent="0.35">
      <c r="A91" s="86" t="s">
        <v>268</v>
      </c>
      <c r="B91" s="103"/>
      <c r="C91" s="87" t="s">
        <v>361</v>
      </c>
      <c r="D91" s="87"/>
      <c r="E91" s="88"/>
      <c r="F91" s="89"/>
      <c r="G91" s="87"/>
      <c r="H91" s="87"/>
      <c r="I91" s="86" t="s">
        <v>268</v>
      </c>
      <c r="J91" s="91"/>
      <c r="K91" s="91"/>
      <c r="L91" s="90"/>
      <c r="M91" s="92"/>
      <c r="N91" s="93">
        <v>5566.44677734375</v>
      </c>
      <c r="O91" s="93">
        <v>5671.70166015625</v>
      </c>
      <c r="P91" s="94"/>
      <c r="Q91" s="95"/>
      <c r="R91" s="95"/>
      <c r="S91" s="51">
        <v>4</v>
      </c>
      <c r="T91" s="121"/>
      <c r="U91" s="121"/>
      <c r="V91" s="52">
        <v>0</v>
      </c>
      <c r="W91" s="52">
        <v>0.25</v>
      </c>
      <c r="X91" s="52">
        <v>0</v>
      </c>
      <c r="Y91" s="52">
        <v>0.99999700000000002</v>
      </c>
      <c r="Z91" s="52">
        <v>1</v>
      </c>
      <c r="AA91" s="97"/>
      <c r="AB91" s="98">
        <v>91</v>
      </c>
      <c r="AC9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1" s="99"/>
      <c r="AE91"/>
      <c r="AF91"/>
      <c r="AG91"/>
      <c r="AH91" s="51"/>
      <c r="AI91" s="51"/>
      <c r="AJ91" s="51"/>
      <c r="AK91" s="51"/>
      <c r="AL91" s="51"/>
      <c r="AM91" s="51"/>
      <c r="AN91" s="140" t="s">
        <v>495</v>
      </c>
      <c r="AO91" s="140" t="s">
        <v>495</v>
      </c>
      <c r="AP91" s="140" t="s">
        <v>495</v>
      </c>
      <c r="AQ91" s="140" t="s">
        <v>495</v>
      </c>
      <c r="AR91" s="3"/>
      <c r="AS91" s="3"/>
      <c r="AT91" s="3"/>
      <c r="AU91" s="3"/>
    </row>
    <row r="92" spans="1:47" ht="29" customHeight="1" x14ac:dyDescent="0.35">
      <c r="A92" s="86" t="s">
        <v>269</v>
      </c>
      <c r="B92" s="103"/>
      <c r="C92" s="87" t="s">
        <v>361</v>
      </c>
      <c r="D92" s="87"/>
      <c r="E92" s="88"/>
      <c r="F92" s="89"/>
      <c r="G92" s="87"/>
      <c r="H92" s="87"/>
      <c r="I92" s="86" t="s">
        <v>269</v>
      </c>
      <c r="J92" s="91"/>
      <c r="K92" s="91"/>
      <c r="L92" s="90"/>
      <c r="M92" s="92"/>
      <c r="N92" s="93">
        <v>5658.20849609375</v>
      </c>
      <c r="O92" s="93">
        <v>5640.84033203125</v>
      </c>
      <c r="P92" s="94"/>
      <c r="Q92" s="95"/>
      <c r="R92" s="95"/>
      <c r="S92" s="51">
        <v>4</v>
      </c>
      <c r="T92" s="121"/>
      <c r="U92" s="121"/>
      <c r="V92" s="52">
        <v>0</v>
      </c>
      <c r="W92" s="52">
        <v>0.25</v>
      </c>
      <c r="X92" s="52">
        <v>0</v>
      </c>
      <c r="Y92" s="52">
        <v>0.99999700000000002</v>
      </c>
      <c r="Z92" s="52">
        <v>1</v>
      </c>
      <c r="AA92" s="97"/>
      <c r="AB92" s="98">
        <v>92</v>
      </c>
      <c r="AC9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2" s="99"/>
      <c r="AE92"/>
      <c r="AF92"/>
      <c r="AG92"/>
      <c r="AH92" s="51"/>
      <c r="AI92" s="51"/>
      <c r="AJ92" s="51"/>
      <c r="AK92" s="51"/>
      <c r="AL92" s="51"/>
      <c r="AM92" s="51"/>
      <c r="AN92" s="140" t="s">
        <v>495</v>
      </c>
      <c r="AO92" s="140" t="s">
        <v>495</v>
      </c>
      <c r="AP92" s="140" t="s">
        <v>495</v>
      </c>
      <c r="AQ92" s="140" t="s">
        <v>495</v>
      </c>
      <c r="AR92" s="3"/>
      <c r="AS92" s="3"/>
      <c r="AT92" s="3"/>
      <c r="AU92" s="3"/>
    </row>
    <row r="93" spans="1:47" ht="29" customHeight="1" x14ac:dyDescent="0.35">
      <c r="A93" s="86" t="s">
        <v>270</v>
      </c>
      <c r="B93" s="103"/>
      <c r="C93" s="87" t="s">
        <v>361</v>
      </c>
      <c r="D93" s="87"/>
      <c r="E93" s="88"/>
      <c r="F93" s="89"/>
      <c r="G93" s="87"/>
      <c r="H93" s="87"/>
      <c r="I93" s="86" t="s">
        <v>270</v>
      </c>
      <c r="J93" s="91"/>
      <c r="K93" s="91"/>
      <c r="L93" s="90"/>
      <c r="M93" s="92"/>
      <c r="N93" s="93">
        <v>5760.33984375</v>
      </c>
      <c r="O93" s="93">
        <v>5609.978515625</v>
      </c>
      <c r="P93" s="94"/>
      <c r="Q93" s="95"/>
      <c r="R93" s="95"/>
      <c r="S93" s="51">
        <v>4</v>
      </c>
      <c r="T93" s="121"/>
      <c r="U93" s="121"/>
      <c r="V93" s="52">
        <v>0</v>
      </c>
      <c r="W93" s="52">
        <v>0.25</v>
      </c>
      <c r="X93" s="52">
        <v>0</v>
      </c>
      <c r="Y93" s="52">
        <v>0.99999700000000002</v>
      </c>
      <c r="Z93" s="52">
        <v>1</v>
      </c>
      <c r="AA93" s="97"/>
      <c r="AB93" s="98">
        <v>93</v>
      </c>
      <c r="AC9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3" s="99"/>
      <c r="AE93"/>
      <c r="AF93"/>
      <c r="AG93"/>
      <c r="AH93" s="51"/>
      <c r="AI93" s="51"/>
      <c r="AJ93" s="51"/>
      <c r="AK93" s="51"/>
      <c r="AL93" s="51"/>
      <c r="AM93" s="51"/>
      <c r="AN93" s="140" t="s">
        <v>495</v>
      </c>
      <c r="AO93" s="140" t="s">
        <v>495</v>
      </c>
      <c r="AP93" s="140" t="s">
        <v>495</v>
      </c>
      <c r="AQ93" s="140" t="s">
        <v>495</v>
      </c>
      <c r="AR93" s="3"/>
      <c r="AS93" s="3"/>
      <c r="AT93" s="3"/>
      <c r="AU93" s="3"/>
    </row>
    <row r="94" spans="1:47" ht="29" customHeight="1" x14ac:dyDescent="0.35">
      <c r="A94" s="86" t="s">
        <v>271</v>
      </c>
      <c r="B94" s="103"/>
      <c r="C94" s="87" t="s">
        <v>361</v>
      </c>
      <c r="D94" s="87"/>
      <c r="E94" s="88"/>
      <c r="F94" s="89"/>
      <c r="G94" s="87"/>
      <c r="H94" s="87"/>
      <c r="I94" s="86" t="s">
        <v>271</v>
      </c>
      <c r="J94" s="91"/>
      <c r="K94" s="91"/>
      <c r="L94" s="90"/>
      <c r="M94" s="92"/>
      <c r="N94" s="93">
        <v>5664.4697265625</v>
      </c>
      <c r="O94" s="93">
        <v>5579.1171875</v>
      </c>
      <c r="P94" s="94"/>
      <c r="Q94" s="95"/>
      <c r="R94" s="95"/>
      <c r="S94" s="51">
        <v>4</v>
      </c>
      <c r="T94" s="121"/>
      <c r="U94" s="121"/>
      <c r="V94" s="52">
        <v>0</v>
      </c>
      <c r="W94" s="52">
        <v>0.25</v>
      </c>
      <c r="X94" s="52">
        <v>0</v>
      </c>
      <c r="Y94" s="52">
        <v>0.99999700000000002</v>
      </c>
      <c r="Z94" s="52">
        <v>1</v>
      </c>
      <c r="AA94" s="97"/>
      <c r="AB94" s="98">
        <v>94</v>
      </c>
      <c r="AC9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4" s="99"/>
      <c r="AE94"/>
      <c r="AF94"/>
      <c r="AG94"/>
      <c r="AH94" s="51"/>
      <c r="AI94" s="51"/>
      <c r="AJ94" s="51"/>
      <c r="AK94" s="51"/>
      <c r="AL94" s="51"/>
      <c r="AM94" s="51"/>
      <c r="AN94" s="51"/>
      <c r="AO94" s="51"/>
      <c r="AP94" s="51"/>
      <c r="AQ94" s="51"/>
      <c r="AR94" s="3"/>
      <c r="AS94" s="3"/>
      <c r="AT94" s="3"/>
      <c r="AU94" s="3"/>
    </row>
    <row r="95" spans="1:47" ht="29" customHeight="1" x14ac:dyDescent="0.35">
      <c r="A95" s="86" t="s">
        <v>272</v>
      </c>
      <c r="B95" s="103"/>
      <c r="C95" s="87" t="s">
        <v>386</v>
      </c>
      <c r="D95" s="87" t="s">
        <v>57</v>
      </c>
      <c r="E95" s="88"/>
      <c r="F95" s="89"/>
      <c r="G95" s="87"/>
      <c r="H95" s="87"/>
      <c r="I95" s="86" t="s">
        <v>272</v>
      </c>
      <c r="J95" s="91"/>
      <c r="K95" s="91"/>
      <c r="L95" s="90"/>
      <c r="M95" s="92"/>
      <c r="N95" s="93">
        <v>282.49972534179688</v>
      </c>
      <c r="O95" s="93">
        <v>3603.071533203125</v>
      </c>
      <c r="P95" s="94"/>
      <c r="Q95" s="95"/>
      <c r="R95" s="95"/>
      <c r="S95" s="51">
        <v>4</v>
      </c>
      <c r="T95" s="121"/>
      <c r="U95" s="121"/>
      <c r="V95" s="52">
        <v>0</v>
      </c>
      <c r="W95" s="52">
        <v>5.5556000000000001E-2</v>
      </c>
      <c r="X95" s="52">
        <v>1.1E-4</v>
      </c>
      <c r="Y95" s="52">
        <v>0.89921099999999998</v>
      </c>
      <c r="Z95" s="52">
        <v>1</v>
      </c>
      <c r="AA95" s="97"/>
      <c r="AB95" s="98">
        <v>95</v>
      </c>
      <c r="AC9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5" s="99"/>
      <c r="AE95"/>
      <c r="AF95"/>
      <c r="AG95"/>
      <c r="AH95" s="51"/>
      <c r="AI95" s="51"/>
      <c r="AJ95" s="51"/>
      <c r="AK95" s="51"/>
      <c r="AL95" s="51"/>
      <c r="AM95" s="51"/>
      <c r="AN95" s="140" t="s">
        <v>495</v>
      </c>
      <c r="AO95" s="140" t="s">
        <v>495</v>
      </c>
      <c r="AP95" s="140" t="s">
        <v>495</v>
      </c>
      <c r="AQ95" s="140" t="s">
        <v>495</v>
      </c>
      <c r="AR95" s="3"/>
      <c r="AS95" s="3"/>
      <c r="AT95" s="3"/>
      <c r="AU95" s="3"/>
    </row>
    <row r="96" spans="1:47" ht="29" customHeight="1" x14ac:dyDescent="0.35">
      <c r="A96" s="86" t="s">
        <v>273</v>
      </c>
      <c r="B96" s="103"/>
      <c r="C96" s="87" t="s">
        <v>386</v>
      </c>
      <c r="D96" s="87" t="s">
        <v>57</v>
      </c>
      <c r="E96" s="88"/>
      <c r="F96" s="89"/>
      <c r="G96" s="87"/>
      <c r="H96" s="87"/>
      <c r="I96" s="86" t="s">
        <v>273</v>
      </c>
      <c r="J96" s="91"/>
      <c r="K96" s="91"/>
      <c r="L96" s="90"/>
      <c r="M96" s="92"/>
      <c r="N96" s="93">
        <v>124.31189727783203</v>
      </c>
      <c r="O96" s="93">
        <v>6565.6689453125</v>
      </c>
      <c r="P96" s="94"/>
      <c r="Q96" s="95"/>
      <c r="R96" s="95"/>
      <c r="S96" s="51">
        <v>4</v>
      </c>
      <c r="T96" s="121"/>
      <c r="U96" s="121"/>
      <c r="V96" s="52">
        <v>0</v>
      </c>
      <c r="W96" s="52">
        <v>5.5556000000000001E-2</v>
      </c>
      <c r="X96" s="52">
        <v>1.1E-4</v>
      </c>
      <c r="Y96" s="52">
        <v>0.89921099999999998</v>
      </c>
      <c r="Z96" s="52">
        <v>1</v>
      </c>
      <c r="AA96" s="97"/>
      <c r="AB96" s="98">
        <v>96</v>
      </c>
      <c r="AC9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6" s="99"/>
      <c r="AE96"/>
      <c r="AF96"/>
      <c r="AG96"/>
      <c r="AH96" s="51"/>
      <c r="AI96" s="51"/>
      <c r="AJ96" s="51"/>
      <c r="AK96" s="51"/>
      <c r="AL96" s="51"/>
      <c r="AM96" s="51"/>
      <c r="AN96" s="140" t="s">
        <v>495</v>
      </c>
      <c r="AO96" s="140" t="s">
        <v>495</v>
      </c>
      <c r="AP96" s="140" t="s">
        <v>495</v>
      </c>
      <c r="AQ96" s="140" t="s">
        <v>495</v>
      </c>
      <c r="AR96" s="3"/>
      <c r="AS96" s="3"/>
      <c r="AT96" s="3"/>
      <c r="AU96" s="3"/>
    </row>
    <row r="97" spans="1:47" ht="29" customHeight="1" x14ac:dyDescent="0.35">
      <c r="A97" s="86" t="s">
        <v>274</v>
      </c>
      <c r="B97" s="103"/>
      <c r="C97" s="87" t="s">
        <v>386</v>
      </c>
      <c r="D97" s="87" t="s">
        <v>57</v>
      </c>
      <c r="E97" s="88"/>
      <c r="F97" s="89"/>
      <c r="G97" s="87"/>
      <c r="H97" s="87"/>
      <c r="I97" s="86" t="s">
        <v>274</v>
      </c>
      <c r="J97" s="91"/>
      <c r="K97" s="91" t="s">
        <v>70</v>
      </c>
      <c r="L97" s="90"/>
      <c r="M97" s="92"/>
      <c r="N97" s="93">
        <v>1874.4017333984375</v>
      </c>
      <c r="O97" s="93">
        <v>1064.321044921875</v>
      </c>
      <c r="P97" s="94"/>
      <c r="Q97" s="95"/>
      <c r="R97" s="95"/>
      <c r="S97" s="51">
        <v>4</v>
      </c>
      <c r="T97" s="121"/>
      <c r="U97" s="121"/>
      <c r="V97" s="52">
        <v>0</v>
      </c>
      <c r="W97" s="52">
        <v>5.5556000000000001E-2</v>
      </c>
      <c r="X97" s="52">
        <v>1.1E-4</v>
      </c>
      <c r="Y97" s="52">
        <v>0.89921099999999998</v>
      </c>
      <c r="Z97" s="52">
        <v>1</v>
      </c>
      <c r="AA97" s="97"/>
      <c r="AB97" s="98">
        <v>97</v>
      </c>
      <c r="AC9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7" s="99"/>
      <c r="AE97"/>
      <c r="AF97"/>
      <c r="AG97"/>
      <c r="AH97" s="51"/>
      <c r="AI97" s="51"/>
      <c r="AJ97" s="51"/>
      <c r="AK97" s="51"/>
      <c r="AL97" s="51"/>
      <c r="AM97" s="51"/>
      <c r="AN97" s="140" t="s">
        <v>495</v>
      </c>
      <c r="AO97" s="140" t="s">
        <v>495</v>
      </c>
      <c r="AP97" s="140" t="s">
        <v>495</v>
      </c>
      <c r="AQ97" s="140" t="s">
        <v>495</v>
      </c>
      <c r="AR97" s="3"/>
      <c r="AS97" s="3"/>
      <c r="AT97" s="3"/>
      <c r="AU97" s="3"/>
    </row>
    <row r="98" spans="1:47" ht="29" customHeight="1" x14ac:dyDescent="0.35">
      <c r="A98" s="86" t="s">
        <v>275</v>
      </c>
      <c r="B98" s="103"/>
      <c r="C98" s="87" t="s">
        <v>386</v>
      </c>
      <c r="D98" s="87" t="s">
        <v>57</v>
      </c>
      <c r="E98" s="88"/>
      <c r="F98" s="89"/>
      <c r="G98" s="87"/>
      <c r="H98" s="87"/>
      <c r="I98" s="86" t="s">
        <v>275</v>
      </c>
      <c r="J98" s="91"/>
      <c r="K98" s="91"/>
      <c r="L98" s="90"/>
      <c r="M98" s="92"/>
      <c r="N98" s="93">
        <v>4496.9951171875</v>
      </c>
      <c r="O98" s="93">
        <v>3219.046630859375</v>
      </c>
      <c r="P98" s="94"/>
      <c r="Q98" s="95"/>
      <c r="R98" s="95"/>
      <c r="S98" s="51">
        <v>4</v>
      </c>
      <c r="T98" s="121"/>
      <c r="U98" s="121"/>
      <c r="V98" s="52">
        <v>0</v>
      </c>
      <c r="W98" s="52">
        <v>5.5556000000000001E-2</v>
      </c>
      <c r="X98" s="52">
        <v>1.1E-4</v>
      </c>
      <c r="Y98" s="52">
        <v>0.89921099999999998</v>
      </c>
      <c r="Z98" s="52">
        <v>1</v>
      </c>
      <c r="AA98" s="97"/>
      <c r="AB98" s="98">
        <v>98</v>
      </c>
      <c r="AC9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8" s="99"/>
      <c r="AE98"/>
      <c r="AF98"/>
      <c r="AG98"/>
      <c r="AH98" s="51"/>
      <c r="AI98" s="51"/>
      <c r="AJ98" s="51"/>
      <c r="AK98" s="51"/>
      <c r="AL98" s="51"/>
      <c r="AM98" s="51"/>
      <c r="AN98" s="51"/>
      <c r="AO98" s="51"/>
      <c r="AP98" s="51"/>
      <c r="AQ98" s="51"/>
      <c r="AR98" s="3"/>
      <c r="AS98" s="3"/>
      <c r="AT98" s="3"/>
      <c r="AU98" s="3"/>
    </row>
    <row r="99" spans="1:47" ht="29" customHeight="1" x14ac:dyDescent="0.35">
      <c r="A99" s="86" t="s">
        <v>276</v>
      </c>
      <c r="B99" s="103"/>
      <c r="C99" s="87"/>
      <c r="D99" s="87"/>
      <c r="E99" s="88"/>
      <c r="F99" s="89"/>
      <c r="G99" s="87"/>
      <c r="H99" s="87"/>
      <c r="I99" s="86" t="s">
        <v>276</v>
      </c>
      <c r="J99" s="91"/>
      <c r="K99" s="91"/>
      <c r="L99" s="90"/>
      <c r="M99" s="92"/>
      <c r="N99" s="93">
        <v>5664.138671875</v>
      </c>
      <c r="O99" s="93">
        <v>280.14129638671875</v>
      </c>
      <c r="P99" s="94"/>
      <c r="Q99" s="95"/>
      <c r="R99" s="95"/>
      <c r="S99" s="51">
        <v>1</v>
      </c>
      <c r="T99" s="96"/>
      <c r="U99" s="96"/>
      <c r="V99" s="52">
        <v>0</v>
      </c>
      <c r="W99" s="52">
        <v>1</v>
      </c>
      <c r="X99" s="52">
        <v>0</v>
      </c>
      <c r="Y99" s="52">
        <v>0.99999700000000002</v>
      </c>
      <c r="Z99" s="52">
        <v>0</v>
      </c>
      <c r="AA99" s="97"/>
      <c r="AB99" s="98">
        <v>99</v>
      </c>
      <c r="AC9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99" s="99"/>
      <c r="AE99"/>
      <c r="AF99"/>
      <c r="AG99"/>
      <c r="AH99" s="51"/>
      <c r="AI99" s="51"/>
      <c r="AJ99" s="51"/>
      <c r="AK99" s="51"/>
      <c r="AL99" s="51"/>
      <c r="AM99" s="51"/>
      <c r="AN99" s="140" t="s">
        <v>495</v>
      </c>
      <c r="AO99" s="140" t="s">
        <v>495</v>
      </c>
      <c r="AP99" s="140" t="s">
        <v>495</v>
      </c>
      <c r="AQ99" s="140" t="s">
        <v>495</v>
      </c>
      <c r="AR99" s="3"/>
      <c r="AS99" s="3"/>
      <c r="AT99" s="3"/>
      <c r="AU99" s="3"/>
    </row>
    <row r="100" spans="1:47" ht="29" customHeight="1" x14ac:dyDescent="0.35">
      <c r="A100" s="86" t="s">
        <v>277</v>
      </c>
      <c r="B100" s="103"/>
      <c r="C100" s="87"/>
      <c r="D100" s="87"/>
      <c r="E100" s="88"/>
      <c r="F100" s="89"/>
      <c r="G100" s="87"/>
      <c r="H100" s="87"/>
      <c r="I100" s="86" t="s">
        <v>277</v>
      </c>
      <c r="J100" s="91"/>
      <c r="K100" s="91"/>
      <c r="L100" s="90"/>
      <c r="M100" s="92"/>
      <c r="N100" s="93">
        <v>5201.7568359375</v>
      </c>
      <c r="O100" s="93">
        <v>504.20852661132813</v>
      </c>
      <c r="P100" s="94"/>
      <c r="Q100" s="95"/>
      <c r="R100" s="95"/>
      <c r="S100" s="51">
        <v>1</v>
      </c>
      <c r="T100" s="96"/>
      <c r="U100" s="96"/>
      <c r="V100" s="52">
        <v>0</v>
      </c>
      <c r="W100" s="52">
        <v>1</v>
      </c>
      <c r="X100" s="52">
        <v>0</v>
      </c>
      <c r="Y100" s="52">
        <v>0.99999700000000002</v>
      </c>
      <c r="Z100" s="52">
        <v>0</v>
      </c>
      <c r="AA100" s="97"/>
      <c r="AB100" s="98">
        <v>100</v>
      </c>
      <c r="AC10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0" s="99"/>
      <c r="AE100"/>
      <c r="AF100"/>
      <c r="AG100"/>
      <c r="AH100" s="51"/>
      <c r="AI100" s="51"/>
      <c r="AJ100" s="51"/>
      <c r="AK100" s="51"/>
      <c r="AL100" s="51"/>
      <c r="AM100" s="51"/>
      <c r="AN100" s="51"/>
      <c r="AO100" s="51"/>
      <c r="AP100" s="51"/>
      <c r="AQ100" s="51"/>
      <c r="AR100" s="3"/>
      <c r="AS100" s="3"/>
      <c r="AT100" s="3"/>
      <c r="AU100" s="3"/>
    </row>
    <row r="101" spans="1:47" ht="29" customHeight="1" x14ac:dyDescent="0.35">
      <c r="A101" s="122" t="s">
        <v>278</v>
      </c>
      <c r="B101" s="103"/>
      <c r="C101" s="87"/>
      <c r="D101" s="87"/>
      <c r="E101" s="88"/>
      <c r="F101" s="89"/>
      <c r="G101" s="87"/>
      <c r="H101" s="87"/>
      <c r="I101" s="122" t="s">
        <v>278</v>
      </c>
      <c r="J101" s="91"/>
      <c r="K101" s="91"/>
      <c r="L101" s="90"/>
      <c r="M101" s="92"/>
      <c r="N101" s="93">
        <v>3814.620849609375</v>
      </c>
      <c r="O101" s="93">
        <v>883.2904052734375</v>
      </c>
      <c r="P101" s="94"/>
      <c r="Q101" s="95"/>
      <c r="R101" s="95"/>
      <c r="S101" s="51">
        <v>2</v>
      </c>
      <c r="T101" s="121"/>
      <c r="U101" s="121"/>
      <c r="V101" s="52">
        <v>0</v>
      </c>
      <c r="W101" s="52">
        <v>0.5</v>
      </c>
      <c r="X101" s="52">
        <v>0</v>
      </c>
      <c r="Y101" s="52">
        <v>0.99999700000000002</v>
      </c>
      <c r="Z101" s="52">
        <v>1</v>
      </c>
      <c r="AA101" s="97"/>
      <c r="AB101" s="98">
        <v>101</v>
      </c>
      <c r="AC10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1" s="99"/>
      <c r="AE101"/>
      <c r="AF101"/>
      <c r="AG101"/>
      <c r="AH101" s="51"/>
      <c r="AI101" s="51"/>
      <c r="AJ101" s="51"/>
      <c r="AK101" s="51"/>
      <c r="AL101" s="51"/>
      <c r="AM101" s="51"/>
      <c r="AN101" s="140" t="s">
        <v>495</v>
      </c>
      <c r="AO101" s="140" t="s">
        <v>495</v>
      </c>
      <c r="AP101" s="140" t="s">
        <v>495</v>
      </c>
      <c r="AQ101" s="140" t="s">
        <v>495</v>
      </c>
      <c r="AR101" s="3"/>
      <c r="AS101" s="3"/>
      <c r="AT101" s="3"/>
      <c r="AU101" s="3"/>
    </row>
    <row r="102" spans="1:47" ht="29" customHeight="1" x14ac:dyDescent="0.35">
      <c r="A102" s="122" t="s">
        <v>279</v>
      </c>
      <c r="B102" s="103"/>
      <c r="C102" s="87"/>
      <c r="D102" s="87"/>
      <c r="E102" s="88"/>
      <c r="F102" s="89"/>
      <c r="G102" s="87"/>
      <c r="H102" s="87"/>
      <c r="I102" s="122" t="s">
        <v>279</v>
      </c>
      <c r="J102" s="91"/>
      <c r="K102" s="91"/>
      <c r="L102" s="90"/>
      <c r="M102" s="92"/>
      <c r="N102" s="93">
        <v>3352.23974609375</v>
      </c>
      <c r="O102" s="93">
        <v>952.35662841796875</v>
      </c>
      <c r="P102" s="94"/>
      <c r="Q102" s="95"/>
      <c r="R102" s="95"/>
      <c r="S102" s="51">
        <v>2</v>
      </c>
      <c r="T102" s="121"/>
      <c r="U102" s="121"/>
      <c r="V102" s="52">
        <v>0</v>
      </c>
      <c r="W102" s="52">
        <v>0.5</v>
      </c>
      <c r="X102" s="52">
        <v>0</v>
      </c>
      <c r="Y102" s="52">
        <v>0.99999700000000002</v>
      </c>
      <c r="Z102" s="52">
        <v>1</v>
      </c>
      <c r="AA102" s="97"/>
      <c r="AB102" s="98">
        <v>102</v>
      </c>
      <c r="AC10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2" s="99"/>
      <c r="AE102"/>
      <c r="AF102"/>
      <c r="AG102"/>
      <c r="AH102" s="51"/>
      <c r="AI102" s="51"/>
      <c r="AJ102" s="51"/>
      <c r="AK102" s="51"/>
      <c r="AL102" s="51"/>
      <c r="AM102" s="51"/>
      <c r="AN102" s="140" t="s">
        <v>495</v>
      </c>
      <c r="AO102" s="140" t="s">
        <v>495</v>
      </c>
      <c r="AP102" s="140" t="s">
        <v>495</v>
      </c>
      <c r="AQ102" s="140" t="s">
        <v>495</v>
      </c>
      <c r="AR102" s="3"/>
      <c r="AS102" s="3"/>
      <c r="AT102" s="3"/>
      <c r="AU102" s="3"/>
    </row>
    <row r="103" spans="1:47" ht="29" customHeight="1" x14ac:dyDescent="0.35">
      <c r="A103" s="122" t="s">
        <v>280</v>
      </c>
      <c r="B103" s="103"/>
      <c r="C103" s="87"/>
      <c r="D103" s="87"/>
      <c r="E103" s="88"/>
      <c r="F103" s="89"/>
      <c r="G103" s="87"/>
      <c r="H103" s="87"/>
      <c r="I103" s="122" t="s">
        <v>280</v>
      </c>
      <c r="J103" s="91"/>
      <c r="K103" s="91"/>
      <c r="L103" s="90"/>
      <c r="M103" s="92"/>
      <c r="N103" s="93">
        <v>3457.065185546875</v>
      </c>
      <c r="O103" s="93">
        <v>728.2894287109375</v>
      </c>
      <c r="P103" s="94"/>
      <c r="Q103" s="95"/>
      <c r="R103" s="95"/>
      <c r="S103" s="51">
        <v>2</v>
      </c>
      <c r="T103" s="121"/>
      <c r="U103" s="121"/>
      <c r="V103" s="52">
        <v>0</v>
      </c>
      <c r="W103" s="52">
        <v>0.5</v>
      </c>
      <c r="X103" s="52">
        <v>0</v>
      </c>
      <c r="Y103" s="52">
        <v>0.99999700000000002</v>
      </c>
      <c r="Z103" s="52">
        <v>1</v>
      </c>
      <c r="AA103" s="97"/>
      <c r="AB103" s="98">
        <v>103</v>
      </c>
      <c r="AC10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3" s="99"/>
      <c r="AE103"/>
      <c r="AF103"/>
      <c r="AG103"/>
      <c r="AH103" s="51"/>
      <c r="AI103" s="51"/>
      <c r="AJ103" s="51"/>
      <c r="AK103" s="51"/>
      <c r="AL103" s="51"/>
      <c r="AM103" s="51"/>
      <c r="AN103" s="51"/>
      <c r="AO103" s="51"/>
      <c r="AP103" s="51"/>
      <c r="AQ103" s="51"/>
      <c r="AR103" s="3"/>
      <c r="AS103" s="3"/>
      <c r="AT103" s="3"/>
      <c r="AU103" s="3"/>
    </row>
    <row r="104" spans="1:47" ht="29" customHeight="1" x14ac:dyDescent="0.35">
      <c r="A104" s="122" t="s">
        <v>281</v>
      </c>
      <c r="B104" s="103"/>
      <c r="C104" s="87" t="s">
        <v>386</v>
      </c>
      <c r="D104" s="87" t="s">
        <v>57</v>
      </c>
      <c r="E104" s="88"/>
      <c r="F104" s="89"/>
      <c r="G104" s="87"/>
      <c r="H104" s="87"/>
      <c r="I104" s="122" t="s">
        <v>281</v>
      </c>
      <c r="J104" s="91"/>
      <c r="K104" s="91"/>
      <c r="L104" s="90"/>
      <c r="M104" s="92"/>
      <c r="N104" s="93">
        <v>3170.92626953125</v>
      </c>
      <c r="O104" s="93">
        <v>616.18572998046875</v>
      </c>
      <c r="P104" s="94"/>
      <c r="Q104" s="95"/>
      <c r="R104" s="95"/>
      <c r="S104" s="51">
        <v>3</v>
      </c>
      <c r="T104" s="121"/>
      <c r="U104" s="121"/>
      <c r="V104" s="52">
        <v>0</v>
      </c>
      <c r="W104" s="52">
        <v>9.0909000000000004E-2</v>
      </c>
      <c r="X104" s="52">
        <v>0</v>
      </c>
      <c r="Y104" s="52">
        <v>0.87549399999999999</v>
      </c>
      <c r="Z104" s="52">
        <v>1</v>
      </c>
      <c r="AA104" s="97"/>
      <c r="AB104" s="98">
        <v>104</v>
      </c>
      <c r="AC10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4" s="99"/>
      <c r="AE104"/>
      <c r="AF104"/>
      <c r="AG104"/>
      <c r="AH104" s="51"/>
      <c r="AI104" s="51"/>
      <c r="AJ104" s="51"/>
      <c r="AK104" s="51"/>
      <c r="AL104" s="51"/>
      <c r="AM104" s="51"/>
      <c r="AN104" s="140" t="s">
        <v>495</v>
      </c>
      <c r="AO104" s="140" t="s">
        <v>495</v>
      </c>
      <c r="AP104" s="140" t="s">
        <v>495</v>
      </c>
      <c r="AQ104" s="140" t="s">
        <v>495</v>
      </c>
      <c r="AR104" s="3"/>
      <c r="AS104" s="3"/>
      <c r="AT104" s="3"/>
      <c r="AU104" s="3"/>
    </row>
    <row r="105" spans="1:47" ht="29" customHeight="1" x14ac:dyDescent="0.35">
      <c r="A105" s="122" t="s">
        <v>282</v>
      </c>
      <c r="B105" s="103"/>
      <c r="C105" s="87" t="s">
        <v>386</v>
      </c>
      <c r="D105" s="131" t="s">
        <v>57</v>
      </c>
      <c r="E105" s="88"/>
      <c r="F105" s="89"/>
      <c r="G105" s="87"/>
      <c r="H105" s="87"/>
      <c r="I105" s="122" t="s">
        <v>282</v>
      </c>
      <c r="J105" s="91"/>
      <c r="K105" s="91"/>
      <c r="L105" s="90"/>
      <c r="M105" s="92"/>
      <c r="N105" s="93">
        <v>6296.4853515625</v>
      </c>
      <c r="O105" s="93">
        <v>1720.4774169921875</v>
      </c>
      <c r="P105" s="94"/>
      <c r="Q105" s="95"/>
      <c r="R105" s="95"/>
      <c r="S105" s="51">
        <v>3</v>
      </c>
      <c r="T105" s="121"/>
      <c r="U105" s="121"/>
      <c r="V105" s="52">
        <v>0</v>
      </c>
      <c r="W105" s="52">
        <v>9.0909000000000004E-2</v>
      </c>
      <c r="X105" s="52">
        <v>0</v>
      </c>
      <c r="Y105" s="52">
        <v>0.87549399999999999</v>
      </c>
      <c r="Z105" s="52">
        <v>1</v>
      </c>
      <c r="AA105" s="97"/>
      <c r="AB105" s="98">
        <v>105</v>
      </c>
      <c r="AC10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5" s="99"/>
      <c r="AE105"/>
      <c r="AF105"/>
      <c r="AG105"/>
      <c r="AH105" s="51"/>
      <c r="AI105" s="51"/>
      <c r="AJ105" s="51"/>
      <c r="AK105" s="51"/>
      <c r="AL105" s="51"/>
      <c r="AM105" s="51"/>
      <c r="AN105" s="140" t="s">
        <v>495</v>
      </c>
      <c r="AO105" s="140" t="s">
        <v>495</v>
      </c>
      <c r="AP105" s="140" t="s">
        <v>495</v>
      </c>
      <c r="AQ105" s="140" t="s">
        <v>495</v>
      </c>
      <c r="AR105" s="3"/>
      <c r="AS105" s="3"/>
      <c r="AT105" s="3"/>
      <c r="AU105" s="3"/>
    </row>
    <row r="106" spans="1:47" ht="29" customHeight="1" x14ac:dyDescent="0.35">
      <c r="A106" s="122" t="s">
        <v>283</v>
      </c>
      <c r="B106" s="103"/>
      <c r="C106" s="87" t="s">
        <v>386</v>
      </c>
      <c r="D106" s="87" t="s">
        <v>57</v>
      </c>
      <c r="E106" s="88"/>
      <c r="F106" s="89"/>
      <c r="G106" s="87"/>
      <c r="H106" s="87"/>
      <c r="I106" s="122" t="s">
        <v>283</v>
      </c>
      <c r="J106" s="91"/>
      <c r="K106" s="91"/>
      <c r="L106" s="90"/>
      <c r="M106" s="92"/>
      <c r="N106" s="93">
        <v>2087.345947265625</v>
      </c>
      <c r="O106" s="93">
        <v>2627.61279296875</v>
      </c>
      <c r="P106" s="94"/>
      <c r="Q106" s="95"/>
      <c r="R106" s="95"/>
      <c r="S106" s="51">
        <v>3</v>
      </c>
      <c r="T106" s="121"/>
      <c r="U106" s="121"/>
      <c r="V106" s="52">
        <v>0</v>
      </c>
      <c r="W106" s="52">
        <v>9.0909000000000004E-2</v>
      </c>
      <c r="X106" s="52">
        <v>0</v>
      </c>
      <c r="Y106" s="52">
        <v>0.87549399999999999</v>
      </c>
      <c r="Z106" s="52">
        <v>1</v>
      </c>
      <c r="AA106" s="97"/>
      <c r="AB106" s="98">
        <v>106</v>
      </c>
      <c r="AC10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6" s="99"/>
      <c r="AE106"/>
      <c r="AF106"/>
      <c r="AG106"/>
      <c r="AH106" s="51"/>
      <c r="AI106" s="51"/>
      <c r="AJ106" s="51"/>
      <c r="AK106" s="51"/>
      <c r="AL106" s="51"/>
      <c r="AM106" s="51"/>
      <c r="AN106" s="51"/>
      <c r="AO106" s="51"/>
      <c r="AP106" s="51"/>
      <c r="AQ106" s="51"/>
      <c r="AR106" s="3"/>
      <c r="AS106" s="3"/>
      <c r="AT106" s="3"/>
      <c r="AU106" s="3"/>
    </row>
    <row r="107" spans="1:47" ht="29" customHeight="1" x14ac:dyDescent="0.35">
      <c r="A107" s="114" t="s">
        <v>284</v>
      </c>
      <c r="B107" s="103"/>
      <c r="C107" s="87"/>
      <c r="D107" s="87"/>
      <c r="E107" s="88"/>
      <c r="F107" s="89"/>
      <c r="G107" s="87"/>
      <c r="H107" s="87"/>
      <c r="I107" s="114" t="s">
        <v>284</v>
      </c>
      <c r="J107" s="91"/>
      <c r="K107" s="91"/>
      <c r="L107" s="90"/>
      <c r="M107" s="92"/>
      <c r="N107" s="93">
        <v>7513.6533203125</v>
      </c>
      <c r="O107" s="93">
        <v>280.14129638671875</v>
      </c>
      <c r="P107" s="94"/>
      <c r="Q107" s="95"/>
      <c r="R107" s="95"/>
      <c r="S107" s="51">
        <v>1</v>
      </c>
      <c r="T107" s="121"/>
      <c r="U107" s="121"/>
      <c r="V107" s="52">
        <v>0</v>
      </c>
      <c r="W107" s="52">
        <v>1</v>
      </c>
      <c r="X107" s="52">
        <v>0</v>
      </c>
      <c r="Y107" s="52">
        <v>0.99999700000000002</v>
      </c>
      <c r="Z107" s="52">
        <v>0</v>
      </c>
      <c r="AA107" s="97"/>
      <c r="AB107" s="98">
        <v>107</v>
      </c>
      <c r="AC10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7" s="99"/>
      <c r="AE107"/>
      <c r="AF107"/>
      <c r="AG107"/>
      <c r="AH107" s="51"/>
      <c r="AI107" s="51"/>
      <c r="AJ107" s="51"/>
      <c r="AK107" s="51"/>
      <c r="AL107" s="51"/>
      <c r="AM107" s="51"/>
      <c r="AN107" s="140" t="s">
        <v>495</v>
      </c>
      <c r="AO107" s="140" t="s">
        <v>495</v>
      </c>
      <c r="AP107" s="140" t="s">
        <v>495</v>
      </c>
      <c r="AQ107" s="140" t="s">
        <v>495</v>
      </c>
      <c r="AR107" s="3"/>
      <c r="AS107" s="3"/>
      <c r="AT107" s="3"/>
      <c r="AU107" s="3"/>
    </row>
    <row r="108" spans="1:47" ht="29" customHeight="1" x14ac:dyDescent="0.35">
      <c r="A108" s="122" t="s">
        <v>285</v>
      </c>
      <c r="B108" s="103"/>
      <c r="C108" s="87"/>
      <c r="D108" s="87"/>
      <c r="E108" s="88"/>
      <c r="F108" s="89"/>
      <c r="G108" s="87"/>
      <c r="H108" s="87"/>
      <c r="I108" s="122" t="s">
        <v>285</v>
      </c>
      <c r="J108" s="91"/>
      <c r="K108" s="91"/>
      <c r="L108" s="90"/>
      <c r="M108" s="92"/>
      <c r="N108" s="93">
        <v>7051.2724609375</v>
      </c>
      <c r="O108" s="93">
        <v>504.20852661132813</v>
      </c>
      <c r="P108" s="94"/>
      <c r="Q108" s="95"/>
      <c r="R108" s="95"/>
      <c r="S108" s="51">
        <v>1</v>
      </c>
      <c r="T108" s="121"/>
      <c r="U108" s="121"/>
      <c r="V108" s="52">
        <v>0</v>
      </c>
      <c r="W108" s="52">
        <v>1</v>
      </c>
      <c r="X108" s="52">
        <v>0</v>
      </c>
      <c r="Y108" s="52">
        <v>0.99999700000000002</v>
      </c>
      <c r="Z108" s="52">
        <v>0</v>
      </c>
      <c r="AA108" s="97"/>
      <c r="AB108" s="98">
        <v>108</v>
      </c>
      <c r="AC10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8" s="99"/>
      <c r="AE108"/>
      <c r="AF108"/>
      <c r="AG108"/>
      <c r="AH108" s="51"/>
      <c r="AI108" s="51"/>
      <c r="AJ108" s="51"/>
      <c r="AK108" s="51"/>
      <c r="AL108" s="51"/>
      <c r="AM108" s="51"/>
      <c r="AN108" s="51"/>
      <c r="AO108" s="51"/>
      <c r="AP108" s="51"/>
      <c r="AQ108" s="51"/>
      <c r="AR108" s="3"/>
      <c r="AS108" s="3"/>
      <c r="AT108" s="3"/>
      <c r="AU108" s="3"/>
    </row>
    <row r="109" spans="1:47" ht="29" customHeight="1" x14ac:dyDescent="0.35">
      <c r="A109" s="122" t="s">
        <v>286</v>
      </c>
      <c r="B109" s="103"/>
      <c r="C109" s="87" t="s">
        <v>386</v>
      </c>
      <c r="D109" s="87" t="s">
        <v>57</v>
      </c>
      <c r="E109" s="88"/>
      <c r="F109" s="89"/>
      <c r="G109" s="87"/>
      <c r="H109" s="87"/>
      <c r="I109" s="122" t="s">
        <v>286</v>
      </c>
      <c r="J109" s="91"/>
      <c r="K109" s="91"/>
      <c r="L109" s="90"/>
      <c r="M109" s="92"/>
      <c r="N109" s="93">
        <v>6994.59765625</v>
      </c>
      <c r="O109" s="93">
        <v>1175.0938720703125</v>
      </c>
      <c r="P109" s="94"/>
      <c r="Q109" s="95"/>
      <c r="R109" s="95"/>
      <c r="S109" s="51">
        <v>3</v>
      </c>
      <c r="T109" s="121"/>
      <c r="U109" s="121"/>
      <c r="V109" s="52">
        <v>0</v>
      </c>
      <c r="W109" s="52">
        <v>5.2631999999999998E-2</v>
      </c>
      <c r="X109" s="52">
        <v>9.2999999999999997E-5</v>
      </c>
      <c r="Y109" s="52">
        <v>0.71274700000000002</v>
      </c>
      <c r="Z109" s="52">
        <v>1</v>
      </c>
      <c r="AA109" s="97"/>
      <c r="AB109" s="98">
        <v>109</v>
      </c>
      <c r="AC10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09" s="99"/>
      <c r="AE109"/>
      <c r="AF109"/>
      <c r="AG109"/>
      <c r="AH109" s="51"/>
      <c r="AI109" s="51"/>
      <c r="AJ109" s="51"/>
      <c r="AK109" s="51"/>
      <c r="AL109" s="51"/>
      <c r="AM109" s="51"/>
      <c r="AN109" s="140" t="s">
        <v>495</v>
      </c>
      <c r="AO109" s="140" t="s">
        <v>495</v>
      </c>
      <c r="AP109" s="140" t="s">
        <v>495</v>
      </c>
      <c r="AQ109" s="140" t="s">
        <v>495</v>
      </c>
      <c r="AR109" s="3"/>
      <c r="AS109" s="3"/>
      <c r="AT109" s="3"/>
      <c r="AU109" s="3"/>
    </row>
    <row r="110" spans="1:47" ht="29" customHeight="1" x14ac:dyDescent="0.35">
      <c r="A110" s="86" t="s">
        <v>287</v>
      </c>
      <c r="B110" s="103"/>
      <c r="C110" s="87" t="s">
        <v>386</v>
      </c>
      <c r="D110" s="87" t="s">
        <v>57</v>
      </c>
      <c r="E110" s="88"/>
      <c r="F110" s="89"/>
      <c r="G110" s="87" t="s">
        <v>389</v>
      </c>
      <c r="H110" s="87"/>
      <c r="I110" s="86" t="s">
        <v>287</v>
      </c>
      <c r="J110" s="91"/>
      <c r="K110" s="91"/>
      <c r="L110" s="90"/>
      <c r="M110" s="92"/>
      <c r="N110" s="93">
        <v>2678.48193359375</v>
      </c>
      <c r="O110" s="93">
        <v>5888.9287109375</v>
      </c>
      <c r="P110" s="94"/>
      <c r="Q110" s="95"/>
      <c r="R110" s="95"/>
      <c r="S110" s="51">
        <v>3</v>
      </c>
      <c r="T110" s="121"/>
      <c r="U110" s="121"/>
      <c r="V110" s="52">
        <v>0</v>
      </c>
      <c r="W110" s="52">
        <v>5.2631999999999998E-2</v>
      </c>
      <c r="X110" s="52">
        <v>9.2999999999999997E-5</v>
      </c>
      <c r="Y110" s="52">
        <v>0.71274700000000002</v>
      </c>
      <c r="Z110" s="52">
        <v>1</v>
      </c>
      <c r="AA110" s="97"/>
      <c r="AB110" s="98">
        <v>110</v>
      </c>
      <c r="AC11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10" s="99"/>
      <c r="AE110"/>
      <c r="AF110"/>
      <c r="AG110"/>
      <c r="AH110" s="51"/>
      <c r="AI110" s="51"/>
      <c r="AJ110" s="51"/>
      <c r="AK110" s="51"/>
      <c r="AL110" s="51"/>
      <c r="AM110" s="51"/>
      <c r="AN110" s="140" t="s">
        <v>495</v>
      </c>
      <c r="AO110" s="140" t="s">
        <v>495</v>
      </c>
      <c r="AP110" s="140" t="s">
        <v>495</v>
      </c>
      <c r="AQ110" s="140" t="s">
        <v>495</v>
      </c>
      <c r="AR110" s="3"/>
      <c r="AS110" s="3"/>
      <c r="AT110" s="3"/>
      <c r="AU110" s="3"/>
    </row>
    <row r="111" spans="1:47" ht="29" customHeight="1" x14ac:dyDescent="0.35">
      <c r="A111" s="86" t="s">
        <v>288</v>
      </c>
      <c r="B111" s="103"/>
      <c r="C111" s="87"/>
      <c r="D111" s="87"/>
      <c r="E111" s="88"/>
      <c r="F111" s="89"/>
      <c r="G111" s="87"/>
      <c r="H111" s="87"/>
      <c r="I111" s="86" t="s">
        <v>288</v>
      </c>
      <c r="J111" s="91"/>
      <c r="K111" s="91"/>
      <c r="L111" s="90"/>
      <c r="M111" s="92"/>
      <c r="N111" s="93"/>
      <c r="O111" s="93"/>
      <c r="P111" s="94"/>
      <c r="Q111" s="95"/>
      <c r="R111" s="95"/>
      <c r="S111" s="51"/>
      <c r="T111" s="121"/>
      <c r="U111" s="121"/>
      <c r="V111" s="52"/>
      <c r="W111" s="52"/>
      <c r="X111" s="52"/>
      <c r="Y111" s="52"/>
      <c r="Z111" s="52"/>
      <c r="AA111" s="97"/>
      <c r="AB111" s="98">
        <v>111</v>
      </c>
      <c r="AC11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11" s="99"/>
      <c r="AE111"/>
      <c r="AF111"/>
      <c r="AG111"/>
      <c r="AH111" s="51"/>
      <c r="AI111" s="51"/>
      <c r="AJ111" s="51"/>
      <c r="AK111" s="51"/>
      <c r="AL111" s="51"/>
      <c r="AM111" s="51"/>
      <c r="AN111" s="51"/>
      <c r="AO111" s="51"/>
      <c r="AP111" s="51"/>
      <c r="AQ111" s="51"/>
      <c r="AR111" s="3"/>
      <c r="AS111" s="3"/>
      <c r="AT111" s="3"/>
      <c r="AU111" s="3"/>
    </row>
    <row r="112" spans="1:47" ht="29" customHeight="1" x14ac:dyDescent="0.35">
      <c r="A112" s="86" t="s">
        <v>289</v>
      </c>
      <c r="B112" s="103"/>
      <c r="C112" s="87"/>
      <c r="D112" s="87"/>
      <c r="E112" s="88"/>
      <c r="F112" s="89"/>
      <c r="G112" s="87"/>
      <c r="H112" s="87"/>
      <c r="I112" s="86" t="s">
        <v>289</v>
      </c>
      <c r="J112" s="91"/>
      <c r="K112" s="91"/>
      <c r="L112" s="90"/>
      <c r="M112" s="92"/>
      <c r="N112" s="93"/>
      <c r="O112" s="93"/>
      <c r="P112" s="94"/>
      <c r="Q112" s="95"/>
      <c r="R112" s="95"/>
      <c r="S112" s="51"/>
      <c r="T112" s="121"/>
      <c r="U112" s="121"/>
      <c r="V112" s="52"/>
      <c r="W112" s="52"/>
      <c r="X112" s="52"/>
      <c r="Y112" s="52"/>
      <c r="Z112" s="52"/>
      <c r="AA112" s="97"/>
      <c r="AB112" s="98">
        <v>112</v>
      </c>
      <c r="AC11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12" s="99"/>
      <c r="AE112"/>
      <c r="AF112"/>
      <c r="AG112"/>
      <c r="AH112" s="51"/>
      <c r="AI112" s="51"/>
      <c r="AJ112" s="51"/>
      <c r="AK112" s="51"/>
      <c r="AL112" s="51"/>
      <c r="AM112" s="51"/>
      <c r="AN112" s="51"/>
      <c r="AO112" s="51"/>
      <c r="AP112" s="51"/>
      <c r="AQ112" s="51"/>
      <c r="AR112" s="3"/>
      <c r="AS112" s="3"/>
      <c r="AT112" s="3"/>
      <c r="AU112" s="3"/>
    </row>
    <row r="113" spans="1:47" ht="29" customHeight="1" x14ac:dyDescent="0.35">
      <c r="A113" s="86" t="s">
        <v>290</v>
      </c>
      <c r="B113" s="103"/>
      <c r="C113" s="87"/>
      <c r="D113" s="87"/>
      <c r="E113" s="88"/>
      <c r="F113" s="89"/>
      <c r="G113" s="87"/>
      <c r="H113" s="87"/>
      <c r="I113" s="86" t="s">
        <v>290</v>
      </c>
      <c r="J113" s="91"/>
      <c r="K113" s="91"/>
      <c r="L113" s="90"/>
      <c r="M113" s="92"/>
      <c r="N113" s="93">
        <v>6588.89697265625</v>
      </c>
      <c r="O113" s="93">
        <v>280.14129638671875</v>
      </c>
      <c r="P113" s="94"/>
      <c r="Q113" s="95"/>
      <c r="R113" s="95"/>
      <c r="S113" s="51">
        <v>1</v>
      </c>
      <c r="T113" s="121"/>
      <c r="U113" s="121"/>
      <c r="V113" s="52">
        <v>0</v>
      </c>
      <c r="W113" s="52">
        <v>1</v>
      </c>
      <c r="X113" s="52">
        <v>0</v>
      </c>
      <c r="Y113" s="52">
        <v>0.99999700000000002</v>
      </c>
      <c r="Z113" s="52">
        <v>0</v>
      </c>
      <c r="AA113" s="97"/>
      <c r="AB113" s="98">
        <v>113</v>
      </c>
      <c r="AC11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13" s="99"/>
      <c r="AE113"/>
      <c r="AF113"/>
      <c r="AG113"/>
      <c r="AH113" s="51"/>
      <c r="AI113" s="51"/>
      <c r="AJ113" s="51"/>
      <c r="AK113" s="51"/>
      <c r="AL113" s="51"/>
      <c r="AM113" s="51"/>
      <c r="AN113" s="140" t="s">
        <v>495</v>
      </c>
      <c r="AO113" s="140" t="s">
        <v>495</v>
      </c>
      <c r="AP113" s="140" t="s">
        <v>495</v>
      </c>
      <c r="AQ113" s="140" t="s">
        <v>495</v>
      </c>
      <c r="AR113" s="3"/>
      <c r="AS113" s="3"/>
      <c r="AT113" s="3"/>
      <c r="AU113" s="3"/>
    </row>
    <row r="114" spans="1:47" ht="29" customHeight="1" x14ac:dyDescent="0.35">
      <c r="A114" s="86" t="s">
        <v>291</v>
      </c>
      <c r="B114" s="103"/>
      <c r="C114" s="87"/>
      <c r="D114" s="87"/>
      <c r="E114" s="88"/>
      <c r="F114" s="89"/>
      <c r="G114" s="87"/>
      <c r="H114" s="87"/>
      <c r="I114" s="86" t="s">
        <v>291</v>
      </c>
      <c r="J114" s="91"/>
      <c r="K114" s="91"/>
      <c r="L114" s="90"/>
      <c r="M114" s="92"/>
      <c r="N114" s="93">
        <v>6126.515625</v>
      </c>
      <c r="O114" s="93">
        <v>504.20852661132813</v>
      </c>
      <c r="P114" s="94"/>
      <c r="Q114" s="95"/>
      <c r="R114" s="95"/>
      <c r="S114" s="51">
        <v>1</v>
      </c>
      <c r="T114" s="121"/>
      <c r="U114" s="121"/>
      <c r="V114" s="52">
        <v>0</v>
      </c>
      <c r="W114" s="52">
        <v>1</v>
      </c>
      <c r="X114" s="52">
        <v>0</v>
      </c>
      <c r="Y114" s="52">
        <v>0.99999700000000002</v>
      </c>
      <c r="Z114" s="52">
        <v>0</v>
      </c>
      <c r="AA114" s="97"/>
      <c r="AB114" s="98">
        <v>114</v>
      </c>
      <c r="AC11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14" s="99"/>
      <c r="AE114"/>
      <c r="AF114"/>
      <c r="AG114"/>
      <c r="AH114" s="51"/>
      <c r="AI114" s="51"/>
      <c r="AJ114" s="51"/>
      <c r="AK114" s="51"/>
      <c r="AL114" s="51"/>
      <c r="AM114" s="51"/>
      <c r="AN114" s="51"/>
      <c r="AO114" s="51"/>
      <c r="AP114" s="51"/>
      <c r="AQ114" s="51"/>
      <c r="AR114" s="3"/>
      <c r="AS114" s="3"/>
      <c r="AT114" s="3"/>
      <c r="AU114" s="3"/>
    </row>
    <row r="115" spans="1:47" ht="29" customHeight="1" x14ac:dyDescent="0.35">
      <c r="A115" s="86" t="s">
        <v>292</v>
      </c>
      <c r="B115" s="103"/>
      <c r="C115" s="87"/>
      <c r="D115" s="87"/>
      <c r="E115" s="88"/>
      <c r="F115" s="89"/>
      <c r="G115" s="87"/>
      <c r="H115" s="87"/>
      <c r="I115" s="86" t="s">
        <v>292</v>
      </c>
      <c r="J115" s="91"/>
      <c r="K115" s="91"/>
      <c r="L115" s="90"/>
      <c r="M115" s="92"/>
      <c r="N115" s="93"/>
      <c r="O115" s="93"/>
      <c r="P115" s="94"/>
      <c r="Q115" s="95"/>
      <c r="R115" s="95"/>
      <c r="S115" s="51"/>
      <c r="T115" s="121"/>
      <c r="U115" s="121"/>
      <c r="V115" s="52"/>
      <c r="W115" s="52"/>
      <c r="X115" s="52"/>
      <c r="Y115" s="52"/>
      <c r="Z115" s="52"/>
      <c r="AA115" s="97"/>
      <c r="AB115" s="98">
        <v>115</v>
      </c>
      <c r="AC11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15" s="99"/>
      <c r="AE115"/>
      <c r="AF115"/>
      <c r="AG115"/>
      <c r="AH115" s="51"/>
      <c r="AI115" s="51"/>
      <c r="AJ115" s="51"/>
      <c r="AK115" s="51"/>
      <c r="AL115" s="51"/>
      <c r="AM115" s="51"/>
      <c r="AN115" s="51"/>
      <c r="AO115" s="51"/>
      <c r="AP115" s="51"/>
      <c r="AQ115" s="51"/>
      <c r="AR115" s="3"/>
      <c r="AS115" s="3"/>
      <c r="AT115" s="3"/>
      <c r="AU115" s="3"/>
    </row>
    <row r="116" spans="1:47" ht="29" customHeight="1" x14ac:dyDescent="0.35">
      <c r="A116" s="14" t="s">
        <v>293</v>
      </c>
      <c r="B116" s="103"/>
      <c r="C116" s="87"/>
      <c r="D116" s="87"/>
      <c r="E116" s="88"/>
      <c r="F116" s="89"/>
      <c r="G116" s="87"/>
      <c r="H116" s="87"/>
      <c r="I116" s="14" t="s">
        <v>293</v>
      </c>
      <c r="J116" s="91"/>
      <c r="K116" s="91"/>
      <c r="L116" s="90"/>
      <c r="M116" s="92"/>
      <c r="N116" s="93">
        <v>5302.90087890625</v>
      </c>
      <c r="O116" s="93">
        <v>5702.5634765625</v>
      </c>
      <c r="P116" s="94"/>
      <c r="Q116" s="95"/>
      <c r="R116" s="95"/>
      <c r="S116" s="51">
        <v>4</v>
      </c>
      <c r="T116" s="121"/>
      <c r="U116" s="121"/>
      <c r="V116" s="52">
        <v>0</v>
      </c>
      <c r="W116" s="52">
        <v>0.25</v>
      </c>
      <c r="X116" s="52">
        <v>0</v>
      </c>
      <c r="Y116" s="52">
        <v>0.99999700000000002</v>
      </c>
      <c r="Z116" s="52">
        <v>1</v>
      </c>
      <c r="AA116" s="97"/>
      <c r="AB116" s="98">
        <v>116</v>
      </c>
      <c r="AC11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16" s="99"/>
      <c r="AE116"/>
      <c r="AF116"/>
      <c r="AG116"/>
      <c r="AH116" s="51"/>
      <c r="AI116" s="51"/>
      <c r="AJ116" s="51"/>
      <c r="AK116" s="51"/>
      <c r="AL116" s="51"/>
      <c r="AM116" s="51"/>
      <c r="AN116" s="140" t="s">
        <v>495</v>
      </c>
      <c r="AO116" s="140" t="s">
        <v>495</v>
      </c>
      <c r="AP116" s="140" t="s">
        <v>495</v>
      </c>
      <c r="AQ116" s="140" t="s">
        <v>495</v>
      </c>
      <c r="AR116" s="3"/>
      <c r="AS116" s="3"/>
      <c r="AT116" s="3"/>
      <c r="AU116" s="3"/>
    </row>
    <row r="117" spans="1:47" ht="29" customHeight="1" x14ac:dyDescent="0.35">
      <c r="A117" s="86" t="s">
        <v>294</v>
      </c>
      <c r="B117" s="103"/>
      <c r="C117" s="87"/>
      <c r="D117" s="87"/>
      <c r="E117" s="88"/>
      <c r="F117" s="89"/>
      <c r="G117" s="87"/>
      <c r="H117" s="87"/>
      <c r="I117" s="86" t="s">
        <v>294</v>
      </c>
      <c r="J117" s="91"/>
      <c r="K117" s="91"/>
      <c r="L117" s="90"/>
      <c r="M117" s="92"/>
      <c r="N117" s="93">
        <v>5325.009765625</v>
      </c>
      <c r="O117" s="93">
        <v>5671.70166015625</v>
      </c>
      <c r="P117" s="94"/>
      <c r="Q117" s="95"/>
      <c r="R117" s="95"/>
      <c r="S117" s="51">
        <v>4</v>
      </c>
      <c r="T117" s="121"/>
      <c r="U117" s="121"/>
      <c r="V117" s="52">
        <v>0</v>
      </c>
      <c r="W117" s="52">
        <v>0.25</v>
      </c>
      <c r="X117" s="52">
        <v>0</v>
      </c>
      <c r="Y117" s="52">
        <v>0.99999700000000002</v>
      </c>
      <c r="Z117" s="52">
        <v>1</v>
      </c>
      <c r="AA117" s="97"/>
      <c r="AB117" s="98">
        <v>117</v>
      </c>
      <c r="AC11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17" s="99"/>
      <c r="AE117"/>
      <c r="AF117"/>
      <c r="AG117"/>
      <c r="AH117" s="51"/>
      <c r="AI117" s="51"/>
      <c r="AJ117" s="51"/>
      <c r="AK117" s="51"/>
      <c r="AL117" s="51"/>
      <c r="AM117" s="51"/>
      <c r="AN117" s="140" t="s">
        <v>495</v>
      </c>
      <c r="AO117" s="140" t="s">
        <v>495</v>
      </c>
      <c r="AP117" s="140" t="s">
        <v>495</v>
      </c>
      <c r="AQ117" s="140" t="s">
        <v>495</v>
      </c>
      <c r="AR117" s="3"/>
      <c r="AS117" s="3"/>
      <c r="AT117" s="3"/>
      <c r="AU117" s="3"/>
    </row>
    <row r="118" spans="1:47" ht="29" customHeight="1" x14ac:dyDescent="0.35">
      <c r="A118" s="86" t="s">
        <v>295</v>
      </c>
      <c r="B118" s="103"/>
      <c r="C118" s="87"/>
      <c r="D118" s="87"/>
      <c r="E118" s="88"/>
      <c r="F118" s="89"/>
      <c r="G118" s="87"/>
      <c r="H118" s="87"/>
      <c r="I118" s="86" t="s">
        <v>295</v>
      </c>
      <c r="J118" s="91"/>
      <c r="K118" s="91"/>
      <c r="L118" s="90"/>
      <c r="M118" s="92"/>
      <c r="N118" s="93">
        <v>5228.3564453125</v>
      </c>
      <c r="O118" s="93">
        <v>5640.84033203125</v>
      </c>
      <c r="P118" s="94"/>
      <c r="Q118" s="95"/>
      <c r="R118" s="95"/>
      <c r="S118" s="51">
        <v>4</v>
      </c>
      <c r="T118" s="121"/>
      <c r="U118" s="121"/>
      <c r="V118" s="52">
        <v>0</v>
      </c>
      <c r="W118" s="52">
        <v>0.25</v>
      </c>
      <c r="X118" s="52">
        <v>0</v>
      </c>
      <c r="Y118" s="52">
        <v>0.99999700000000002</v>
      </c>
      <c r="Z118" s="52">
        <v>1</v>
      </c>
      <c r="AA118" s="97"/>
      <c r="AB118" s="98">
        <v>118</v>
      </c>
      <c r="AC11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18" s="99"/>
      <c r="AE118"/>
      <c r="AF118"/>
      <c r="AG118"/>
      <c r="AH118" s="51"/>
      <c r="AI118" s="51"/>
      <c r="AJ118" s="51"/>
      <c r="AK118" s="51"/>
      <c r="AL118" s="51"/>
      <c r="AM118" s="51"/>
      <c r="AN118" s="140" t="s">
        <v>495</v>
      </c>
      <c r="AO118" s="140" t="s">
        <v>495</v>
      </c>
      <c r="AP118" s="140" t="s">
        <v>495</v>
      </c>
      <c r="AQ118" s="140" t="s">
        <v>495</v>
      </c>
      <c r="AR118" s="3"/>
      <c r="AS118" s="3"/>
      <c r="AT118" s="3"/>
      <c r="AU118" s="3"/>
    </row>
    <row r="119" spans="1:47" ht="29" customHeight="1" x14ac:dyDescent="0.35">
      <c r="A119" s="122" t="s">
        <v>296</v>
      </c>
      <c r="B119" s="103"/>
      <c r="C119" s="87"/>
      <c r="D119" s="87"/>
      <c r="E119" s="88"/>
      <c r="F119" s="89"/>
      <c r="G119" s="87"/>
      <c r="H119" s="87"/>
      <c r="I119" s="122" t="s">
        <v>296</v>
      </c>
      <c r="J119" s="91"/>
      <c r="K119" s="91"/>
      <c r="L119" s="90"/>
      <c r="M119" s="92"/>
      <c r="N119" s="93">
        <v>5234.61767578125</v>
      </c>
      <c r="O119" s="93">
        <v>5609.978515625</v>
      </c>
      <c r="P119" s="94"/>
      <c r="Q119" s="95"/>
      <c r="R119" s="95"/>
      <c r="S119" s="51">
        <v>4</v>
      </c>
      <c r="T119" s="121"/>
      <c r="U119" s="121"/>
      <c r="V119" s="52">
        <v>0</v>
      </c>
      <c r="W119" s="52">
        <v>0.25</v>
      </c>
      <c r="X119" s="52">
        <v>0</v>
      </c>
      <c r="Y119" s="52">
        <v>0.99999700000000002</v>
      </c>
      <c r="Z119" s="52">
        <v>1</v>
      </c>
      <c r="AA119" s="97"/>
      <c r="AB119" s="98">
        <v>119</v>
      </c>
      <c r="AC11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19" s="99"/>
      <c r="AE119"/>
      <c r="AF119"/>
      <c r="AG119"/>
      <c r="AH119" s="51"/>
      <c r="AI119" s="51"/>
      <c r="AJ119" s="51"/>
      <c r="AK119" s="51"/>
      <c r="AL119" s="51"/>
      <c r="AM119" s="51"/>
      <c r="AN119" s="140" t="s">
        <v>495</v>
      </c>
      <c r="AO119" s="140" t="s">
        <v>495</v>
      </c>
      <c r="AP119" s="140" t="s">
        <v>495</v>
      </c>
      <c r="AQ119" s="140" t="s">
        <v>495</v>
      </c>
      <c r="AR119" s="3"/>
      <c r="AS119" s="3"/>
      <c r="AT119" s="3"/>
      <c r="AU119" s="3"/>
    </row>
    <row r="120" spans="1:47" ht="29" customHeight="1" x14ac:dyDescent="0.35">
      <c r="A120" s="86" t="s">
        <v>297</v>
      </c>
      <c r="B120" s="103"/>
      <c r="C120" s="87"/>
      <c r="D120" s="87"/>
      <c r="E120" s="88"/>
      <c r="F120" s="89"/>
      <c r="G120" s="87"/>
      <c r="H120" s="87"/>
      <c r="I120" s="86" t="s">
        <v>297</v>
      </c>
      <c r="J120" s="91"/>
      <c r="K120" s="91"/>
      <c r="L120" s="90"/>
      <c r="M120" s="92"/>
      <c r="N120" s="93">
        <v>5263.57421875</v>
      </c>
      <c r="O120" s="93">
        <v>5579.1171875</v>
      </c>
      <c r="P120" s="94"/>
      <c r="Q120" s="95"/>
      <c r="R120" s="95"/>
      <c r="S120" s="51">
        <v>4</v>
      </c>
      <c r="T120" s="121"/>
      <c r="U120" s="121"/>
      <c r="V120" s="52">
        <v>0</v>
      </c>
      <c r="W120" s="52">
        <v>0.25</v>
      </c>
      <c r="X120" s="52">
        <v>0</v>
      </c>
      <c r="Y120" s="52">
        <v>0.99999700000000002</v>
      </c>
      <c r="Z120" s="52">
        <v>1</v>
      </c>
      <c r="AA120" s="97"/>
      <c r="AB120" s="98">
        <v>120</v>
      </c>
      <c r="AC12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0" s="99"/>
      <c r="AE120"/>
      <c r="AF120"/>
      <c r="AG120"/>
      <c r="AH120" s="51"/>
      <c r="AI120" s="51"/>
      <c r="AJ120" s="51"/>
      <c r="AK120" s="51"/>
      <c r="AL120" s="51"/>
      <c r="AM120" s="51"/>
      <c r="AN120" s="51"/>
      <c r="AO120" s="51"/>
      <c r="AP120" s="51"/>
      <c r="AQ120" s="51"/>
      <c r="AR120" s="3"/>
      <c r="AS120" s="3"/>
      <c r="AT120" s="3"/>
      <c r="AU120" s="3"/>
    </row>
    <row r="121" spans="1:47" ht="29" customHeight="1" x14ac:dyDescent="0.35">
      <c r="A121" s="86" t="s">
        <v>298</v>
      </c>
      <c r="B121" s="103"/>
      <c r="C121" s="87"/>
      <c r="D121" s="87"/>
      <c r="E121" s="88"/>
      <c r="F121" s="89"/>
      <c r="G121" s="87"/>
      <c r="H121" s="87"/>
      <c r="I121" s="86" t="s">
        <v>298</v>
      </c>
      <c r="J121" s="91"/>
      <c r="K121" s="91"/>
      <c r="L121" s="90"/>
      <c r="M121" s="92"/>
      <c r="N121" s="93">
        <v>8438.416015625</v>
      </c>
      <c r="O121" s="93">
        <v>883.270751953125</v>
      </c>
      <c r="P121" s="94"/>
      <c r="Q121" s="95"/>
      <c r="R121" s="95"/>
      <c r="S121" s="51">
        <v>2</v>
      </c>
      <c r="T121" s="121"/>
      <c r="U121" s="121"/>
      <c r="V121" s="52">
        <v>0</v>
      </c>
      <c r="W121" s="52">
        <v>0.5</v>
      </c>
      <c r="X121" s="52">
        <v>0</v>
      </c>
      <c r="Y121" s="52">
        <v>0.99999700000000002</v>
      </c>
      <c r="Z121" s="52">
        <v>1</v>
      </c>
      <c r="AA121" s="97"/>
      <c r="AB121" s="98">
        <v>121</v>
      </c>
      <c r="AC12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1" s="99"/>
      <c r="AE121"/>
      <c r="AF121"/>
      <c r="AG121"/>
      <c r="AH121" s="51"/>
      <c r="AI121" s="51"/>
      <c r="AJ121" s="51"/>
      <c r="AK121" s="51"/>
      <c r="AL121" s="51"/>
      <c r="AM121" s="51"/>
      <c r="AN121" s="140" t="s">
        <v>495</v>
      </c>
      <c r="AO121" s="140" t="s">
        <v>495</v>
      </c>
      <c r="AP121" s="140" t="s">
        <v>495</v>
      </c>
      <c r="AQ121" s="140" t="s">
        <v>495</v>
      </c>
      <c r="AR121" s="3"/>
      <c r="AS121" s="3"/>
      <c r="AT121" s="3"/>
      <c r="AU121" s="3"/>
    </row>
    <row r="122" spans="1:47" ht="29" customHeight="1" x14ac:dyDescent="0.35">
      <c r="A122" s="122" t="s">
        <v>299</v>
      </c>
      <c r="B122" s="103"/>
      <c r="C122" s="87"/>
      <c r="D122" s="87"/>
      <c r="E122" s="88"/>
      <c r="F122" s="89"/>
      <c r="G122" s="87"/>
      <c r="H122" s="87"/>
      <c r="I122" s="122" t="s">
        <v>299</v>
      </c>
      <c r="J122" s="91"/>
      <c r="K122" s="91"/>
      <c r="L122" s="90"/>
      <c r="M122" s="92"/>
      <c r="N122" s="93">
        <v>7976.03515625</v>
      </c>
      <c r="O122" s="93">
        <v>952.33697509765625</v>
      </c>
      <c r="P122" s="94"/>
      <c r="Q122" s="95"/>
      <c r="R122" s="95"/>
      <c r="S122" s="51">
        <v>2</v>
      </c>
      <c r="T122" s="121"/>
      <c r="U122" s="121"/>
      <c r="V122" s="52">
        <v>0</v>
      </c>
      <c r="W122" s="52">
        <v>0.5</v>
      </c>
      <c r="X122" s="52">
        <v>0</v>
      </c>
      <c r="Y122" s="52">
        <v>0.99999700000000002</v>
      </c>
      <c r="Z122" s="52">
        <v>1</v>
      </c>
      <c r="AA122" s="97"/>
      <c r="AB122" s="98">
        <v>122</v>
      </c>
      <c r="AC12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2" s="99"/>
      <c r="AE122"/>
      <c r="AF122"/>
      <c r="AG122"/>
      <c r="AH122" s="51"/>
      <c r="AI122" s="51"/>
      <c r="AJ122" s="51"/>
      <c r="AK122" s="51"/>
      <c r="AL122" s="51"/>
      <c r="AM122" s="51"/>
      <c r="AN122" s="140" t="s">
        <v>495</v>
      </c>
      <c r="AO122" s="140" t="s">
        <v>495</v>
      </c>
      <c r="AP122" s="140" t="s">
        <v>495</v>
      </c>
      <c r="AQ122" s="140" t="s">
        <v>495</v>
      </c>
      <c r="AR122" s="3"/>
      <c r="AS122" s="3"/>
      <c r="AT122" s="3"/>
      <c r="AU122" s="3"/>
    </row>
    <row r="123" spans="1:47" ht="29" customHeight="1" x14ac:dyDescent="0.35">
      <c r="A123" s="114" t="s">
        <v>300</v>
      </c>
      <c r="B123" s="103"/>
      <c r="C123" s="87"/>
      <c r="D123" s="87"/>
      <c r="E123" s="88"/>
      <c r="F123" s="89"/>
      <c r="G123" s="87"/>
      <c r="H123" s="87"/>
      <c r="I123" s="114" t="s">
        <v>300</v>
      </c>
      <c r="J123" s="91"/>
      <c r="K123" s="91"/>
      <c r="L123" s="90"/>
      <c r="M123" s="92"/>
      <c r="N123" s="93">
        <v>8080.859375</v>
      </c>
      <c r="O123" s="93">
        <v>728.269775390625</v>
      </c>
      <c r="P123" s="94"/>
      <c r="Q123" s="95"/>
      <c r="R123" s="95"/>
      <c r="S123" s="51">
        <v>2</v>
      </c>
      <c r="T123" s="121"/>
      <c r="U123" s="121"/>
      <c r="V123" s="52">
        <v>0</v>
      </c>
      <c r="W123" s="52">
        <v>0.5</v>
      </c>
      <c r="X123" s="52">
        <v>0</v>
      </c>
      <c r="Y123" s="52">
        <v>0.99999700000000002</v>
      </c>
      <c r="Z123" s="52">
        <v>1</v>
      </c>
      <c r="AA123" s="97"/>
      <c r="AB123" s="98">
        <v>123</v>
      </c>
      <c r="AC12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3" s="99"/>
      <c r="AE123"/>
      <c r="AF123"/>
      <c r="AG123"/>
      <c r="AH123" s="51"/>
      <c r="AI123" s="51"/>
      <c r="AJ123" s="51"/>
      <c r="AK123" s="51"/>
      <c r="AL123" s="51"/>
      <c r="AM123" s="51"/>
      <c r="AN123" s="51"/>
      <c r="AO123" s="51"/>
      <c r="AP123" s="51"/>
      <c r="AQ123" s="51"/>
      <c r="AR123" s="3"/>
      <c r="AS123" s="3"/>
      <c r="AT123" s="3"/>
      <c r="AU123" s="3"/>
    </row>
    <row r="124" spans="1:47" ht="29" customHeight="1" x14ac:dyDescent="0.35">
      <c r="A124" s="122" t="s">
        <v>302</v>
      </c>
      <c r="B124" s="103"/>
      <c r="C124" s="87"/>
      <c r="D124" s="87"/>
      <c r="E124" s="88"/>
      <c r="F124" s="89"/>
      <c r="G124" s="87"/>
      <c r="H124" s="87"/>
      <c r="I124" s="122" t="s">
        <v>302</v>
      </c>
      <c r="J124" s="91"/>
      <c r="K124" s="91"/>
      <c r="L124" s="90"/>
      <c r="M124" s="92"/>
      <c r="N124" s="93">
        <v>3352.248046875</v>
      </c>
      <c r="O124" s="93">
        <v>504.19570922851563</v>
      </c>
      <c r="P124" s="94"/>
      <c r="Q124" s="95"/>
      <c r="R124" s="95"/>
      <c r="S124" s="51">
        <v>1</v>
      </c>
      <c r="T124" s="121"/>
      <c r="U124" s="121"/>
      <c r="V124" s="52">
        <v>0</v>
      </c>
      <c r="W124" s="52">
        <v>1</v>
      </c>
      <c r="X124" s="52">
        <v>0</v>
      </c>
      <c r="Y124" s="52">
        <v>0.99999700000000002</v>
      </c>
      <c r="Z124" s="52">
        <v>0</v>
      </c>
      <c r="AA124" s="97"/>
      <c r="AB124" s="98">
        <v>124</v>
      </c>
      <c r="AC12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4" s="99"/>
      <c r="AE124"/>
      <c r="AF124"/>
      <c r="AG124"/>
      <c r="AH124" s="51"/>
      <c r="AI124" s="51"/>
      <c r="AJ124" s="51"/>
      <c r="AK124" s="51"/>
      <c r="AL124" s="51"/>
      <c r="AM124" s="51"/>
      <c r="AN124" s="51"/>
      <c r="AO124" s="51"/>
      <c r="AP124" s="51"/>
      <c r="AQ124" s="51"/>
      <c r="AR124" s="3"/>
      <c r="AS124" s="3"/>
      <c r="AT124" s="3"/>
      <c r="AU124" s="3"/>
    </row>
    <row r="125" spans="1:47" ht="29" customHeight="1" x14ac:dyDescent="0.35">
      <c r="A125" s="86" t="s">
        <v>301</v>
      </c>
      <c r="B125" s="103"/>
      <c r="C125" s="87"/>
      <c r="D125" s="87"/>
      <c r="E125" s="88"/>
      <c r="F125" s="89"/>
      <c r="G125" s="87"/>
      <c r="H125" s="87"/>
      <c r="I125" s="86" t="s">
        <v>301</v>
      </c>
      <c r="J125" s="91"/>
      <c r="K125" s="91"/>
      <c r="L125" s="90"/>
      <c r="M125" s="92"/>
      <c r="N125" s="93">
        <v>3814.62939453125</v>
      </c>
      <c r="O125" s="93">
        <v>280.12847900390625</v>
      </c>
      <c r="P125" s="94"/>
      <c r="Q125" s="95"/>
      <c r="R125" s="95"/>
      <c r="S125" s="51">
        <v>1</v>
      </c>
      <c r="T125" s="121"/>
      <c r="U125" s="121"/>
      <c r="V125" s="52">
        <v>0</v>
      </c>
      <c r="W125" s="52">
        <v>1</v>
      </c>
      <c r="X125" s="52">
        <v>0</v>
      </c>
      <c r="Y125" s="52">
        <v>0.99999700000000002</v>
      </c>
      <c r="Z125" s="52">
        <v>0</v>
      </c>
      <c r="AA125" s="97"/>
      <c r="AB125" s="98">
        <v>125</v>
      </c>
      <c r="AC12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5" s="99"/>
      <c r="AE125"/>
      <c r="AF125"/>
      <c r="AG125"/>
      <c r="AH125" s="51"/>
      <c r="AI125" s="51"/>
      <c r="AJ125" s="51"/>
      <c r="AK125" s="51"/>
      <c r="AL125" s="51"/>
      <c r="AM125" s="51"/>
      <c r="AN125" s="140" t="s">
        <v>495</v>
      </c>
      <c r="AO125" s="140" t="s">
        <v>495</v>
      </c>
      <c r="AP125" s="140" t="s">
        <v>495</v>
      </c>
      <c r="AQ125" s="140" t="s">
        <v>495</v>
      </c>
      <c r="AR125" s="3"/>
      <c r="AS125" s="3"/>
      <c r="AT125" s="3"/>
      <c r="AU125" s="3"/>
    </row>
    <row r="126" spans="1:47" ht="29" customHeight="1" x14ac:dyDescent="0.35">
      <c r="A126" s="122" t="s">
        <v>303</v>
      </c>
      <c r="B126" s="103"/>
      <c r="C126" s="87"/>
      <c r="D126" s="87"/>
      <c r="E126" s="88"/>
      <c r="F126" s="89"/>
      <c r="G126" s="87"/>
      <c r="H126" s="87"/>
      <c r="I126" s="122" t="s">
        <v>303</v>
      </c>
      <c r="J126" s="91"/>
      <c r="K126" s="91"/>
      <c r="L126" s="90"/>
      <c r="M126" s="92"/>
      <c r="N126" s="93">
        <v>1965.10791015625</v>
      </c>
      <c r="O126" s="93">
        <v>728.2911376953125</v>
      </c>
      <c r="P126" s="94"/>
      <c r="Q126" s="95"/>
      <c r="R126" s="95"/>
      <c r="S126" s="51">
        <v>1</v>
      </c>
      <c r="T126" s="121"/>
      <c r="U126" s="121"/>
      <c r="V126" s="52">
        <v>0</v>
      </c>
      <c r="W126" s="52">
        <v>1</v>
      </c>
      <c r="X126" s="52">
        <v>0</v>
      </c>
      <c r="Y126" s="52">
        <v>0.99999700000000002</v>
      </c>
      <c r="Z126" s="52">
        <v>0</v>
      </c>
      <c r="AA126" s="97"/>
      <c r="AB126" s="98">
        <v>126</v>
      </c>
      <c r="AC12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6" s="99"/>
      <c r="AE126"/>
      <c r="AF126"/>
      <c r="AG126"/>
      <c r="AH126" s="51"/>
      <c r="AI126" s="51"/>
      <c r="AJ126" s="51"/>
      <c r="AK126" s="51"/>
      <c r="AL126" s="51"/>
      <c r="AM126" s="51"/>
      <c r="AN126" s="140" t="s">
        <v>495</v>
      </c>
      <c r="AO126" s="140" t="s">
        <v>495</v>
      </c>
      <c r="AP126" s="140" t="s">
        <v>495</v>
      </c>
      <c r="AQ126" s="140" t="s">
        <v>495</v>
      </c>
      <c r="AR126" s="3"/>
      <c r="AS126" s="3"/>
      <c r="AT126" s="3"/>
      <c r="AU126" s="3"/>
    </row>
    <row r="127" spans="1:47" ht="29" customHeight="1" x14ac:dyDescent="0.35">
      <c r="A127" s="122" t="s">
        <v>304</v>
      </c>
      <c r="B127" s="103"/>
      <c r="C127" s="87"/>
      <c r="D127" s="87"/>
      <c r="E127" s="88"/>
      <c r="F127" s="89"/>
      <c r="G127" s="87"/>
      <c r="H127" s="87"/>
      <c r="I127" s="122" t="s">
        <v>304</v>
      </c>
      <c r="J127" s="91"/>
      <c r="K127" s="91"/>
      <c r="L127" s="90"/>
      <c r="M127" s="92"/>
      <c r="N127" s="93">
        <v>1502.7265625</v>
      </c>
      <c r="O127" s="93">
        <v>952.3583984375</v>
      </c>
      <c r="P127" s="94"/>
      <c r="Q127" s="95"/>
      <c r="R127" s="95"/>
      <c r="S127" s="51">
        <v>1</v>
      </c>
      <c r="T127" s="121"/>
      <c r="U127" s="121"/>
      <c r="V127" s="52">
        <v>0</v>
      </c>
      <c r="W127" s="52">
        <v>1</v>
      </c>
      <c r="X127" s="52">
        <v>0</v>
      </c>
      <c r="Y127" s="52">
        <v>0.99999700000000002</v>
      </c>
      <c r="Z127" s="52">
        <v>0</v>
      </c>
      <c r="AA127" s="97"/>
      <c r="AB127" s="98">
        <v>127</v>
      </c>
      <c r="AC12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7" s="99"/>
      <c r="AE127"/>
      <c r="AF127"/>
      <c r="AG127"/>
      <c r="AH127" s="51"/>
      <c r="AI127" s="51"/>
      <c r="AJ127" s="51"/>
      <c r="AK127" s="51"/>
      <c r="AL127" s="51"/>
      <c r="AM127" s="51"/>
      <c r="AN127" s="51"/>
      <c r="AO127" s="51"/>
      <c r="AP127" s="51"/>
      <c r="AQ127" s="51"/>
      <c r="AR127" s="3"/>
      <c r="AS127" s="3"/>
      <c r="AT127" s="3"/>
      <c r="AU127" s="3"/>
    </row>
    <row r="128" spans="1:47" ht="29" customHeight="1" x14ac:dyDescent="0.35">
      <c r="A128" s="114" t="s">
        <v>305</v>
      </c>
      <c r="B128" s="103"/>
      <c r="C128" s="87"/>
      <c r="D128" s="87"/>
      <c r="E128" s="88"/>
      <c r="F128" s="89"/>
      <c r="G128" s="87"/>
      <c r="H128" s="87"/>
      <c r="I128" s="114" t="s">
        <v>305</v>
      </c>
      <c r="J128" s="91"/>
      <c r="K128" s="91"/>
      <c r="L128" s="90"/>
      <c r="M128" s="92"/>
      <c r="N128" s="93">
        <v>8407.1484375</v>
      </c>
      <c r="O128" s="93">
        <v>5640.84033203125</v>
      </c>
      <c r="P128" s="94"/>
      <c r="Q128" s="95"/>
      <c r="R128" s="95"/>
      <c r="S128" s="51">
        <v>3</v>
      </c>
      <c r="T128" s="121"/>
      <c r="U128" s="121"/>
      <c r="V128" s="52">
        <v>2</v>
      </c>
      <c r="W128" s="52">
        <v>0.33333299999999999</v>
      </c>
      <c r="X128" s="52">
        <v>0</v>
      </c>
      <c r="Y128" s="52">
        <v>1.466939</v>
      </c>
      <c r="Z128" s="52">
        <v>0.33333333333333331</v>
      </c>
      <c r="AA128" s="97"/>
      <c r="AB128" s="98">
        <v>128</v>
      </c>
      <c r="AC12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8" s="99"/>
      <c r="AE128"/>
      <c r="AF128"/>
      <c r="AG128"/>
      <c r="AH128" s="51"/>
      <c r="AI128" s="51"/>
      <c r="AJ128" s="51"/>
      <c r="AK128" s="51"/>
      <c r="AL128" s="51"/>
      <c r="AM128" s="51"/>
      <c r="AN128" s="140" t="s">
        <v>495</v>
      </c>
      <c r="AO128" s="140" t="s">
        <v>495</v>
      </c>
      <c r="AP128" s="140" t="s">
        <v>495</v>
      </c>
      <c r="AQ128" s="140" t="s">
        <v>495</v>
      </c>
      <c r="AR128" s="3"/>
      <c r="AS128" s="3"/>
      <c r="AT128" s="3"/>
      <c r="AU128" s="3"/>
    </row>
    <row r="129" spans="1:47" ht="29" customHeight="1" x14ac:dyDescent="0.35">
      <c r="A129" s="122" t="s">
        <v>306</v>
      </c>
      <c r="B129" s="103"/>
      <c r="C129" s="87"/>
      <c r="D129" s="87"/>
      <c r="E129" s="88"/>
      <c r="F129" s="89"/>
      <c r="G129" s="87"/>
      <c r="H129" s="87"/>
      <c r="I129" s="122" t="s">
        <v>306</v>
      </c>
      <c r="J129" s="91"/>
      <c r="K129" s="91"/>
      <c r="L129" s="90"/>
      <c r="M129" s="92"/>
      <c r="N129" s="93">
        <v>8445.888671875</v>
      </c>
      <c r="O129" s="93">
        <v>5579.1171875</v>
      </c>
      <c r="P129" s="94"/>
      <c r="Q129" s="95"/>
      <c r="R129" s="95"/>
      <c r="S129" s="51">
        <v>1</v>
      </c>
      <c r="T129" s="121"/>
      <c r="U129" s="121"/>
      <c r="V129" s="52">
        <v>0</v>
      </c>
      <c r="W129" s="52">
        <v>0.2</v>
      </c>
      <c r="X129" s="52">
        <v>0</v>
      </c>
      <c r="Y129" s="52">
        <v>0.56563200000000002</v>
      </c>
      <c r="Z129" s="52">
        <v>0</v>
      </c>
      <c r="AA129" s="97"/>
      <c r="AB129" s="98">
        <v>129</v>
      </c>
      <c r="AC12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29" s="99"/>
      <c r="AE129"/>
      <c r="AF129"/>
      <c r="AG129"/>
      <c r="AH129" s="51"/>
      <c r="AI129" s="51"/>
      <c r="AJ129" s="51"/>
      <c r="AK129" s="51"/>
      <c r="AL129" s="51"/>
      <c r="AM129" s="51"/>
      <c r="AN129" s="51"/>
      <c r="AO129" s="51"/>
      <c r="AP129" s="51"/>
      <c r="AQ129" s="51"/>
      <c r="AR129" s="3"/>
      <c r="AS129" s="3"/>
      <c r="AT129" s="3"/>
      <c r="AU129" s="3"/>
    </row>
    <row r="130" spans="1:47" ht="29" customHeight="1" x14ac:dyDescent="0.35">
      <c r="A130" s="86" t="s">
        <v>307</v>
      </c>
      <c r="B130" s="103"/>
      <c r="C130" s="87"/>
      <c r="D130" s="87"/>
      <c r="E130" s="88"/>
      <c r="F130" s="89"/>
      <c r="G130" s="87"/>
      <c r="H130" s="87"/>
      <c r="I130" s="86" t="s">
        <v>307</v>
      </c>
      <c r="J130" s="91"/>
      <c r="K130" s="91"/>
      <c r="L130" s="90"/>
      <c r="M130" s="92"/>
      <c r="N130" s="93">
        <v>8663.259765625</v>
      </c>
      <c r="O130" s="93">
        <v>5671.70166015625</v>
      </c>
      <c r="P130" s="94"/>
      <c r="Q130" s="95"/>
      <c r="R130" s="95"/>
      <c r="S130" s="51">
        <v>3</v>
      </c>
      <c r="T130" s="121"/>
      <c r="U130" s="121"/>
      <c r="V130" s="52">
        <v>0</v>
      </c>
      <c r="W130" s="52">
        <v>0.33333299999999999</v>
      </c>
      <c r="X130" s="52">
        <v>0</v>
      </c>
      <c r="Y130" s="52">
        <v>0.99999700000000002</v>
      </c>
      <c r="Z130" s="52">
        <v>1</v>
      </c>
      <c r="AA130" s="97"/>
      <c r="AB130" s="98">
        <v>130</v>
      </c>
      <c r="AC13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0" s="99"/>
      <c r="AE130"/>
      <c r="AF130"/>
      <c r="AG130"/>
      <c r="AH130" s="51"/>
      <c r="AI130" s="51"/>
      <c r="AJ130" s="51"/>
      <c r="AK130" s="51"/>
      <c r="AL130" s="51"/>
      <c r="AM130" s="51"/>
      <c r="AN130" s="140" t="s">
        <v>495</v>
      </c>
      <c r="AO130" s="140" t="s">
        <v>495</v>
      </c>
      <c r="AP130" s="140" t="s">
        <v>495</v>
      </c>
      <c r="AQ130" s="140" t="s">
        <v>495</v>
      </c>
      <c r="AR130" s="3"/>
      <c r="AS130" s="3"/>
      <c r="AT130" s="3"/>
      <c r="AU130" s="3"/>
    </row>
    <row r="131" spans="1:47" ht="29" customHeight="1" x14ac:dyDescent="0.35">
      <c r="A131" s="122" t="s">
        <v>308</v>
      </c>
      <c r="B131" s="103"/>
      <c r="C131" s="87"/>
      <c r="D131" s="87"/>
      <c r="E131" s="88"/>
      <c r="F131" s="89"/>
      <c r="G131" s="87"/>
      <c r="H131" s="87"/>
      <c r="I131" s="122" t="s">
        <v>308</v>
      </c>
      <c r="J131" s="91"/>
      <c r="K131" s="91"/>
      <c r="L131" s="90"/>
      <c r="M131" s="92"/>
      <c r="N131" s="93">
        <v>8561.7158203125</v>
      </c>
      <c r="O131" s="93">
        <v>5640.84033203125</v>
      </c>
      <c r="P131" s="94"/>
      <c r="Q131" s="95"/>
      <c r="R131" s="95"/>
      <c r="S131" s="51">
        <v>3</v>
      </c>
      <c r="T131" s="121"/>
      <c r="U131" s="121"/>
      <c r="V131" s="52">
        <v>0</v>
      </c>
      <c r="W131" s="52">
        <v>0.33333299999999999</v>
      </c>
      <c r="X131" s="52">
        <v>0</v>
      </c>
      <c r="Y131" s="52">
        <v>0.99999700000000002</v>
      </c>
      <c r="Z131" s="52">
        <v>1</v>
      </c>
      <c r="AA131" s="97"/>
      <c r="AB131" s="98">
        <v>131</v>
      </c>
      <c r="AC13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1" s="99"/>
      <c r="AE131"/>
      <c r="AF131"/>
      <c r="AG131"/>
      <c r="AH131" s="51"/>
      <c r="AI131" s="51"/>
      <c r="AJ131" s="51"/>
      <c r="AK131" s="51"/>
      <c r="AL131" s="51"/>
      <c r="AM131" s="51"/>
      <c r="AN131" s="140" t="s">
        <v>495</v>
      </c>
      <c r="AO131" s="140" t="s">
        <v>495</v>
      </c>
      <c r="AP131" s="140" t="s">
        <v>495</v>
      </c>
      <c r="AQ131" s="140" t="s">
        <v>495</v>
      </c>
      <c r="AR131" s="3"/>
      <c r="AS131" s="3"/>
      <c r="AT131" s="3"/>
      <c r="AU131" s="3"/>
    </row>
    <row r="132" spans="1:47" ht="29" customHeight="1" x14ac:dyDescent="0.35">
      <c r="A132" s="122" t="s">
        <v>309</v>
      </c>
      <c r="B132" s="103"/>
      <c r="C132" s="87"/>
      <c r="D132" s="87"/>
      <c r="E132" s="88"/>
      <c r="F132" s="89"/>
      <c r="G132" s="87"/>
      <c r="H132" s="87"/>
      <c r="I132" s="122" t="s">
        <v>309</v>
      </c>
      <c r="J132" s="91"/>
      <c r="K132" s="91"/>
      <c r="L132" s="90"/>
      <c r="M132" s="92"/>
      <c r="N132" s="93">
        <v>8629.412109375</v>
      </c>
      <c r="O132" s="93">
        <v>5609.978515625</v>
      </c>
      <c r="P132" s="94"/>
      <c r="Q132" s="95"/>
      <c r="R132" s="95"/>
      <c r="S132" s="51">
        <v>3</v>
      </c>
      <c r="T132" s="121"/>
      <c r="U132" s="121"/>
      <c r="V132" s="52">
        <v>0</v>
      </c>
      <c r="W132" s="52">
        <v>0.33333299999999999</v>
      </c>
      <c r="X132" s="52">
        <v>0</v>
      </c>
      <c r="Y132" s="52">
        <v>0.99999700000000002</v>
      </c>
      <c r="Z132" s="52">
        <v>1</v>
      </c>
      <c r="AA132" s="97"/>
      <c r="AB132" s="98">
        <v>132</v>
      </c>
      <c r="AC13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2" s="99"/>
      <c r="AE132"/>
      <c r="AF132"/>
      <c r="AG132"/>
      <c r="AH132" s="51"/>
      <c r="AI132" s="51"/>
      <c r="AJ132" s="51"/>
      <c r="AK132" s="51"/>
      <c r="AL132" s="51"/>
      <c r="AM132" s="51"/>
      <c r="AN132" s="140" t="s">
        <v>495</v>
      </c>
      <c r="AO132" s="140" t="s">
        <v>495</v>
      </c>
      <c r="AP132" s="140" t="s">
        <v>495</v>
      </c>
      <c r="AQ132" s="140" t="s">
        <v>495</v>
      </c>
      <c r="AR132" s="3"/>
      <c r="AS132" s="3"/>
      <c r="AT132" s="3"/>
      <c r="AU132" s="3"/>
    </row>
    <row r="133" spans="1:47" ht="29" customHeight="1" x14ac:dyDescent="0.35">
      <c r="A133" s="122" t="s">
        <v>310</v>
      </c>
      <c r="B133" s="103"/>
      <c r="C133" s="87"/>
      <c r="D133" s="87"/>
      <c r="E133" s="88"/>
      <c r="F133" s="89"/>
      <c r="G133" s="87"/>
      <c r="H133" s="87"/>
      <c r="I133" s="122" t="s">
        <v>310</v>
      </c>
      <c r="J133" s="91"/>
      <c r="K133" s="91"/>
      <c r="L133" s="90"/>
      <c r="M133" s="92"/>
      <c r="N133" s="93">
        <v>8646.0419921875</v>
      </c>
      <c r="O133" s="93">
        <v>5579.1171875</v>
      </c>
      <c r="P133" s="94"/>
      <c r="Q133" s="95"/>
      <c r="R133" s="95"/>
      <c r="S133" s="51">
        <v>3</v>
      </c>
      <c r="T133" s="121"/>
      <c r="U133" s="121"/>
      <c r="V133" s="52">
        <v>0</v>
      </c>
      <c r="W133" s="52">
        <v>0.33333299999999999</v>
      </c>
      <c r="X133" s="52">
        <v>0</v>
      </c>
      <c r="Y133" s="52">
        <v>0.99999700000000002</v>
      </c>
      <c r="Z133" s="52">
        <v>1</v>
      </c>
      <c r="AA133" s="97"/>
      <c r="AB133" s="98">
        <v>133</v>
      </c>
      <c r="AC13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3" s="99"/>
      <c r="AE133"/>
      <c r="AF133"/>
      <c r="AG133"/>
      <c r="AH133" s="51"/>
      <c r="AI133" s="51"/>
      <c r="AJ133" s="51"/>
      <c r="AK133" s="51"/>
      <c r="AL133" s="51"/>
      <c r="AM133" s="51"/>
      <c r="AN133" s="51"/>
      <c r="AO133" s="51"/>
      <c r="AP133" s="51"/>
      <c r="AQ133" s="51"/>
      <c r="AR133" s="3"/>
      <c r="AS133" s="3"/>
      <c r="AT133" s="3"/>
      <c r="AU133" s="3"/>
    </row>
    <row r="134" spans="1:47" ht="29" customHeight="1" x14ac:dyDescent="0.35">
      <c r="A134" s="122" t="s">
        <v>311</v>
      </c>
      <c r="B134" s="103"/>
      <c r="C134" s="87" t="s">
        <v>386</v>
      </c>
      <c r="D134" s="87" t="s">
        <v>57</v>
      </c>
      <c r="E134" s="88"/>
      <c r="F134" s="89"/>
      <c r="G134" s="87"/>
      <c r="H134" s="87"/>
      <c r="I134" s="122" t="s">
        <v>311</v>
      </c>
      <c r="J134" s="91"/>
      <c r="K134" s="91"/>
      <c r="L134" s="90"/>
      <c r="M134" s="92"/>
      <c r="N134" s="93">
        <v>9880.693359375</v>
      </c>
      <c r="O134" s="93">
        <v>8845.9970703125</v>
      </c>
      <c r="P134" s="94"/>
      <c r="Q134" s="95"/>
      <c r="R134" s="95"/>
      <c r="S134" s="51">
        <v>3</v>
      </c>
      <c r="T134" s="121"/>
      <c r="U134" s="121"/>
      <c r="V134" s="52">
        <v>0</v>
      </c>
      <c r="W134" s="52">
        <v>5.2631999999999998E-2</v>
      </c>
      <c r="X134" s="52">
        <v>1.02E-4</v>
      </c>
      <c r="Y134" s="52">
        <v>0.69750100000000004</v>
      </c>
      <c r="Z134" s="52">
        <v>1</v>
      </c>
      <c r="AA134" s="97"/>
      <c r="AB134" s="98">
        <v>134</v>
      </c>
      <c r="AC13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4" s="99"/>
      <c r="AE134"/>
      <c r="AF134"/>
      <c r="AG134"/>
      <c r="AH134" s="51"/>
      <c r="AI134" s="51"/>
      <c r="AJ134" s="51"/>
      <c r="AK134" s="51"/>
      <c r="AL134" s="51"/>
      <c r="AM134" s="51"/>
      <c r="AN134" s="140" t="s">
        <v>495</v>
      </c>
      <c r="AO134" s="140" t="s">
        <v>495</v>
      </c>
      <c r="AP134" s="140" t="s">
        <v>495</v>
      </c>
      <c r="AQ134" s="140" t="s">
        <v>495</v>
      </c>
      <c r="AR134" s="3"/>
      <c r="AS134" s="3"/>
      <c r="AT134" s="3"/>
      <c r="AU134" s="3"/>
    </row>
    <row r="135" spans="1:47" ht="29" customHeight="1" x14ac:dyDescent="0.35">
      <c r="A135" s="86" t="s">
        <v>312</v>
      </c>
      <c r="B135" s="103"/>
      <c r="C135" s="87" t="s">
        <v>386</v>
      </c>
      <c r="D135" s="87" t="s">
        <v>57</v>
      </c>
      <c r="E135" s="88"/>
      <c r="F135" s="89"/>
      <c r="G135" s="87"/>
      <c r="H135" s="87"/>
      <c r="I135" s="86" t="s">
        <v>312</v>
      </c>
      <c r="J135" s="91"/>
      <c r="K135" s="91"/>
      <c r="L135" s="90"/>
      <c r="M135" s="92"/>
      <c r="N135" s="93">
        <v>8806.3369140625</v>
      </c>
      <c r="O135" s="93">
        <v>4299.01318359375</v>
      </c>
      <c r="P135" s="94"/>
      <c r="Q135" s="95"/>
      <c r="R135" s="95"/>
      <c r="S135" s="51">
        <v>5</v>
      </c>
      <c r="T135" s="121"/>
      <c r="U135" s="121"/>
      <c r="V135" s="52">
        <v>1.1666669999999999</v>
      </c>
      <c r="W135" s="52">
        <v>5.8824000000000001E-2</v>
      </c>
      <c r="X135" s="52">
        <v>1.37E-4</v>
      </c>
      <c r="Y135" s="52">
        <v>1.0982320000000001</v>
      </c>
      <c r="Z135" s="52">
        <v>0.7</v>
      </c>
      <c r="AA135" s="97"/>
      <c r="AB135" s="98">
        <v>135</v>
      </c>
      <c r="AC13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5" s="99"/>
      <c r="AE135"/>
      <c r="AF135"/>
      <c r="AG135"/>
      <c r="AH135" s="51"/>
      <c r="AI135" s="51"/>
      <c r="AJ135" s="51"/>
      <c r="AK135" s="51"/>
      <c r="AL135" s="51"/>
      <c r="AM135" s="51"/>
      <c r="AN135" s="140" t="s">
        <v>495</v>
      </c>
      <c r="AO135" s="140" t="s">
        <v>495</v>
      </c>
      <c r="AP135" s="140" t="s">
        <v>495</v>
      </c>
      <c r="AQ135" s="140" t="s">
        <v>495</v>
      </c>
      <c r="AR135" s="3"/>
      <c r="AS135" s="3"/>
      <c r="AT135" s="3"/>
      <c r="AU135" s="3"/>
    </row>
    <row r="136" spans="1:47" ht="29" customHeight="1" x14ac:dyDescent="0.35">
      <c r="A136" s="122" t="s">
        <v>313</v>
      </c>
      <c r="B136" s="103"/>
      <c r="C136" s="87" t="s">
        <v>386</v>
      </c>
      <c r="D136" s="87" t="s">
        <v>57</v>
      </c>
      <c r="E136" s="88"/>
      <c r="F136" s="89"/>
      <c r="G136" s="87"/>
      <c r="H136" s="87"/>
      <c r="I136" s="122" t="s">
        <v>313</v>
      </c>
      <c r="J136" s="91"/>
      <c r="K136" s="91"/>
      <c r="L136" s="90"/>
      <c r="M136" s="92"/>
      <c r="N136" s="93">
        <v>8293.1259765625</v>
      </c>
      <c r="O136" s="93">
        <v>1801.8734130859375</v>
      </c>
      <c r="P136" s="94"/>
      <c r="Q136" s="95"/>
      <c r="R136" s="95"/>
      <c r="S136" s="51">
        <v>2</v>
      </c>
      <c r="T136" s="121"/>
      <c r="U136" s="121"/>
      <c r="V136" s="52">
        <v>0</v>
      </c>
      <c r="W136" s="52">
        <v>2.1739000000000001E-2</v>
      </c>
      <c r="X136" s="52">
        <v>3.3631000000000001E-2</v>
      </c>
      <c r="Y136" s="52">
        <v>0.66331600000000002</v>
      </c>
      <c r="Z136" s="52">
        <v>1</v>
      </c>
      <c r="AA136" s="97"/>
      <c r="AB136" s="98">
        <v>136</v>
      </c>
      <c r="AC13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6" s="99"/>
      <c r="AE136"/>
      <c r="AF136"/>
      <c r="AG136"/>
      <c r="AH136" s="51"/>
      <c r="AI136" s="51"/>
      <c r="AJ136" s="51"/>
      <c r="AK136" s="51"/>
      <c r="AL136" s="51"/>
      <c r="AM136" s="51"/>
      <c r="AN136" s="140" t="s">
        <v>495</v>
      </c>
      <c r="AO136" s="140" t="s">
        <v>495</v>
      </c>
      <c r="AP136" s="140" t="s">
        <v>495</v>
      </c>
      <c r="AQ136" s="140" t="s">
        <v>495</v>
      </c>
      <c r="AR136" s="3"/>
      <c r="AS136" s="3"/>
      <c r="AT136" s="3"/>
      <c r="AU136" s="3"/>
    </row>
    <row r="137" spans="1:47" ht="29" customHeight="1" x14ac:dyDescent="0.35">
      <c r="A137" s="86" t="s">
        <v>314</v>
      </c>
      <c r="B137" s="103"/>
      <c r="C137" s="87" t="s">
        <v>386</v>
      </c>
      <c r="D137" s="87" t="s">
        <v>57</v>
      </c>
      <c r="E137" s="88"/>
      <c r="F137" s="89"/>
      <c r="G137" s="87"/>
      <c r="H137" s="87"/>
      <c r="I137" s="86" t="s">
        <v>314</v>
      </c>
      <c r="J137" s="91"/>
      <c r="K137" s="91"/>
      <c r="L137" s="90"/>
      <c r="M137" s="92"/>
      <c r="N137" s="93">
        <v>5894.177734375</v>
      </c>
      <c r="O137" s="93">
        <v>1779.196044921875</v>
      </c>
      <c r="P137" s="94"/>
      <c r="Q137" s="95"/>
      <c r="R137" s="95"/>
      <c r="S137" s="51">
        <v>2</v>
      </c>
      <c r="T137" s="121"/>
      <c r="U137" s="121"/>
      <c r="V137" s="52">
        <v>0</v>
      </c>
      <c r="W137" s="52">
        <v>2.1739000000000001E-2</v>
      </c>
      <c r="X137" s="52">
        <v>3.3631000000000001E-2</v>
      </c>
      <c r="Y137" s="52">
        <v>0.66331600000000002</v>
      </c>
      <c r="Z137" s="52">
        <v>1</v>
      </c>
      <c r="AA137" s="97"/>
      <c r="AB137" s="98">
        <v>137</v>
      </c>
      <c r="AC13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7" s="99"/>
      <c r="AE137"/>
      <c r="AF137"/>
      <c r="AG137"/>
      <c r="AH137" s="51"/>
      <c r="AI137" s="51"/>
      <c r="AJ137" s="51"/>
      <c r="AK137" s="51"/>
      <c r="AL137" s="51"/>
      <c r="AM137" s="51"/>
      <c r="AN137" s="140" t="s">
        <v>495</v>
      </c>
      <c r="AO137" s="140" t="s">
        <v>495</v>
      </c>
      <c r="AP137" s="140" t="s">
        <v>495</v>
      </c>
      <c r="AQ137" s="140" t="s">
        <v>495</v>
      </c>
      <c r="AR137" s="3"/>
      <c r="AS137" s="3"/>
      <c r="AT137" s="3"/>
      <c r="AU137" s="3"/>
    </row>
    <row r="138" spans="1:47" ht="29" customHeight="1" x14ac:dyDescent="0.35">
      <c r="A138" s="86" t="s">
        <v>315</v>
      </c>
      <c r="B138" s="103"/>
      <c r="C138" s="87"/>
      <c r="D138" s="87"/>
      <c r="E138" s="88"/>
      <c r="F138" s="89"/>
      <c r="G138" s="87"/>
      <c r="H138" s="87"/>
      <c r="I138" s="86" t="s">
        <v>315</v>
      </c>
      <c r="J138" s="91"/>
      <c r="K138" s="91"/>
      <c r="L138" s="90"/>
      <c r="M138" s="92"/>
      <c r="N138" s="93">
        <v>1040.353515625</v>
      </c>
      <c r="O138" s="93">
        <v>728.2877197265625</v>
      </c>
      <c r="P138" s="94"/>
      <c r="Q138" s="95"/>
      <c r="R138" s="95"/>
      <c r="S138" s="51">
        <v>1</v>
      </c>
      <c r="T138" s="121"/>
      <c r="U138" s="121"/>
      <c r="V138" s="52">
        <v>0</v>
      </c>
      <c r="W138" s="52">
        <v>1</v>
      </c>
      <c r="X138" s="52">
        <v>0</v>
      </c>
      <c r="Y138" s="52">
        <v>0.99999700000000002</v>
      </c>
      <c r="Z138" s="52">
        <v>0</v>
      </c>
      <c r="AA138" s="97"/>
      <c r="AB138" s="98">
        <v>138</v>
      </c>
      <c r="AC13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8" s="99"/>
      <c r="AE138"/>
      <c r="AF138"/>
      <c r="AG138"/>
      <c r="AH138" s="51"/>
      <c r="AI138" s="51"/>
      <c r="AJ138" s="51"/>
      <c r="AK138" s="51"/>
      <c r="AL138" s="51"/>
      <c r="AM138" s="51"/>
      <c r="AN138" s="140" t="s">
        <v>495</v>
      </c>
      <c r="AO138" s="140" t="s">
        <v>495</v>
      </c>
      <c r="AP138" s="140" t="s">
        <v>495</v>
      </c>
      <c r="AQ138" s="140" t="s">
        <v>495</v>
      </c>
      <c r="AR138" s="3"/>
      <c r="AS138" s="3"/>
      <c r="AT138" s="3"/>
      <c r="AU138" s="3"/>
    </row>
    <row r="139" spans="1:47" ht="29" customHeight="1" x14ac:dyDescent="0.35">
      <c r="A139" s="86" t="s">
        <v>316</v>
      </c>
      <c r="B139" s="103"/>
      <c r="C139" s="87"/>
      <c r="D139" s="87"/>
      <c r="E139" s="88"/>
      <c r="F139" s="89"/>
      <c r="G139" s="87"/>
      <c r="H139" s="87"/>
      <c r="I139" s="86" t="s">
        <v>316</v>
      </c>
      <c r="J139" s="91"/>
      <c r="K139" s="91"/>
      <c r="L139" s="90"/>
      <c r="M139" s="92"/>
      <c r="N139" s="93">
        <v>577.97210693359375</v>
      </c>
      <c r="O139" s="93">
        <v>952.35491943359375</v>
      </c>
      <c r="P139" s="94"/>
      <c r="Q139" s="95"/>
      <c r="R139" s="95"/>
      <c r="S139" s="51">
        <v>1</v>
      </c>
      <c r="T139" s="121"/>
      <c r="U139" s="121"/>
      <c r="V139" s="52">
        <v>0</v>
      </c>
      <c r="W139" s="52">
        <v>1</v>
      </c>
      <c r="X139" s="52">
        <v>0</v>
      </c>
      <c r="Y139" s="52">
        <v>0.99999700000000002</v>
      </c>
      <c r="Z139" s="52">
        <v>0</v>
      </c>
      <c r="AA139" s="97"/>
      <c r="AB139" s="98">
        <v>139</v>
      </c>
      <c r="AC139"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39" s="99"/>
      <c r="AE139"/>
      <c r="AF139"/>
      <c r="AG139"/>
      <c r="AH139" s="51"/>
      <c r="AI139" s="51"/>
      <c r="AJ139" s="51"/>
      <c r="AK139" s="51"/>
      <c r="AL139" s="51"/>
      <c r="AM139" s="51"/>
      <c r="AN139" s="51"/>
      <c r="AO139" s="51"/>
      <c r="AP139" s="51"/>
      <c r="AQ139" s="51"/>
      <c r="AR139" s="3"/>
      <c r="AS139" s="3"/>
      <c r="AT139" s="3"/>
      <c r="AU139" s="3"/>
    </row>
    <row r="140" spans="1:47" ht="29" customHeight="1" x14ac:dyDescent="0.35">
      <c r="A140" s="86" t="s">
        <v>317</v>
      </c>
      <c r="B140" s="103"/>
      <c r="C140" s="87"/>
      <c r="D140" s="87"/>
      <c r="E140" s="88"/>
      <c r="F140" s="89"/>
      <c r="G140" s="87"/>
      <c r="H140" s="87"/>
      <c r="I140" s="86" t="s">
        <v>317</v>
      </c>
      <c r="J140" s="91"/>
      <c r="K140" s="91"/>
      <c r="L140" s="90"/>
      <c r="M140" s="92"/>
      <c r="N140" s="93"/>
      <c r="O140" s="93"/>
      <c r="P140" s="94"/>
      <c r="Q140" s="95"/>
      <c r="R140" s="95"/>
      <c r="S140" s="51"/>
      <c r="T140" s="121"/>
      <c r="U140" s="121"/>
      <c r="V140" s="52"/>
      <c r="W140" s="52"/>
      <c r="X140" s="52"/>
      <c r="Y140" s="52"/>
      <c r="Z140" s="52"/>
      <c r="AA140" s="97"/>
      <c r="AB140" s="98">
        <v>140</v>
      </c>
      <c r="AC140"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40" s="99"/>
      <c r="AE140"/>
      <c r="AF140"/>
      <c r="AG140"/>
      <c r="AH140" s="51"/>
      <c r="AI140" s="51"/>
      <c r="AJ140" s="51"/>
      <c r="AK140" s="51"/>
      <c r="AL140" s="51"/>
      <c r="AM140" s="51"/>
      <c r="AN140" s="51"/>
      <c r="AO140" s="51"/>
      <c r="AP140" s="51"/>
      <c r="AQ140" s="51"/>
      <c r="AR140" s="3"/>
      <c r="AS140" s="3"/>
      <c r="AT140" s="3"/>
      <c r="AU140" s="3"/>
    </row>
    <row r="141" spans="1:47" ht="29" customHeight="1" x14ac:dyDescent="0.35">
      <c r="A141" s="86" t="s">
        <v>318</v>
      </c>
      <c r="B141" s="103"/>
      <c r="C141" s="87"/>
      <c r="D141" s="87"/>
      <c r="E141" s="88"/>
      <c r="F141" s="89"/>
      <c r="G141" s="87"/>
      <c r="H141" s="87"/>
      <c r="I141" s="86" t="s">
        <v>318</v>
      </c>
      <c r="J141" s="91"/>
      <c r="K141" s="91"/>
      <c r="L141" s="90"/>
      <c r="M141" s="92"/>
      <c r="N141" s="93">
        <v>6588.896484375</v>
      </c>
      <c r="O141" s="93">
        <v>883.27587890625</v>
      </c>
      <c r="P141" s="94"/>
      <c r="Q141" s="95"/>
      <c r="R141" s="95"/>
      <c r="S141" s="51">
        <v>2</v>
      </c>
      <c r="T141" s="121"/>
      <c r="U141" s="121"/>
      <c r="V141" s="52">
        <v>0</v>
      </c>
      <c r="W141" s="52">
        <v>0.5</v>
      </c>
      <c r="X141" s="52">
        <v>0</v>
      </c>
      <c r="Y141" s="52">
        <v>0.99999700000000002</v>
      </c>
      <c r="Z141" s="52">
        <v>1</v>
      </c>
      <c r="AA141" s="97"/>
      <c r="AB141" s="98">
        <v>141</v>
      </c>
      <c r="AC14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41" s="99"/>
      <c r="AE141"/>
      <c r="AF141"/>
      <c r="AG141"/>
      <c r="AH141" s="51"/>
      <c r="AI141" s="51"/>
      <c r="AJ141" s="51"/>
      <c r="AK141" s="51"/>
      <c r="AL141" s="51"/>
      <c r="AM141" s="51"/>
      <c r="AN141" s="140" t="s">
        <v>495</v>
      </c>
      <c r="AO141" s="140" t="s">
        <v>495</v>
      </c>
      <c r="AP141" s="140" t="s">
        <v>495</v>
      </c>
      <c r="AQ141" s="140" t="s">
        <v>495</v>
      </c>
      <c r="AR141" s="3"/>
      <c r="AS141" s="3"/>
      <c r="AT141" s="3"/>
      <c r="AU141" s="3"/>
    </row>
    <row r="142" spans="1:47" ht="29" customHeight="1" x14ac:dyDescent="0.35">
      <c r="A142" s="86" t="s">
        <v>319</v>
      </c>
      <c r="B142" s="103"/>
      <c r="C142" s="87"/>
      <c r="D142" s="87"/>
      <c r="E142" s="88"/>
      <c r="F142" s="89"/>
      <c r="G142" s="87"/>
      <c r="H142" s="87"/>
      <c r="I142" s="86" t="s">
        <v>319</v>
      </c>
      <c r="J142" s="91"/>
      <c r="K142" s="91"/>
      <c r="L142" s="90"/>
      <c r="M142" s="92"/>
      <c r="N142" s="93">
        <v>6126.5146484375</v>
      </c>
      <c r="O142" s="93">
        <v>952.34466552734375</v>
      </c>
      <c r="P142" s="94"/>
      <c r="Q142" s="95"/>
      <c r="R142" s="95"/>
      <c r="S142" s="51">
        <v>2</v>
      </c>
      <c r="T142" s="121"/>
      <c r="U142" s="121"/>
      <c r="V142" s="52">
        <v>0</v>
      </c>
      <c r="W142" s="52">
        <v>0.5</v>
      </c>
      <c r="X142" s="52">
        <v>0</v>
      </c>
      <c r="Y142" s="52">
        <v>0.99999700000000002</v>
      </c>
      <c r="Z142" s="52">
        <v>1</v>
      </c>
      <c r="AA142" s="97"/>
      <c r="AB142" s="98">
        <v>142</v>
      </c>
      <c r="AC14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42" s="99"/>
      <c r="AE142"/>
      <c r="AF142"/>
      <c r="AG142"/>
      <c r="AH142" s="51"/>
      <c r="AI142" s="51"/>
      <c r="AJ142" s="51"/>
      <c r="AK142" s="51"/>
      <c r="AL142" s="51"/>
      <c r="AM142" s="51"/>
      <c r="AN142" s="140" t="s">
        <v>495</v>
      </c>
      <c r="AO142" s="140" t="s">
        <v>495</v>
      </c>
      <c r="AP142" s="140" t="s">
        <v>495</v>
      </c>
      <c r="AQ142" s="140" t="s">
        <v>495</v>
      </c>
      <c r="AR142" s="3"/>
      <c r="AS142" s="3"/>
      <c r="AT142" s="3"/>
      <c r="AU142" s="3"/>
    </row>
    <row r="143" spans="1:47" ht="29" customHeight="1" x14ac:dyDescent="0.35">
      <c r="A143" s="86" t="s">
        <v>320</v>
      </c>
      <c r="B143" s="103"/>
      <c r="C143" s="87"/>
      <c r="D143" s="87"/>
      <c r="E143" s="88"/>
      <c r="F143" s="89"/>
      <c r="G143" s="87"/>
      <c r="H143" s="87"/>
      <c r="I143" s="86" t="s">
        <v>320</v>
      </c>
      <c r="J143" s="91"/>
      <c r="K143" s="91"/>
      <c r="L143" s="90"/>
      <c r="M143" s="92"/>
      <c r="N143" s="93"/>
      <c r="O143" s="93"/>
      <c r="P143" s="94"/>
      <c r="Q143" s="95"/>
      <c r="R143" s="95"/>
      <c r="S143" s="51"/>
      <c r="T143" s="121"/>
      <c r="U143" s="121"/>
      <c r="V143" s="52"/>
      <c r="W143" s="52"/>
      <c r="X143" s="52"/>
      <c r="Y143" s="52"/>
      <c r="Z143" s="52"/>
      <c r="AA143" s="97"/>
      <c r="AB143" s="98">
        <v>143</v>
      </c>
      <c r="AC143"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43" s="99"/>
      <c r="AE143"/>
      <c r="AF143"/>
      <c r="AG143"/>
      <c r="AH143" s="51"/>
      <c r="AI143" s="51"/>
      <c r="AJ143" s="51"/>
      <c r="AK143" s="51"/>
      <c r="AL143" s="51"/>
      <c r="AM143" s="51"/>
      <c r="AN143" s="51"/>
      <c r="AO143" s="51"/>
      <c r="AP143" s="51"/>
      <c r="AQ143" s="51"/>
      <c r="AR143" s="3"/>
      <c r="AS143" s="3"/>
      <c r="AT143" s="3"/>
      <c r="AU143" s="3"/>
    </row>
    <row r="144" spans="1:47" ht="29" customHeight="1" x14ac:dyDescent="0.35">
      <c r="A144" s="86" t="s">
        <v>321</v>
      </c>
      <c r="B144" s="103"/>
      <c r="C144" s="87"/>
      <c r="D144" s="87"/>
      <c r="E144" s="88"/>
      <c r="F144" s="89"/>
      <c r="G144" s="87"/>
      <c r="H144" s="87"/>
      <c r="I144" s="86" t="s">
        <v>321</v>
      </c>
      <c r="J144" s="91"/>
      <c r="K144" s="91"/>
      <c r="L144" s="90"/>
      <c r="M144" s="92"/>
      <c r="N144" s="93">
        <v>6087.4736328125</v>
      </c>
      <c r="O144" s="93">
        <v>5671.70166015625</v>
      </c>
      <c r="P144" s="94"/>
      <c r="Q144" s="95"/>
      <c r="R144" s="95"/>
      <c r="S144" s="51"/>
      <c r="T144" s="121"/>
      <c r="U144" s="121"/>
      <c r="V144" s="52"/>
      <c r="W144" s="52"/>
      <c r="X144" s="52"/>
      <c r="Y144" s="52"/>
      <c r="Z144" s="52"/>
      <c r="AA144" s="97"/>
      <c r="AB144" s="98">
        <v>144</v>
      </c>
      <c r="AC144"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44" s="99"/>
      <c r="AE144"/>
      <c r="AF144"/>
      <c r="AG144"/>
      <c r="AH144" s="51"/>
      <c r="AI144" s="51"/>
      <c r="AJ144" s="51"/>
      <c r="AK144" s="51"/>
      <c r="AL144" s="51"/>
      <c r="AM144" s="51"/>
      <c r="AN144" s="51"/>
      <c r="AO144" s="51"/>
      <c r="AP144" s="51"/>
      <c r="AQ144" s="51"/>
      <c r="AR144" s="3"/>
      <c r="AS144" s="3"/>
      <c r="AT144" s="3"/>
      <c r="AU144" s="3"/>
    </row>
    <row r="145" spans="1:47" ht="29" customHeight="1" x14ac:dyDescent="0.35">
      <c r="A145" s="86" t="s">
        <v>322</v>
      </c>
      <c r="B145" s="103"/>
      <c r="C145" s="87"/>
      <c r="D145" s="87"/>
      <c r="E145" s="88"/>
      <c r="F145" s="89"/>
      <c r="G145" s="87"/>
      <c r="H145" s="87"/>
      <c r="I145" s="86" t="s">
        <v>322</v>
      </c>
      <c r="J145" s="91"/>
      <c r="K145" s="91"/>
      <c r="L145" s="90"/>
      <c r="M145" s="92"/>
      <c r="N145" s="93">
        <v>6053.62548828125</v>
      </c>
      <c r="O145" s="93">
        <v>5640.84033203125</v>
      </c>
      <c r="P145" s="94"/>
      <c r="Q145" s="95"/>
      <c r="R145" s="95"/>
      <c r="S145" s="51">
        <v>2</v>
      </c>
      <c r="T145" s="121"/>
      <c r="U145" s="121"/>
      <c r="V145" s="52">
        <v>0</v>
      </c>
      <c r="W145" s="52">
        <v>0.16666700000000001</v>
      </c>
      <c r="X145" s="52">
        <v>0</v>
      </c>
      <c r="Y145" s="52">
        <v>0.83701499999999995</v>
      </c>
      <c r="Z145" s="52">
        <v>1</v>
      </c>
      <c r="AA145" s="97"/>
      <c r="AB145" s="98">
        <v>145</v>
      </c>
      <c r="AC145"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45" s="99"/>
      <c r="AE145"/>
      <c r="AF145"/>
      <c r="AG145"/>
      <c r="AH145" s="51"/>
      <c r="AI145" s="51"/>
      <c r="AJ145" s="51"/>
      <c r="AK145" s="51"/>
      <c r="AL145" s="51"/>
      <c r="AM145" s="51"/>
      <c r="AN145" s="140" t="s">
        <v>495</v>
      </c>
      <c r="AO145" s="140" t="s">
        <v>495</v>
      </c>
      <c r="AP145" s="140" t="s">
        <v>495</v>
      </c>
      <c r="AQ145" s="140" t="s">
        <v>495</v>
      </c>
      <c r="AR145" s="3"/>
      <c r="AS145" s="3"/>
      <c r="AT145" s="3"/>
      <c r="AU145" s="3"/>
    </row>
    <row r="146" spans="1:47" ht="29" customHeight="1" x14ac:dyDescent="0.35">
      <c r="A146" s="86" t="s">
        <v>323</v>
      </c>
      <c r="B146" s="103"/>
      <c r="C146" s="87"/>
      <c r="D146" s="87"/>
      <c r="E146" s="88"/>
      <c r="F146" s="89"/>
      <c r="G146" s="87"/>
      <c r="H146" s="87"/>
      <c r="I146" s="86" t="s">
        <v>323</v>
      </c>
      <c r="J146" s="91"/>
      <c r="K146" s="91"/>
      <c r="L146" s="90"/>
      <c r="M146" s="92"/>
      <c r="N146" s="93">
        <v>6053.62548828125</v>
      </c>
      <c r="O146" s="93">
        <v>5609.978515625</v>
      </c>
      <c r="P146" s="94"/>
      <c r="Q146" s="95"/>
      <c r="R146" s="95"/>
      <c r="S146" s="51">
        <v>3</v>
      </c>
      <c r="T146" s="121"/>
      <c r="U146" s="121"/>
      <c r="V146" s="52">
        <v>0.5</v>
      </c>
      <c r="W146" s="52">
        <v>0.2</v>
      </c>
      <c r="X146" s="52">
        <v>0</v>
      </c>
      <c r="Y146" s="52">
        <v>1.2066060000000001</v>
      </c>
      <c r="Z146" s="52">
        <v>0.66666666666666663</v>
      </c>
      <c r="AA146" s="97"/>
      <c r="AB146" s="98">
        <v>146</v>
      </c>
      <c r="AC146"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46" s="99"/>
      <c r="AE146"/>
      <c r="AF146"/>
      <c r="AG146"/>
      <c r="AH146" s="51"/>
      <c r="AI146" s="51"/>
      <c r="AJ146" s="51"/>
      <c r="AK146" s="51"/>
      <c r="AL146" s="51"/>
      <c r="AM146" s="51"/>
      <c r="AN146" s="140" t="s">
        <v>495</v>
      </c>
      <c r="AO146" s="140" t="s">
        <v>495</v>
      </c>
      <c r="AP146" s="140" t="s">
        <v>495</v>
      </c>
      <c r="AQ146" s="140" t="s">
        <v>495</v>
      </c>
      <c r="AR146" s="3"/>
      <c r="AS146" s="3"/>
      <c r="AT146" s="3"/>
      <c r="AU146" s="3"/>
    </row>
    <row r="147" spans="1:47" ht="29" customHeight="1" x14ac:dyDescent="0.35">
      <c r="A147" s="86" t="s">
        <v>324</v>
      </c>
      <c r="B147" s="103"/>
      <c r="C147" s="87"/>
      <c r="D147" s="87"/>
      <c r="E147" s="88"/>
      <c r="F147" s="89"/>
      <c r="G147" s="87"/>
      <c r="H147" s="87"/>
      <c r="I147" s="86" t="s">
        <v>324</v>
      </c>
      <c r="J147" s="91"/>
      <c r="K147" s="91"/>
      <c r="L147" s="90"/>
      <c r="M147" s="92"/>
      <c r="N147" s="93">
        <v>6115.64794921875</v>
      </c>
      <c r="O147" s="93">
        <v>5579.1171875</v>
      </c>
      <c r="P147" s="94"/>
      <c r="Q147" s="95"/>
      <c r="R147" s="95"/>
      <c r="S147" s="51">
        <v>2</v>
      </c>
      <c r="T147" s="121"/>
      <c r="U147" s="121"/>
      <c r="V147" s="52">
        <v>0</v>
      </c>
      <c r="W147" s="52">
        <v>0.16666700000000001</v>
      </c>
      <c r="X147" s="52">
        <v>0</v>
      </c>
      <c r="Y147" s="52">
        <v>0.83701499999999995</v>
      </c>
      <c r="Z147" s="52">
        <v>1</v>
      </c>
      <c r="AA147" s="97"/>
      <c r="AB147" s="98">
        <v>147</v>
      </c>
      <c r="AC14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47" s="99"/>
      <c r="AE147"/>
      <c r="AF147"/>
      <c r="AG147"/>
      <c r="AH147" s="51"/>
      <c r="AI147" s="51"/>
      <c r="AJ147" s="51"/>
      <c r="AK147" s="51"/>
      <c r="AL147" s="51"/>
      <c r="AM147" s="51"/>
      <c r="AN147" s="51"/>
      <c r="AO147" s="51"/>
      <c r="AP147" s="51"/>
      <c r="AQ147" s="51"/>
      <c r="AR147" s="3"/>
      <c r="AS147" s="3"/>
      <c r="AT147" s="3"/>
      <c r="AU147" s="3"/>
    </row>
    <row r="148" spans="1:47" ht="29" customHeight="1" x14ac:dyDescent="0.35">
      <c r="A148" s="86" t="s">
        <v>261</v>
      </c>
      <c r="B148" s="103"/>
      <c r="C148" s="87" t="s">
        <v>363</v>
      </c>
      <c r="D148" s="87" t="s">
        <v>57</v>
      </c>
      <c r="E148" s="88"/>
      <c r="F148" s="89"/>
      <c r="G148" s="87"/>
      <c r="H148" s="87" t="s">
        <v>54</v>
      </c>
      <c r="I148" s="86" t="s">
        <v>261</v>
      </c>
      <c r="J148" s="91"/>
      <c r="K148" s="91"/>
      <c r="L148" s="90"/>
      <c r="M148" s="92"/>
      <c r="N148" s="93">
        <v>662.2491455078125</v>
      </c>
      <c r="O148" s="93">
        <v>3053.887451171875</v>
      </c>
      <c r="P148" s="94"/>
      <c r="Q148" s="95"/>
      <c r="R148" s="95"/>
      <c r="S148" s="51">
        <v>3</v>
      </c>
      <c r="T148" s="96"/>
      <c r="U148" s="96"/>
      <c r="V148" s="52">
        <v>0</v>
      </c>
      <c r="W148" s="52">
        <v>9.0909000000000004E-2</v>
      </c>
      <c r="X148" s="52">
        <v>0</v>
      </c>
      <c r="Y148" s="52">
        <v>0.86543099999999995</v>
      </c>
      <c r="Z148" s="52">
        <v>1</v>
      </c>
      <c r="AA148" s="97"/>
      <c r="AB148" s="98">
        <v>148</v>
      </c>
      <c r="AC148"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48" s="99"/>
      <c r="AE148" s="103"/>
      <c r="AF148"/>
      <c r="AG148"/>
      <c r="AH148" s="51"/>
      <c r="AI148" s="51"/>
      <c r="AJ148" s="51"/>
      <c r="AK148" s="51"/>
      <c r="AL148" s="51"/>
      <c r="AM148" s="51"/>
      <c r="AN148" s="140" t="s">
        <v>495</v>
      </c>
      <c r="AO148" s="140" t="s">
        <v>495</v>
      </c>
      <c r="AP148" s="140" t="s">
        <v>495</v>
      </c>
      <c r="AQ148" s="140" t="s">
        <v>495</v>
      </c>
      <c r="AR148" s="3"/>
      <c r="AS148" s="3"/>
      <c r="AT148" s="3"/>
    </row>
    <row r="149" spans="1:47" ht="29" customHeight="1" x14ac:dyDescent="0.35">
      <c r="A149" s="86" t="s">
        <v>393</v>
      </c>
      <c r="B149" s="102"/>
      <c r="C149" s="15"/>
      <c r="D149" s="15"/>
      <c r="E149" s="79"/>
      <c r="F149" s="80"/>
      <c r="G149" s="15"/>
      <c r="H149" s="15"/>
      <c r="I149" s="86" t="s">
        <v>393</v>
      </c>
      <c r="J149" s="67"/>
      <c r="K149" s="67"/>
      <c r="L149" s="16"/>
      <c r="M149" s="81"/>
      <c r="N149" s="82">
        <v>7513.67041015625</v>
      </c>
      <c r="O149" s="82">
        <v>883.2545166015625</v>
      </c>
      <c r="P149" s="78"/>
      <c r="Q149" s="83"/>
      <c r="R149" s="135"/>
      <c r="S149" s="51">
        <v>2</v>
      </c>
      <c r="T149" s="136"/>
      <c r="U149" s="120"/>
      <c r="V149" s="52">
        <v>0</v>
      </c>
      <c r="W149" s="52">
        <v>0.5</v>
      </c>
      <c r="X149" s="52">
        <v>0</v>
      </c>
      <c r="Y149" s="52">
        <v>0.99999700000000002</v>
      </c>
      <c r="Z149" s="52">
        <v>1</v>
      </c>
      <c r="AA149" s="52"/>
      <c r="AB149" s="84">
        <v>149</v>
      </c>
      <c r="AC149"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49" s="85"/>
      <c r="AE149" s="102"/>
      <c r="AF149" s="102"/>
      <c r="AG149" s="102"/>
      <c r="AH149" s="51"/>
      <c r="AI149" s="51"/>
      <c r="AJ149" s="51"/>
      <c r="AK149" s="51"/>
      <c r="AL149" s="51"/>
      <c r="AM149" s="51"/>
      <c r="AN149" s="140" t="s">
        <v>495</v>
      </c>
      <c r="AO149" s="140" t="s">
        <v>495</v>
      </c>
      <c r="AP149" s="140" t="s">
        <v>495</v>
      </c>
      <c r="AQ149" s="140" t="s">
        <v>495</v>
      </c>
      <c r="AR149" s="3"/>
    </row>
    <row r="150" spans="1:47" ht="29" customHeight="1" x14ac:dyDescent="0.35">
      <c r="A150" s="86" t="s">
        <v>394</v>
      </c>
      <c r="B150" s="102"/>
      <c r="C150" s="15"/>
      <c r="D150" s="15"/>
      <c r="E150" s="79"/>
      <c r="F150" s="80"/>
      <c r="G150" s="15"/>
      <c r="H150" s="15"/>
      <c r="I150" s="86" t="s">
        <v>394</v>
      </c>
      <c r="J150" s="67"/>
      <c r="K150" s="67"/>
      <c r="L150" s="16"/>
      <c r="M150" s="81"/>
      <c r="N150" s="82">
        <v>4606.958984375</v>
      </c>
      <c r="O150" s="82">
        <v>5640.84033203125</v>
      </c>
      <c r="P150" s="78"/>
      <c r="Q150" s="83"/>
      <c r="R150" s="135"/>
      <c r="S150" s="51">
        <v>5</v>
      </c>
      <c r="T150" s="136"/>
      <c r="U150" s="120"/>
      <c r="V150" s="52">
        <v>0</v>
      </c>
      <c r="W150" s="52">
        <v>0.14285700000000001</v>
      </c>
      <c r="X150" s="52">
        <v>9.0000000000000002E-6</v>
      </c>
      <c r="Y150" s="52">
        <v>1.063331</v>
      </c>
      <c r="Z150" s="52">
        <v>1</v>
      </c>
      <c r="AA150" s="52"/>
      <c r="AB150" s="84">
        <v>150</v>
      </c>
      <c r="AC150"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0" s="85"/>
      <c r="AE150" s="102"/>
      <c r="AF150" s="102"/>
      <c r="AG150" s="102"/>
      <c r="AH150" s="51"/>
      <c r="AI150" s="51"/>
      <c r="AJ150" s="51"/>
      <c r="AK150" s="51"/>
      <c r="AL150" s="51"/>
      <c r="AM150" s="51"/>
      <c r="AN150" s="140" t="s">
        <v>495</v>
      </c>
      <c r="AO150" s="140" t="s">
        <v>495</v>
      </c>
      <c r="AP150" s="140" t="s">
        <v>495</v>
      </c>
      <c r="AQ150" s="140" t="s">
        <v>495</v>
      </c>
      <c r="AR150" s="3"/>
    </row>
    <row r="151" spans="1:47" ht="29" customHeight="1" x14ac:dyDescent="0.35">
      <c r="A151" s="86" t="s">
        <v>395</v>
      </c>
      <c r="B151" s="102"/>
      <c r="C151" s="15"/>
      <c r="D151" s="15"/>
      <c r="E151" s="79"/>
      <c r="F151" s="80"/>
      <c r="G151" s="15"/>
      <c r="H151" s="15"/>
      <c r="I151" s="86" t="s">
        <v>395</v>
      </c>
      <c r="J151" s="67"/>
      <c r="K151" s="67"/>
      <c r="L151" s="16"/>
      <c r="M151" s="81"/>
      <c r="N151" s="82">
        <v>5928.015625</v>
      </c>
      <c r="O151" s="82">
        <v>5579.1171875</v>
      </c>
      <c r="P151" s="78"/>
      <c r="Q151" s="83"/>
      <c r="R151" s="135"/>
      <c r="S151" s="51">
        <v>1</v>
      </c>
      <c r="T151" s="136"/>
      <c r="U151" s="120"/>
      <c r="V151" s="52">
        <v>0</v>
      </c>
      <c r="W151" s="52">
        <v>0.14285700000000001</v>
      </c>
      <c r="X151" s="52">
        <v>0</v>
      </c>
      <c r="Y151" s="52">
        <v>0.495143</v>
      </c>
      <c r="Z151" s="52">
        <v>0</v>
      </c>
      <c r="AA151" s="52"/>
      <c r="AB151" s="84">
        <v>151</v>
      </c>
      <c r="AC151"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1" s="85"/>
      <c r="AE151" s="102"/>
      <c r="AF151" s="102"/>
      <c r="AG151" s="102"/>
      <c r="AH151" s="51"/>
      <c r="AI151" s="51"/>
      <c r="AJ151" s="51"/>
      <c r="AK151" s="51"/>
      <c r="AL151" s="51"/>
      <c r="AM151" s="51"/>
      <c r="AN151" s="51"/>
      <c r="AO151" s="51"/>
      <c r="AP151" s="51"/>
      <c r="AQ151" s="51"/>
      <c r="AR151" s="3"/>
    </row>
    <row r="152" spans="1:47" ht="29" customHeight="1" x14ac:dyDescent="0.35">
      <c r="A152" s="86" t="s">
        <v>396</v>
      </c>
      <c r="B152" s="102"/>
      <c r="C152" s="15"/>
      <c r="D152" s="15"/>
      <c r="E152" s="79"/>
      <c r="F152" s="80"/>
      <c r="G152" s="15"/>
      <c r="H152" s="15"/>
      <c r="I152" s="86" t="s">
        <v>396</v>
      </c>
      <c r="J152" s="67"/>
      <c r="K152" s="67"/>
      <c r="L152" s="16"/>
      <c r="M152" s="81"/>
      <c r="N152" s="82">
        <v>4470.19677734375</v>
      </c>
      <c r="O152" s="82">
        <v>5671.70166015625</v>
      </c>
      <c r="P152" s="78"/>
      <c r="Q152" s="83"/>
      <c r="R152" s="135"/>
      <c r="S152" s="51">
        <v>5</v>
      </c>
      <c r="T152" s="136"/>
      <c r="U152" s="120"/>
      <c r="V152" s="52">
        <v>0</v>
      </c>
      <c r="W152" s="52">
        <v>0.14285700000000001</v>
      </c>
      <c r="X152" s="52">
        <v>9.0000000000000002E-6</v>
      </c>
      <c r="Y152" s="52">
        <v>1.063331</v>
      </c>
      <c r="Z152" s="52">
        <v>1</v>
      </c>
      <c r="AA152" s="52"/>
      <c r="AB152" s="84">
        <v>152</v>
      </c>
      <c r="AC152"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2" s="85"/>
      <c r="AE152" s="102"/>
      <c r="AF152" s="102"/>
      <c r="AG152" s="102"/>
      <c r="AH152" s="51"/>
      <c r="AI152" s="51"/>
      <c r="AJ152" s="51"/>
      <c r="AK152" s="51"/>
      <c r="AL152" s="51"/>
      <c r="AM152" s="51"/>
      <c r="AN152" s="140" t="s">
        <v>495</v>
      </c>
      <c r="AO152" s="140" t="s">
        <v>495</v>
      </c>
      <c r="AP152" s="140" t="s">
        <v>495</v>
      </c>
      <c r="AQ152" s="140" t="s">
        <v>495</v>
      </c>
      <c r="AR152" s="3"/>
    </row>
    <row r="153" spans="1:47" ht="29" customHeight="1" x14ac:dyDescent="0.35">
      <c r="A153" s="86" t="s">
        <v>397</v>
      </c>
      <c r="B153" s="102"/>
      <c r="C153" s="15" t="s">
        <v>386</v>
      </c>
      <c r="D153" s="15" t="s">
        <v>57</v>
      </c>
      <c r="E153" s="79"/>
      <c r="F153" s="80"/>
      <c r="G153" s="15"/>
      <c r="H153" s="15"/>
      <c r="I153" s="86" t="s">
        <v>397</v>
      </c>
      <c r="J153" s="67"/>
      <c r="K153" s="67"/>
      <c r="L153" s="16"/>
      <c r="M153" s="81"/>
      <c r="N153" s="82">
        <v>3094.371337890625</v>
      </c>
      <c r="O153" s="82">
        <v>7384.18994140625</v>
      </c>
      <c r="P153" s="78"/>
      <c r="Q153" s="83"/>
      <c r="R153" s="135"/>
      <c r="S153" s="51">
        <v>3</v>
      </c>
      <c r="T153" s="136"/>
      <c r="U153" s="120"/>
      <c r="V153" s="52">
        <v>1.5</v>
      </c>
      <c r="W153" s="52">
        <v>2.3255999999999999E-2</v>
      </c>
      <c r="X153" s="52">
        <v>4.0786000000000003E-2</v>
      </c>
      <c r="Y153" s="52">
        <v>0.92242299999999999</v>
      </c>
      <c r="Z153" s="52">
        <v>0.66666666666666663</v>
      </c>
      <c r="AA153" s="52"/>
      <c r="AB153" s="84">
        <v>153</v>
      </c>
      <c r="AC153"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3" s="85"/>
      <c r="AE153" s="102"/>
      <c r="AF153" s="102"/>
      <c r="AG153" s="102"/>
      <c r="AH153" s="51"/>
      <c r="AI153" s="51"/>
      <c r="AJ153" s="51"/>
      <c r="AK153" s="51"/>
      <c r="AL153" s="51"/>
      <c r="AM153" s="51"/>
      <c r="AN153" s="140" t="s">
        <v>495</v>
      </c>
      <c r="AO153" s="140" t="s">
        <v>495</v>
      </c>
      <c r="AP153" s="140" t="s">
        <v>495</v>
      </c>
      <c r="AQ153" s="140" t="s">
        <v>495</v>
      </c>
      <c r="AR153" s="3"/>
    </row>
    <row r="154" spans="1:47" ht="29" customHeight="1" x14ac:dyDescent="0.35">
      <c r="A154" s="86" t="s">
        <v>398</v>
      </c>
      <c r="B154" s="102"/>
      <c r="C154" s="15"/>
      <c r="D154" s="15"/>
      <c r="E154" s="79"/>
      <c r="F154" s="80"/>
      <c r="G154" s="15"/>
      <c r="H154" s="15"/>
      <c r="I154" s="86" t="s">
        <v>398</v>
      </c>
      <c r="J154" s="67"/>
      <c r="K154" s="67"/>
      <c r="L154" s="16"/>
      <c r="M154" s="81"/>
      <c r="N154" s="82">
        <v>5664.16650390625</v>
      </c>
      <c r="O154" s="82">
        <v>728.2296142578125</v>
      </c>
      <c r="P154" s="78"/>
      <c r="Q154" s="83"/>
      <c r="R154" s="135"/>
      <c r="S154" s="51">
        <v>1</v>
      </c>
      <c r="T154" s="136"/>
      <c r="U154" s="120"/>
      <c r="V154" s="52">
        <v>0</v>
      </c>
      <c r="W154" s="52">
        <v>0.33333299999999999</v>
      </c>
      <c r="X154" s="52">
        <v>0</v>
      </c>
      <c r="Y154" s="52">
        <v>0.77026799999999995</v>
      </c>
      <c r="Z154" s="52">
        <v>0</v>
      </c>
      <c r="AA154" s="52"/>
      <c r="AB154" s="84">
        <v>154</v>
      </c>
      <c r="AC154"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4" s="85"/>
      <c r="AE154" s="102"/>
      <c r="AF154" s="102"/>
      <c r="AG154" s="102"/>
      <c r="AH154" s="51"/>
      <c r="AI154" s="51"/>
      <c r="AJ154" s="51"/>
      <c r="AK154" s="51"/>
      <c r="AL154" s="51"/>
      <c r="AM154" s="51"/>
      <c r="AN154" s="140" t="s">
        <v>495</v>
      </c>
      <c r="AO154" s="140" t="s">
        <v>495</v>
      </c>
      <c r="AP154" s="140" t="s">
        <v>495</v>
      </c>
      <c r="AQ154" s="140" t="s">
        <v>495</v>
      </c>
      <c r="AR154" s="3"/>
    </row>
    <row r="155" spans="1:47" ht="29" customHeight="1" x14ac:dyDescent="0.35">
      <c r="A155" s="86" t="s">
        <v>399</v>
      </c>
      <c r="B155" s="102"/>
      <c r="C155" s="15"/>
      <c r="D155" s="15"/>
      <c r="E155" s="79"/>
      <c r="F155" s="80"/>
      <c r="G155" s="15"/>
      <c r="H155" s="15"/>
      <c r="I155" s="86" t="s">
        <v>399</v>
      </c>
      <c r="J155" s="67"/>
      <c r="K155" s="67"/>
      <c r="L155" s="16"/>
      <c r="M155" s="81"/>
      <c r="N155" s="82">
        <v>9305.5927734375</v>
      </c>
      <c r="O155" s="82">
        <v>5609.978515625</v>
      </c>
      <c r="P155" s="78"/>
      <c r="Q155" s="83"/>
      <c r="R155" s="135"/>
      <c r="S155" s="51">
        <v>3</v>
      </c>
      <c r="T155" s="136"/>
      <c r="U155" s="120"/>
      <c r="V155" s="52">
        <v>0</v>
      </c>
      <c r="W155" s="52">
        <v>0.33333299999999999</v>
      </c>
      <c r="X155" s="52">
        <v>0</v>
      </c>
      <c r="Y155" s="52">
        <v>0.99999700000000002</v>
      </c>
      <c r="Z155" s="52">
        <v>1</v>
      </c>
      <c r="AA155" s="52"/>
      <c r="AB155" s="84">
        <v>155</v>
      </c>
      <c r="AC155"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5" s="85"/>
      <c r="AE155" s="102"/>
      <c r="AF155" s="102"/>
      <c r="AG155" s="102"/>
      <c r="AH155" s="51"/>
      <c r="AI155" s="51"/>
      <c r="AJ155" s="51"/>
      <c r="AK155" s="51"/>
      <c r="AL155" s="51"/>
      <c r="AM155" s="51"/>
      <c r="AN155" s="140" t="s">
        <v>495</v>
      </c>
      <c r="AO155" s="140" t="s">
        <v>495</v>
      </c>
      <c r="AP155" s="140" t="s">
        <v>495</v>
      </c>
      <c r="AQ155" s="140" t="s">
        <v>495</v>
      </c>
      <c r="AR155" s="3"/>
    </row>
    <row r="156" spans="1:47" ht="29" customHeight="1" x14ac:dyDescent="0.35">
      <c r="A156" s="86" t="s">
        <v>400</v>
      </c>
      <c r="B156" s="102"/>
      <c r="C156" s="15"/>
      <c r="D156" s="15"/>
      <c r="E156" s="79"/>
      <c r="F156" s="80"/>
      <c r="G156" s="15"/>
      <c r="H156" s="15"/>
      <c r="I156" s="86" t="s">
        <v>400</v>
      </c>
      <c r="J156" s="67"/>
      <c r="K156" s="67"/>
      <c r="L156" s="16"/>
      <c r="M156" s="81"/>
      <c r="N156" s="82">
        <v>9407.1376953125</v>
      </c>
      <c r="O156" s="82">
        <v>5671.70166015625</v>
      </c>
      <c r="P156" s="78"/>
      <c r="Q156" s="83"/>
      <c r="R156" s="135"/>
      <c r="S156" s="51">
        <v>3</v>
      </c>
      <c r="T156" s="136"/>
      <c r="U156" s="120"/>
      <c r="V156" s="52">
        <v>0</v>
      </c>
      <c r="W156" s="52">
        <v>0.33333299999999999</v>
      </c>
      <c r="X156" s="52">
        <v>0</v>
      </c>
      <c r="Y156" s="52">
        <v>0.99999700000000002</v>
      </c>
      <c r="Z156" s="52">
        <v>1</v>
      </c>
      <c r="AA156" s="52"/>
      <c r="AB156" s="84">
        <v>156</v>
      </c>
      <c r="AC156"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6" s="85"/>
      <c r="AE156" s="102"/>
      <c r="AF156" s="102"/>
      <c r="AG156" s="102"/>
      <c r="AH156" s="51"/>
      <c r="AI156" s="51"/>
      <c r="AJ156" s="51"/>
      <c r="AK156" s="51"/>
      <c r="AL156" s="51"/>
      <c r="AM156" s="51"/>
      <c r="AN156" s="140" t="s">
        <v>495</v>
      </c>
      <c r="AO156" s="140" t="s">
        <v>495</v>
      </c>
      <c r="AP156" s="140" t="s">
        <v>495</v>
      </c>
      <c r="AQ156" s="140" t="s">
        <v>495</v>
      </c>
      <c r="AR156" s="3"/>
    </row>
    <row r="157" spans="1:47" ht="29" customHeight="1" x14ac:dyDescent="0.35">
      <c r="A157" s="86" t="s">
        <v>401</v>
      </c>
      <c r="B157" s="102"/>
      <c r="C157" s="15"/>
      <c r="D157" s="15"/>
      <c r="E157" s="79"/>
      <c r="F157" s="80"/>
      <c r="G157" s="15"/>
      <c r="H157" s="15"/>
      <c r="I157" s="86" t="s">
        <v>401</v>
      </c>
      <c r="J157" s="67"/>
      <c r="K157" s="67"/>
      <c r="L157" s="16"/>
      <c r="M157" s="81"/>
      <c r="N157" s="82">
        <v>7156.11083984375</v>
      </c>
      <c r="O157" s="82">
        <v>728.2569580078125</v>
      </c>
      <c r="P157" s="78"/>
      <c r="Q157" s="83"/>
      <c r="R157" s="135"/>
      <c r="S157" s="51">
        <v>2</v>
      </c>
      <c r="T157" s="136"/>
      <c r="U157" s="120"/>
      <c r="V157" s="52">
        <v>0</v>
      </c>
      <c r="W157" s="52">
        <v>0.5</v>
      </c>
      <c r="X157" s="52">
        <v>0</v>
      </c>
      <c r="Y157" s="52">
        <v>0.99999700000000002</v>
      </c>
      <c r="Z157" s="52">
        <v>1</v>
      </c>
      <c r="AA157" s="52"/>
      <c r="AB157" s="84">
        <v>157</v>
      </c>
      <c r="AC157"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7" s="85"/>
      <c r="AE157" s="102"/>
      <c r="AF157" s="102"/>
      <c r="AG157" s="102"/>
      <c r="AH157" s="51"/>
      <c r="AI157" s="51"/>
      <c r="AJ157" s="51"/>
      <c r="AK157" s="51"/>
      <c r="AL157" s="51"/>
      <c r="AM157" s="51"/>
      <c r="AN157" s="51"/>
      <c r="AO157" s="51"/>
      <c r="AP157" s="51"/>
      <c r="AQ157" s="51"/>
      <c r="AR157" s="3"/>
    </row>
    <row r="158" spans="1:47" ht="29" customHeight="1" x14ac:dyDescent="0.35">
      <c r="A158" s="86" t="s">
        <v>402</v>
      </c>
      <c r="B158" s="102"/>
      <c r="C158" s="15"/>
      <c r="D158" s="15"/>
      <c r="E158" s="79"/>
      <c r="F158" s="80"/>
      <c r="G158" s="15"/>
      <c r="H158" s="15"/>
      <c r="I158" s="86" t="s">
        <v>402</v>
      </c>
      <c r="J158" s="67"/>
      <c r="K158" s="67"/>
      <c r="L158" s="16"/>
      <c r="M158" s="81"/>
      <c r="N158" s="82">
        <v>9373.2890625</v>
      </c>
      <c r="O158" s="82">
        <v>5640.84033203125</v>
      </c>
      <c r="P158" s="78"/>
      <c r="Q158" s="83"/>
      <c r="R158" s="135"/>
      <c r="S158" s="51">
        <v>3</v>
      </c>
      <c r="T158" s="136"/>
      <c r="U158" s="120"/>
      <c r="V158" s="52">
        <v>0</v>
      </c>
      <c r="W158" s="52">
        <v>0.33333299999999999</v>
      </c>
      <c r="X158" s="52">
        <v>0</v>
      </c>
      <c r="Y158" s="52">
        <v>0.99999700000000002</v>
      </c>
      <c r="Z158" s="52">
        <v>1</v>
      </c>
      <c r="AA158" s="52"/>
      <c r="AB158" s="84">
        <v>158</v>
      </c>
      <c r="AC158"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8" s="85"/>
      <c r="AE158" s="102"/>
      <c r="AF158" s="102"/>
      <c r="AG158" s="102"/>
      <c r="AH158" s="51"/>
      <c r="AI158" s="51"/>
      <c r="AJ158" s="51"/>
      <c r="AK158" s="51"/>
      <c r="AL158" s="51"/>
      <c r="AM158" s="51"/>
      <c r="AN158" s="140" t="s">
        <v>495</v>
      </c>
      <c r="AO158" s="140" t="s">
        <v>495</v>
      </c>
      <c r="AP158" s="140" t="s">
        <v>495</v>
      </c>
      <c r="AQ158" s="140" t="s">
        <v>495</v>
      </c>
      <c r="AR158" s="3"/>
    </row>
    <row r="159" spans="1:47" ht="29" customHeight="1" x14ac:dyDescent="0.35">
      <c r="A159" s="86" t="s">
        <v>403</v>
      </c>
      <c r="B159" s="102"/>
      <c r="C159" s="15"/>
      <c r="D159" s="15"/>
      <c r="E159" s="79"/>
      <c r="F159" s="80"/>
      <c r="G159" s="15"/>
      <c r="H159" s="15"/>
      <c r="I159" s="86" t="s">
        <v>403</v>
      </c>
      <c r="J159" s="67"/>
      <c r="K159" s="67"/>
      <c r="L159" s="16"/>
      <c r="M159" s="81"/>
      <c r="N159" s="82">
        <v>8368.4091796875</v>
      </c>
      <c r="O159" s="82">
        <v>5579.1171875</v>
      </c>
      <c r="P159" s="78"/>
      <c r="Q159" s="83"/>
      <c r="R159" s="135"/>
      <c r="S159" s="51">
        <v>2</v>
      </c>
      <c r="T159" s="136"/>
      <c r="U159" s="120"/>
      <c r="V159" s="52">
        <v>0</v>
      </c>
      <c r="W159" s="52">
        <v>0.25</v>
      </c>
      <c r="X159" s="52">
        <v>0</v>
      </c>
      <c r="Y159" s="52">
        <v>0.98370800000000003</v>
      </c>
      <c r="Z159" s="52">
        <v>1</v>
      </c>
      <c r="AA159" s="52"/>
      <c r="AB159" s="84">
        <v>159</v>
      </c>
      <c r="AC159"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59" s="85"/>
      <c r="AE159" s="102"/>
      <c r="AF159" s="102"/>
      <c r="AG159" s="102"/>
      <c r="AH159" s="51"/>
      <c r="AI159" s="51"/>
      <c r="AJ159" s="51"/>
      <c r="AK159" s="51"/>
      <c r="AL159" s="51"/>
      <c r="AM159" s="51"/>
      <c r="AN159" s="51"/>
      <c r="AO159" s="51"/>
      <c r="AP159" s="51"/>
      <c r="AQ159" s="51"/>
      <c r="AR159" s="3"/>
    </row>
    <row r="160" spans="1:47" ht="29" customHeight="1" x14ac:dyDescent="0.35">
      <c r="A160" s="86" t="s">
        <v>404</v>
      </c>
      <c r="B160" s="102"/>
      <c r="C160" s="15" t="s">
        <v>386</v>
      </c>
      <c r="D160" s="15" t="s">
        <v>57</v>
      </c>
      <c r="E160" s="79"/>
      <c r="F160" s="80"/>
      <c r="G160" s="15"/>
      <c r="H160" s="15"/>
      <c r="I160" s="86" t="s">
        <v>404</v>
      </c>
      <c r="J160" s="67"/>
      <c r="K160" s="67"/>
      <c r="L160" s="16"/>
      <c r="M160" s="81"/>
      <c r="N160" s="82">
        <v>9357.8876953125</v>
      </c>
      <c r="O160" s="82">
        <v>6555.806640625</v>
      </c>
      <c r="P160" s="78"/>
      <c r="Q160" s="83"/>
      <c r="R160" s="135"/>
      <c r="S160" s="51">
        <v>3</v>
      </c>
      <c r="T160" s="136"/>
      <c r="U160" s="120"/>
      <c r="V160" s="52">
        <v>0</v>
      </c>
      <c r="W160" s="52">
        <v>5.2631999999999998E-2</v>
      </c>
      <c r="X160" s="52">
        <v>9.6000000000000002E-5</v>
      </c>
      <c r="Y160" s="52">
        <v>0.70322200000000001</v>
      </c>
      <c r="Z160" s="52">
        <v>1</v>
      </c>
      <c r="AA160" s="52"/>
      <c r="AB160" s="84">
        <v>160</v>
      </c>
      <c r="AC160"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60" s="85"/>
      <c r="AE160" s="102"/>
      <c r="AF160" s="102"/>
      <c r="AG160" s="102"/>
      <c r="AH160" s="51"/>
      <c r="AI160" s="51"/>
      <c r="AJ160" s="51"/>
      <c r="AK160" s="51"/>
      <c r="AL160" s="51"/>
      <c r="AM160" s="51"/>
      <c r="AN160" s="140" t="s">
        <v>495</v>
      </c>
      <c r="AO160" s="140" t="s">
        <v>495</v>
      </c>
      <c r="AP160" s="140" t="s">
        <v>495</v>
      </c>
      <c r="AQ160" s="140" t="s">
        <v>495</v>
      </c>
      <c r="AR160" s="3"/>
    </row>
    <row r="161" spans="1:44" ht="29" customHeight="1" x14ac:dyDescent="0.35">
      <c r="A161" s="86" t="s">
        <v>405</v>
      </c>
      <c r="B161" s="102"/>
      <c r="C161" s="15" t="s">
        <v>386</v>
      </c>
      <c r="D161" s="15" t="s">
        <v>57</v>
      </c>
      <c r="E161" s="79"/>
      <c r="F161" s="80"/>
      <c r="G161" s="15"/>
      <c r="H161" s="15"/>
      <c r="I161" s="86" t="s">
        <v>405</v>
      </c>
      <c r="J161" s="67"/>
      <c r="K161" s="67"/>
      <c r="L161" s="16"/>
      <c r="M161" s="81"/>
      <c r="N161" s="82">
        <v>4797.44873046875</v>
      </c>
      <c r="O161" s="82">
        <v>9747.404296875</v>
      </c>
      <c r="P161" s="78"/>
      <c r="Q161" s="83"/>
      <c r="R161" s="135"/>
      <c r="S161" s="51">
        <v>2</v>
      </c>
      <c r="T161" s="136"/>
      <c r="U161" s="120"/>
      <c r="V161" s="52">
        <v>0</v>
      </c>
      <c r="W161" s="52">
        <v>2.1739000000000001E-2</v>
      </c>
      <c r="X161" s="52">
        <v>3.8131999999999999E-2</v>
      </c>
      <c r="Y161" s="52">
        <v>0.61885599999999996</v>
      </c>
      <c r="Z161" s="52">
        <v>1</v>
      </c>
      <c r="AA161" s="52"/>
      <c r="AB161" s="84">
        <v>161</v>
      </c>
      <c r="AC161"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61" s="85"/>
      <c r="AE161" s="102"/>
      <c r="AF161" s="102"/>
      <c r="AG161" s="102"/>
      <c r="AH161" s="51"/>
      <c r="AI161" s="51"/>
      <c r="AJ161" s="51"/>
      <c r="AK161" s="51"/>
      <c r="AL161" s="51"/>
      <c r="AM161" s="51"/>
      <c r="AN161" s="140" t="s">
        <v>495</v>
      </c>
      <c r="AO161" s="140" t="s">
        <v>495</v>
      </c>
      <c r="AP161" s="140" t="s">
        <v>495</v>
      </c>
      <c r="AQ161" s="140" t="s">
        <v>495</v>
      </c>
      <c r="AR161" s="3"/>
    </row>
    <row r="162" spans="1:44" ht="29" customHeight="1" x14ac:dyDescent="0.35">
      <c r="A162" s="86" t="s">
        <v>406</v>
      </c>
      <c r="B162" s="102"/>
      <c r="C162" s="15"/>
      <c r="D162" s="15"/>
      <c r="E162" s="79"/>
      <c r="F162" s="80"/>
      <c r="G162" s="15"/>
      <c r="H162" s="15"/>
      <c r="I162" s="86" t="s">
        <v>406</v>
      </c>
      <c r="J162" s="67"/>
      <c r="K162" s="67"/>
      <c r="L162" s="16"/>
      <c r="M162" s="81"/>
      <c r="N162" s="82">
        <v>9363.1123046875</v>
      </c>
      <c r="O162" s="82">
        <v>280.19857788085938</v>
      </c>
      <c r="P162" s="78"/>
      <c r="Q162" s="83"/>
      <c r="R162" s="135"/>
      <c r="S162" s="51">
        <v>1</v>
      </c>
      <c r="T162" s="136"/>
      <c r="U162" s="120"/>
      <c r="V162" s="52">
        <v>0</v>
      </c>
      <c r="W162" s="52">
        <v>1</v>
      </c>
      <c r="X162" s="52">
        <v>0</v>
      </c>
      <c r="Y162" s="52">
        <v>0.99999700000000002</v>
      </c>
      <c r="Z162" s="52">
        <v>0</v>
      </c>
      <c r="AA162" s="52"/>
      <c r="AB162" s="84">
        <v>162</v>
      </c>
      <c r="AC162"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62" s="85"/>
      <c r="AE162" s="102"/>
      <c r="AF162" s="102"/>
      <c r="AG162" s="102"/>
      <c r="AH162" s="51"/>
      <c r="AI162" s="51"/>
      <c r="AJ162" s="51"/>
      <c r="AK162" s="51"/>
      <c r="AL162" s="51"/>
      <c r="AM162" s="51"/>
      <c r="AN162" s="140" t="s">
        <v>495</v>
      </c>
      <c r="AO162" s="140" t="s">
        <v>495</v>
      </c>
      <c r="AP162" s="140" t="s">
        <v>495</v>
      </c>
      <c r="AQ162" s="140" t="s">
        <v>495</v>
      </c>
      <c r="AR162" s="3"/>
    </row>
    <row r="163" spans="1:44" ht="29" customHeight="1" x14ac:dyDescent="0.35">
      <c r="A163" s="86" t="s">
        <v>407</v>
      </c>
      <c r="B163" s="102"/>
      <c r="C163" s="15" t="s">
        <v>386</v>
      </c>
      <c r="D163" s="15" t="s">
        <v>57</v>
      </c>
      <c r="E163" s="79"/>
      <c r="F163" s="80"/>
      <c r="G163" s="15"/>
      <c r="H163" s="15"/>
      <c r="I163" s="86" t="s">
        <v>407</v>
      </c>
      <c r="J163" s="67"/>
      <c r="K163" s="67"/>
      <c r="L163" s="16"/>
      <c r="M163" s="81"/>
      <c r="N163" s="82">
        <v>1457.0003662109375</v>
      </c>
      <c r="O163" s="82">
        <v>2989.93212890625</v>
      </c>
      <c r="P163" s="78"/>
      <c r="Q163" s="83"/>
      <c r="R163" s="135"/>
      <c r="S163" s="51">
        <v>2</v>
      </c>
      <c r="T163" s="136"/>
      <c r="U163" s="120"/>
      <c r="V163" s="52">
        <v>0</v>
      </c>
      <c r="W163" s="52">
        <v>2.1739000000000001E-2</v>
      </c>
      <c r="X163" s="52">
        <v>3.4932999999999999E-2</v>
      </c>
      <c r="Y163" s="52">
        <v>0.64276</v>
      </c>
      <c r="Z163" s="52">
        <v>1</v>
      </c>
      <c r="AA163" s="52"/>
      <c r="AB163" s="84">
        <v>163</v>
      </c>
      <c r="AC163"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63" s="85"/>
      <c r="AE163" s="102"/>
      <c r="AF163" s="102"/>
      <c r="AG163" s="102"/>
      <c r="AH163" s="51"/>
      <c r="AI163" s="51"/>
      <c r="AJ163" s="51"/>
      <c r="AK163" s="51"/>
      <c r="AL163" s="51"/>
      <c r="AM163" s="51"/>
      <c r="AN163" s="140" t="s">
        <v>495</v>
      </c>
      <c r="AO163" s="140" t="s">
        <v>495</v>
      </c>
      <c r="AP163" s="140" t="s">
        <v>495</v>
      </c>
      <c r="AQ163" s="140" t="s">
        <v>495</v>
      </c>
      <c r="AR163" s="3"/>
    </row>
    <row r="164" spans="1:44" ht="29" customHeight="1" x14ac:dyDescent="0.35">
      <c r="A164" s="86" t="s">
        <v>408</v>
      </c>
      <c r="B164" s="102"/>
      <c r="C164" s="15"/>
      <c r="D164" s="15"/>
      <c r="E164" s="79"/>
      <c r="F164" s="80"/>
      <c r="G164" s="15"/>
      <c r="H164" s="15"/>
      <c r="I164" s="86" t="s">
        <v>408</v>
      </c>
      <c r="J164" s="67"/>
      <c r="K164" s="67"/>
      <c r="L164" s="16"/>
      <c r="M164" s="81"/>
      <c r="N164" s="82">
        <v>9389.919921875</v>
      </c>
      <c r="O164" s="82">
        <v>5579.1171875</v>
      </c>
      <c r="P164" s="78"/>
      <c r="Q164" s="83"/>
      <c r="R164" s="135"/>
      <c r="S164" s="51">
        <v>3</v>
      </c>
      <c r="T164" s="136"/>
      <c r="U164" s="120"/>
      <c r="V164" s="52">
        <v>0</v>
      </c>
      <c r="W164" s="52">
        <v>0.33333299999999999</v>
      </c>
      <c r="X164" s="52">
        <v>0</v>
      </c>
      <c r="Y164" s="52">
        <v>0.99999700000000002</v>
      </c>
      <c r="Z164" s="52">
        <v>1</v>
      </c>
      <c r="AA164" s="52"/>
      <c r="AB164" s="84">
        <v>164</v>
      </c>
      <c r="AC164"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64" s="85"/>
      <c r="AE164" s="102"/>
      <c r="AF164" s="102"/>
      <c r="AG164" s="102"/>
      <c r="AH164" s="51"/>
      <c r="AI164" s="51"/>
      <c r="AJ164" s="51"/>
      <c r="AK164" s="51"/>
      <c r="AL164" s="51"/>
      <c r="AM164" s="51"/>
      <c r="AN164" s="51"/>
      <c r="AO164" s="51"/>
      <c r="AP164" s="51"/>
      <c r="AQ164" s="51"/>
      <c r="AR164" s="3"/>
    </row>
    <row r="165" spans="1:44" ht="29" customHeight="1" x14ac:dyDescent="0.35">
      <c r="A165" s="86" t="s">
        <v>409</v>
      </c>
      <c r="B165" s="102"/>
      <c r="C165" s="15"/>
      <c r="D165" s="15"/>
      <c r="E165" s="79"/>
      <c r="F165" s="80"/>
      <c r="G165" s="15"/>
      <c r="H165" s="15"/>
      <c r="I165" s="86" t="s">
        <v>409</v>
      </c>
      <c r="J165" s="67"/>
      <c r="K165" s="67"/>
      <c r="L165" s="16"/>
      <c r="M165" s="81"/>
      <c r="N165" s="82">
        <v>8900.7314453125</v>
      </c>
      <c r="O165" s="82">
        <v>504.26580810546875</v>
      </c>
      <c r="P165" s="78"/>
      <c r="Q165" s="83"/>
      <c r="R165" s="135"/>
      <c r="S165" s="51">
        <v>1</v>
      </c>
      <c r="T165" s="136"/>
      <c r="U165" s="120"/>
      <c r="V165" s="52">
        <v>0</v>
      </c>
      <c r="W165" s="52">
        <v>1</v>
      </c>
      <c r="X165" s="52">
        <v>0</v>
      </c>
      <c r="Y165" s="52">
        <v>0.99999700000000002</v>
      </c>
      <c r="Z165" s="52">
        <v>0</v>
      </c>
      <c r="AA165" s="52"/>
      <c r="AB165" s="84">
        <v>165</v>
      </c>
      <c r="AC165"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65" s="85"/>
      <c r="AE165" s="102"/>
      <c r="AF165" s="102"/>
      <c r="AG165" s="102"/>
      <c r="AH165" s="51"/>
      <c r="AI165" s="51"/>
      <c r="AJ165" s="51"/>
      <c r="AK165" s="51"/>
      <c r="AL165" s="51"/>
      <c r="AM165" s="51"/>
      <c r="AN165" s="51"/>
      <c r="AO165" s="51"/>
      <c r="AP165" s="51"/>
      <c r="AQ165" s="51"/>
      <c r="AR165" s="3"/>
    </row>
    <row r="166" spans="1:44" ht="29" customHeight="1" x14ac:dyDescent="0.35">
      <c r="A166" s="86" t="s">
        <v>425</v>
      </c>
      <c r="B166" s="102"/>
      <c r="C166" s="15"/>
      <c r="D166" s="15"/>
      <c r="E166" s="79"/>
      <c r="F166" s="80"/>
      <c r="G166" s="15"/>
      <c r="H166" s="15"/>
      <c r="I166" s="86" t="s">
        <v>425</v>
      </c>
      <c r="J166" s="67"/>
      <c r="K166" s="67"/>
      <c r="L166" s="16"/>
      <c r="M166" s="81"/>
      <c r="N166" s="82">
        <v>7051.2890625</v>
      </c>
      <c r="O166" s="82">
        <v>952.32415771484375</v>
      </c>
      <c r="P166" s="78"/>
      <c r="Q166" s="83"/>
      <c r="R166" s="135"/>
      <c r="S166" s="51">
        <v>2</v>
      </c>
      <c r="T166" s="136"/>
      <c r="U166" s="120"/>
      <c r="V166" s="52">
        <v>0</v>
      </c>
      <c r="W166" s="52">
        <v>0.5</v>
      </c>
      <c r="X166" s="52">
        <v>0</v>
      </c>
      <c r="Y166" s="52">
        <v>0.99999700000000002</v>
      </c>
      <c r="Z166" s="52">
        <v>1</v>
      </c>
      <c r="AA166" s="52"/>
      <c r="AB166" s="84">
        <v>166</v>
      </c>
      <c r="AC166"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66" s="85"/>
      <c r="AE166" s="102"/>
      <c r="AF166" s="102"/>
      <c r="AG166" s="102"/>
      <c r="AH166" s="51"/>
      <c r="AI166" s="51"/>
      <c r="AJ166" s="51"/>
      <c r="AK166" s="51"/>
      <c r="AL166" s="51"/>
      <c r="AM166" s="51"/>
      <c r="AN166" s="140" t="s">
        <v>495</v>
      </c>
      <c r="AO166" s="140" t="s">
        <v>495</v>
      </c>
      <c r="AP166" s="140" t="s">
        <v>495</v>
      </c>
      <c r="AQ166" s="140" t="s">
        <v>495</v>
      </c>
      <c r="AR166" s="3"/>
    </row>
    <row r="167" spans="1:44" ht="29" customHeight="1" x14ac:dyDescent="0.35">
      <c r="A167" s="86" t="s">
        <v>410</v>
      </c>
      <c r="B167" s="102"/>
      <c r="C167" s="15"/>
      <c r="D167" s="15"/>
      <c r="E167" s="79"/>
      <c r="F167" s="80"/>
      <c r="G167" s="15"/>
      <c r="H167" s="15"/>
      <c r="I167" s="86" t="s">
        <v>410</v>
      </c>
      <c r="J167" s="67"/>
      <c r="K167" s="67"/>
      <c r="L167" s="16"/>
      <c r="M167" s="81"/>
      <c r="N167" s="82">
        <v>8438.3623046875</v>
      </c>
      <c r="O167" s="82">
        <v>280.19857788085938</v>
      </c>
      <c r="P167" s="78"/>
      <c r="Q167" s="83"/>
      <c r="R167" s="135"/>
      <c r="S167" s="51">
        <v>1</v>
      </c>
      <c r="T167" s="136"/>
      <c r="U167" s="120"/>
      <c r="V167" s="52">
        <v>0</v>
      </c>
      <c r="W167" s="52">
        <v>1</v>
      </c>
      <c r="X167" s="52">
        <v>0</v>
      </c>
      <c r="Y167" s="52">
        <v>0.99999700000000002</v>
      </c>
      <c r="Z167" s="52">
        <v>0</v>
      </c>
      <c r="AA167" s="52"/>
      <c r="AB167" s="84">
        <v>167</v>
      </c>
      <c r="AC167"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67" s="85"/>
      <c r="AE167" s="102"/>
      <c r="AF167" s="102"/>
      <c r="AG167" s="102"/>
      <c r="AH167" s="51"/>
      <c r="AI167" s="51"/>
      <c r="AJ167" s="51"/>
      <c r="AK167" s="51"/>
      <c r="AL167" s="51"/>
      <c r="AM167" s="51"/>
      <c r="AN167" s="140" t="s">
        <v>495</v>
      </c>
      <c r="AO167" s="140" t="s">
        <v>495</v>
      </c>
      <c r="AP167" s="140" t="s">
        <v>495</v>
      </c>
      <c r="AQ167" s="140" t="s">
        <v>495</v>
      </c>
      <c r="AR167" s="3"/>
    </row>
    <row r="168" spans="1:44" ht="29" customHeight="1" x14ac:dyDescent="0.35">
      <c r="A168" s="86" t="s">
        <v>411</v>
      </c>
      <c r="B168" s="102"/>
      <c r="C168" s="15"/>
      <c r="D168" s="15"/>
      <c r="E168" s="79"/>
      <c r="F168" s="80"/>
      <c r="G168" s="15"/>
      <c r="H168" s="15"/>
      <c r="I168" s="86" t="s">
        <v>411</v>
      </c>
      <c r="J168" s="67"/>
      <c r="K168" s="67"/>
      <c r="L168" s="16"/>
      <c r="M168" s="81"/>
      <c r="N168" s="82"/>
      <c r="O168" s="82"/>
      <c r="P168" s="78"/>
      <c r="Q168" s="83"/>
      <c r="R168" s="135"/>
      <c r="S168" s="51"/>
      <c r="T168" s="136"/>
      <c r="U168" s="120"/>
      <c r="V168" s="52"/>
      <c r="W168" s="52"/>
      <c r="X168" s="52"/>
      <c r="Y168" s="52"/>
      <c r="Z168" s="52"/>
      <c r="AA168" s="52"/>
      <c r="AB168" s="84">
        <v>168</v>
      </c>
      <c r="AC168"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68" s="85"/>
      <c r="AE168" s="102"/>
      <c r="AF168" s="102"/>
      <c r="AG168" s="102"/>
      <c r="AH168" s="51"/>
      <c r="AI168" s="51"/>
      <c r="AJ168" s="51"/>
      <c r="AK168" s="51"/>
      <c r="AL168" s="51"/>
      <c r="AM168" s="51"/>
      <c r="AN168" s="51"/>
      <c r="AO168" s="51"/>
      <c r="AP168" s="51"/>
      <c r="AQ168" s="51"/>
      <c r="AR168" s="3"/>
    </row>
    <row r="169" spans="1:44" ht="29" customHeight="1" x14ac:dyDescent="0.35">
      <c r="A169" s="86" t="s">
        <v>412</v>
      </c>
      <c r="B169" s="102"/>
      <c r="C169" s="15"/>
      <c r="D169" s="15"/>
      <c r="E169" s="79"/>
      <c r="F169" s="80"/>
      <c r="G169" s="15"/>
      <c r="H169" s="15"/>
      <c r="I169" s="86" t="s">
        <v>412</v>
      </c>
      <c r="J169" s="67"/>
      <c r="K169" s="67"/>
      <c r="L169" s="16"/>
      <c r="M169" s="81"/>
      <c r="N169" s="82"/>
      <c r="O169" s="82"/>
      <c r="P169" s="78"/>
      <c r="Q169" s="83"/>
      <c r="R169" s="135"/>
      <c r="S169" s="51"/>
      <c r="T169" s="136"/>
      <c r="U169" s="120"/>
      <c r="V169" s="52"/>
      <c r="W169" s="52"/>
      <c r="X169" s="52"/>
      <c r="Y169" s="52"/>
      <c r="Z169" s="52"/>
      <c r="AA169" s="52"/>
      <c r="AB169" s="84">
        <v>169</v>
      </c>
      <c r="AC169"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69" s="85"/>
      <c r="AE169" s="102"/>
      <c r="AF169" s="102"/>
      <c r="AG169" s="102"/>
      <c r="AH169" s="51"/>
      <c r="AI169" s="51"/>
      <c r="AJ169" s="51"/>
      <c r="AK169" s="51"/>
      <c r="AL169" s="51"/>
      <c r="AM169" s="51"/>
      <c r="AN169" s="51"/>
      <c r="AO169" s="51"/>
      <c r="AP169" s="51"/>
      <c r="AQ169" s="51"/>
      <c r="AR169" s="3"/>
    </row>
    <row r="170" spans="1:44" ht="29" customHeight="1" x14ac:dyDescent="0.35">
      <c r="A170" s="86" t="s">
        <v>413</v>
      </c>
      <c r="B170" s="102"/>
      <c r="C170" s="15" t="s">
        <v>386</v>
      </c>
      <c r="D170" s="15" t="s">
        <v>57</v>
      </c>
      <c r="E170" s="79"/>
      <c r="F170" s="80"/>
      <c r="G170" s="15"/>
      <c r="H170" s="15"/>
      <c r="I170" s="86" t="s">
        <v>413</v>
      </c>
      <c r="J170" s="67"/>
      <c r="K170" s="67"/>
      <c r="L170" s="16"/>
      <c r="M170" s="81"/>
      <c r="N170" s="82">
        <v>9736.8330078125</v>
      </c>
      <c r="O170" s="82">
        <v>5404.50146484375</v>
      </c>
      <c r="P170" s="78"/>
      <c r="Q170" s="83"/>
      <c r="R170" s="135"/>
      <c r="S170" s="51">
        <v>3</v>
      </c>
      <c r="T170" s="136"/>
      <c r="U170" s="120"/>
      <c r="V170" s="52">
        <v>0</v>
      </c>
      <c r="W170" s="52">
        <v>2.2221999999999999E-2</v>
      </c>
      <c r="X170" s="52">
        <v>4.3255000000000002E-2</v>
      </c>
      <c r="Y170" s="52">
        <v>0.88016899999999998</v>
      </c>
      <c r="Z170" s="52">
        <v>1</v>
      </c>
      <c r="AA170" s="52"/>
      <c r="AB170" s="84">
        <v>170</v>
      </c>
      <c r="AC170"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0" s="85"/>
      <c r="AE170" s="102"/>
      <c r="AF170" s="102"/>
      <c r="AG170" s="102"/>
      <c r="AH170" s="51"/>
      <c r="AI170" s="51"/>
      <c r="AJ170" s="51"/>
      <c r="AK170" s="51"/>
      <c r="AL170" s="51"/>
      <c r="AM170" s="51"/>
      <c r="AN170" s="140" t="s">
        <v>495</v>
      </c>
      <c r="AO170" s="140" t="s">
        <v>495</v>
      </c>
      <c r="AP170" s="140" t="s">
        <v>495</v>
      </c>
      <c r="AQ170" s="140" t="s">
        <v>495</v>
      </c>
      <c r="AR170" s="3"/>
    </row>
    <row r="171" spans="1:44" ht="29" customHeight="1" x14ac:dyDescent="0.35">
      <c r="A171" s="86" t="s">
        <v>414</v>
      </c>
      <c r="B171" s="102"/>
      <c r="C171" s="15"/>
      <c r="D171" s="15"/>
      <c r="E171" s="79"/>
      <c r="F171" s="80"/>
      <c r="G171" s="15"/>
      <c r="H171" s="15"/>
      <c r="I171" s="86" t="s">
        <v>414</v>
      </c>
      <c r="J171" s="67"/>
      <c r="K171" s="67"/>
      <c r="L171" s="16"/>
      <c r="M171" s="81"/>
      <c r="N171" s="82">
        <v>8373.30078125</v>
      </c>
      <c r="O171" s="82">
        <v>5609.978515625</v>
      </c>
      <c r="P171" s="78"/>
      <c r="Q171" s="83"/>
      <c r="R171" s="135"/>
      <c r="S171" s="51">
        <v>2</v>
      </c>
      <c r="T171" s="136"/>
      <c r="U171" s="120"/>
      <c r="V171" s="52">
        <v>0</v>
      </c>
      <c r="W171" s="52">
        <v>0.25</v>
      </c>
      <c r="X171" s="52">
        <v>0</v>
      </c>
      <c r="Y171" s="52">
        <v>0.98370800000000003</v>
      </c>
      <c r="Z171" s="52">
        <v>1</v>
      </c>
      <c r="AA171" s="52"/>
      <c r="AB171" s="84">
        <v>171</v>
      </c>
      <c r="AC171"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1" s="85"/>
      <c r="AE171" s="102"/>
      <c r="AF171" s="102"/>
      <c r="AG171" s="102"/>
      <c r="AH171" s="51"/>
      <c r="AI171" s="51"/>
      <c r="AJ171" s="51"/>
      <c r="AK171" s="51"/>
      <c r="AL171" s="51"/>
      <c r="AM171" s="51"/>
      <c r="AN171" s="140" t="s">
        <v>495</v>
      </c>
      <c r="AO171" s="140" t="s">
        <v>495</v>
      </c>
      <c r="AP171" s="140" t="s">
        <v>495</v>
      </c>
      <c r="AQ171" s="140" t="s">
        <v>495</v>
      </c>
      <c r="AR171" s="3"/>
    </row>
    <row r="172" spans="1:44" ht="29" customHeight="1" x14ac:dyDescent="0.35">
      <c r="A172" s="86" t="s">
        <v>415</v>
      </c>
      <c r="B172" s="102"/>
      <c r="C172" s="15"/>
      <c r="D172" s="15"/>
      <c r="E172" s="79"/>
      <c r="F172" s="80"/>
      <c r="G172" s="15"/>
      <c r="H172" s="15"/>
      <c r="I172" s="86" t="s">
        <v>415</v>
      </c>
      <c r="J172" s="67"/>
      <c r="K172" s="67"/>
      <c r="L172" s="16"/>
      <c r="M172" s="81"/>
      <c r="N172" s="82">
        <v>4646.08984375</v>
      </c>
      <c r="O172" s="82">
        <v>5579.1171875</v>
      </c>
      <c r="P172" s="78"/>
      <c r="Q172" s="83"/>
      <c r="R172" s="135"/>
      <c r="S172" s="51">
        <v>5</v>
      </c>
      <c r="T172" s="136"/>
      <c r="U172" s="120"/>
      <c r="V172" s="52">
        <v>0</v>
      </c>
      <c r="W172" s="52">
        <v>0.14285700000000001</v>
      </c>
      <c r="X172" s="52">
        <v>9.0000000000000002E-6</v>
      </c>
      <c r="Y172" s="52">
        <v>1.063331</v>
      </c>
      <c r="Z172" s="52">
        <v>1</v>
      </c>
      <c r="AA172" s="52"/>
      <c r="AB172" s="84">
        <v>172</v>
      </c>
      <c r="AC172"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2" s="85"/>
      <c r="AE172" s="102"/>
      <c r="AF172" s="102"/>
      <c r="AG172" s="102"/>
      <c r="AH172" s="51"/>
      <c r="AI172" s="51"/>
      <c r="AJ172" s="51"/>
      <c r="AK172" s="51"/>
      <c r="AL172" s="51"/>
      <c r="AM172" s="51"/>
      <c r="AN172" s="51"/>
      <c r="AO172" s="51"/>
      <c r="AP172" s="51"/>
      <c r="AQ172" s="51"/>
      <c r="AR172" s="3"/>
    </row>
    <row r="173" spans="1:44" ht="29" customHeight="1" x14ac:dyDescent="0.35">
      <c r="A173" s="86" t="s">
        <v>416</v>
      </c>
      <c r="B173" s="102"/>
      <c r="C173" s="15" t="s">
        <v>386</v>
      </c>
      <c r="D173" s="15" t="s">
        <v>57</v>
      </c>
      <c r="E173" s="79"/>
      <c r="F173" s="80"/>
      <c r="G173" s="15"/>
      <c r="H173" s="15"/>
      <c r="I173" s="86" t="s">
        <v>416</v>
      </c>
      <c r="J173" s="67"/>
      <c r="K173" s="67"/>
      <c r="L173" s="16"/>
      <c r="M173" s="81"/>
      <c r="N173" s="82">
        <v>8872.931640625</v>
      </c>
      <c r="O173" s="82">
        <v>8888.896484375</v>
      </c>
      <c r="P173" s="78"/>
      <c r="Q173" s="83"/>
      <c r="R173" s="135"/>
      <c r="S173" s="51">
        <v>3</v>
      </c>
      <c r="T173" s="136"/>
      <c r="U173" s="120"/>
      <c r="V173" s="52">
        <v>0</v>
      </c>
      <c r="W173" s="52">
        <v>2.2221999999999999E-2</v>
      </c>
      <c r="X173" s="52">
        <v>4.3255000000000002E-2</v>
      </c>
      <c r="Y173" s="52">
        <v>0.88016899999999998</v>
      </c>
      <c r="Z173" s="52">
        <v>1</v>
      </c>
      <c r="AA173" s="52"/>
      <c r="AB173" s="84">
        <v>173</v>
      </c>
      <c r="AC173"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3" s="85"/>
      <c r="AE173" s="102"/>
      <c r="AF173" s="102"/>
      <c r="AG173" s="102"/>
      <c r="AH173" s="51"/>
      <c r="AI173" s="51"/>
      <c r="AJ173" s="51"/>
      <c r="AK173" s="51"/>
      <c r="AL173" s="51"/>
      <c r="AM173" s="51"/>
      <c r="AN173" s="140" t="s">
        <v>495</v>
      </c>
      <c r="AO173" s="140" t="s">
        <v>495</v>
      </c>
      <c r="AP173" s="140" t="s">
        <v>495</v>
      </c>
      <c r="AQ173" s="140" t="s">
        <v>495</v>
      </c>
      <c r="AR173" s="3"/>
    </row>
    <row r="174" spans="1:44" ht="29" customHeight="1" x14ac:dyDescent="0.35">
      <c r="A174" s="86" t="s">
        <v>417</v>
      </c>
      <c r="B174" s="102"/>
      <c r="C174" s="15"/>
      <c r="D174" s="15"/>
      <c r="E174" s="79"/>
      <c r="F174" s="80"/>
      <c r="G174" s="15"/>
      <c r="H174" s="15"/>
      <c r="I174" s="86" t="s">
        <v>417</v>
      </c>
      <c r="J174" s="67"/>
      <c r="K174" s="67"/>
      <c r="L174" s="16"/>
      <c r="M174" s="81"/>
      <c r="N174" s="82">
        <v>7975.9814453125</v>
      </c>
      <c r="O174" s="82">
        <v>504.26580810546875</v>
      </c>
      <c r="P174" s="78"/>
      <c r="Q174" s="83"/>
      <c r="R174" s="135"/>
      <c r="S174" s="51">
        <v>1</v>
      </c>
      <c r="T174" s="136"/>
      <c r="U174" s="120"/>
      <c r="V174" s="52">
        <v>0</v>
      </c>
      <c r="W174" s="52">
        <v>1</v>
      </c>
      <c r="X174" s="52">
        <v>0</v>
      </c>
      <c r="Y174" s="52">
        <v>0.99999700000000002</v>
      </c>
      <c r="Z174" s="52">
        <v>0</v>
      </c>
      <c r="AA174" s="52"/>
      <c r="AB174" s="84">
        <v>174</v>
      </c>
      <c r="AC174"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4" s="85"/>
      <c r="AE174" s="102"/>
      <c r="AF174" s="102"/>
      <c r="AG174" s="102"/>
      <c r="AH174" s="51"/>
      <c r="AI174" s="51"/>
      <c r="AJ174" s="51"/>
      <c r="AK174" s="51"/>
      <c r="AL174" s="51"/>
      <c r="AM174" s="51"/>
      <c r="AN174" s="51"/>
      <c r="AO174" s="51"/>
      <c r="AP174" s="51"/>
      <c r="AQ174" s="51"/>
      <c r="AR174" s="3"/>
    </row>
    <row r="175" spans="1:44" ht="29" customHeight="1" x14ac:dyDescent="0.35">
      <c r="A175" s="86" t="s">
        <v>418</v>
      </c>
      <c r="B175" s="102"/>
      <c r="C175" s="15"/>
      <c r="D175" s="15"/>
      <c r="E175" s="79"/>
      <c r="F175" s="80"/>
      <c r="G175" s="15"/>
      <c r="H175" s="15"/>
      <c r="I175" s="86" t="s">
        <v>418</v>
      </c>
      <c r="J175" s="67"/>
      <c r="K175" s="67"/>
      <c r="L175" s="16"/>
      <c r="M175" s="81"/>
      <c r="N175" s="82">
        <v>4645.89404296875</v>
      </c>
      <c r="O175" s="82">
        <v>5702.5634765625</v>
      </c>
      <c r="P175" s="78"/>
      <c r="Q175" s="83"/>
      <c r="R175" s="135"/>
      <c r="S175" s="51">
        <v>5</v>
      </c>
      <c r="T175" s="136"/>
      <c r="U175" s="120"/>
      <c r="V175" s="52">
        <v>0</v>
      </c>
      <c r="W175" s="52">
        <v>0.14285700000000001</v>
      </c>
      <c r="X175" s="52">
        <v>9.0000000000000002E-6</v>
      </c>
      <c r="Y175" s="52">
        <v>1.063331</v>
      </c>
      <c r="Z175" s="52">
        <v>1</v>
      </c>
      <c r="AA175" s="52"/>
      <c r="AB175" s="84">
        <v>175</v>
      </c>
      <c r="AC175"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5" s="85"/>
      <c r="AE175" s="102"/>
      <c r="AF175" s="102"/>
      <c r="AG175" s="102"/>
      <c r="AH175" s="51"/>
      <c r="AI175" s="51"/>
      <c r="AJ175" s="51"/>
      <c r="AK175" s="51"/>
      <c r="AL175" s="51"/>
      <c r="AM175" s="51"/>
      <c r="AN175" s="140" t="s">
        <v>495</v>
      </c>
      <c r="AO175" s="140" t="s">
        <v>495</v>
      </c>
      <c r="AP175" s="140" t="s">
        <v>495</v>
      </c>
      <c r="AQ175" s="140" t="s">
        <v>495</v>
      </c>
      <c r="AR175" s="3"/>
    </row>
    <row r="176" spans="1:44" ht="29" customHeight="1" x14ac:dyDescent="0.35">
      <c r="A176" s="86" t="s">
        <v>419</v>
      </c>
      <c r="B176" s="102"/>
      <c r="C176" s="15"/>
      <c r="D176" s="15"/>
      <c r="E176" s="79"/>
      <c r="F176" s="80"/>
      <c r="G176" s="15"/>
      <c r="H176" s="15"/>
      <c r="I176" s="86" t="s">
        <v>419</v>
      </c>
      <c r="J176" s="67"/>
      <c r="K176" s="67"/>
      <c r="L176" s="16"/>
      <c r="M176" s="81"/>
      <c r="N176" s="82">
        <v>4698.720703125</v>
      </c>
      <c r="O176" s="82">
        <v>5609.978515625</v>
      </c>
      <c r="P176" s="78"/>
      <c r="Q176" s="83"/>
      <c r="R176" s="135"/>
      <c r="S176" s="51">
        <v>5</v>
      </c>
      <c r="T176" s="136"/>
      <c r="U176" s="120"/>
      <c r="V176" s="52">
        <v>0</v>
      </c>
      <c r="W176" s="52">
        <v>0.14285700000000001</v>
      </c>
      <c r="X176" s="52">
        <v>9.0000000000000002E-6</v>
      </c>
      <c r="Y176" s="52">
        <v>1.063331</v>
      </c>
      <c r="Z176" s="52">
        <v>1</v>
      </c>
      <c r="AA176" s="52"/>
      <c r="AB176" s="84">
        <v>176</v>
      </c>
      <c r="AC176"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6" s="85"/>
      <c r="AE176" s="102"/>
      <c r="AF176" s="102"/>
      <c r="AG176" s="102"/>
      <c r="AH176" s="51"/>
      <c r="AI176" s="51"/>
      <c r="AJ176" s="51"/>
      <c r="AK176" s="51"/>
      <c r="AL176" s="51"/>
      <c r="AM176" s="51"/>
      <c r="AN176" s="140" t="s">
        <v>495</v>
      </c>
      <c r="AO176" s="140" t="s">
        <v>495</v>
      </c>
      <c r="AP176" s="140" t="s">
        <v>495</v>
      </c>
      <c r="AQ176" s="140" t="s">
        <v>495</v>
      </c>
      <c r="AR176" s="3"/>
    </row>
    <row r="177" spans="1:44" ht="29" customHeight="1" x14ac:dyDescent="0.35">
      <c r="A177" s="86" t="s">
        <v>556</v>
      </c>
      <c r="B177" s="103"/>
      <c r="C177" s="87"/>
      <c r="D177" s="87"/>
      <c r="E177" s="88"/>
      <c r="F177" s="89"/>
      <c r="G177" s="87"/>
      <c r="H177" s="87"/>
      <c r="I177" s="86" t="s">
        <v>321</v>
      </c>
      <c r="J177" s="91"/>
      <c r="K177" s="91"/>
      <c r="L177" s="90"/>
      <c r="M177" s="92"/>
      <c r="N177" s="93">
        <v>1477.31494140625</v>
      </c>
      <c r="O177" s="93">
        <v>728.31591796875</v>
      </c>
      <c r="P177" s="94"/>
      <c r="Q177" s="95"/>
      <c r="R177" s="95"/>
      <c r="S177" s="51">
        <v>4</v>
      </c>
      <c r="T177" s="121"/>
      <c r="U177" s="121"/>
      <c r="V177" s="52">
        <v>3.5</v>
      </c>
      <c r="W177" s="52">
        <v>0.25</v>
      </c>
      <c r="X177" s="52">
        <v>0</v>
      </c>
      <c r="Y177" s="52">
        <v>1.6242049999999999</v>
      </c>
      <c r="Z177" s="52">
        <v>0.33333333333333331</v>
      </c>
      <c r="AA177" s="97"/>
      <c r="AB177" s="98">
        <v>177</v>
      </c>
      <c r="AC177"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7" s="99"/>
      <c r="AE177" s="103"/>
      <c r="AF177" s="103"/>
      <c r="AG177" s="103"/>
      <c r="AH177" s="51"/>
      <c r="AI177" s="51"/>
      <c r="AJ177" s="51"/>
      <c r="AK177" s="51"/>
      <c r="AL177" s="51"/>
      <c r="AM177" s="51"/>
      <c r="AN177" s="140" t="s">
        <v>495</v>
      </c>
      <c r="AO177" s="140" t="s">
        <v>495</v>
      </c>
      <c r="AP177" s="140" t="s">
        <v>495</v>
      </c>
      <c r="AQ177" s="140" t="s">
        <v>495</v>
      </c>
      <c r="AR177" s="3"/>
    </row>
    <row r="178" spans="1:44" ht="29" customHeight="1" x14ac:dyDescent="0.35">
      <c r="A178" s="14" t="s">
        <v>420</v>
      </c>
      <c r="B178" s="102"/>
      <c r="C178" s="15" t="s">
        <v>386</v>
      </c>
      <c r="D178" s="15" t="s">
        <v>57</v>
      </c>
      <c r="E178" s="79"/>
      <c r="F178" s="80"/>
      <c r="G178" s="15"/>
      <c r="H178" s="15"/>
      <c r="I178" s="14" t="s">
        <v>420</v>
      </c>
      <c r="J178" s="67"/>
      <c r="K178" s="67"/>
      <c r="L178" s="16"/>
      <c r="M178" s="81"/>
      <c r="N178" s="82">
        <v>7194.57080078125</v>
      </c>
      <c r="O178" s="82">
        <v>9805.7421875</v>
      </c>
      <c r="P178" s="78"/>
      <c r="Q178" s="83"/>
      <c r="R178" s="135"/>
      <c r="S178" s="51">
        <v>3</v>
      </c>
      <c r="T178" s="136"/>
      <c r="U178" s="120"/>
      <c r="V178" s="52">
        <v>0</v>
      </c>
      <c r="W178" s="52">
        <v>2.2221999999999999E-2</v>
      </c>
      <c r="X178" s="52">
        <v>4.3255000000000002E-2</v>
      </c>
      <c r="Y178" s="52">
        <v>0.88016899999999998</v>
      </c>
      <c r="Z178" s="52">
        <v>1</v>
      </c>
      <c r="AA178" s="52"/>
      <c r="AB178" s="84">
        <v>178</v>
      </c>
      <c r="AC178"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78" s="85"/>
      <c r="AE178" s="102"/>
      <c r="AF178" s="102"/>
      <c r="AG178" s="102"/>
      <c r="AH178" s="51"/>
      <c r="AI178" s="51"/>
      <c r="AJ178" s="51"/>
      <c r="AK178" s="51"/>
      <c r="AL178" s="51"/>
      <c r="AM178" s="51"/>
      <c r="AN178" s="140" t="s">
        <v>495</v>
      </c>
      <c r="AO178" s="140" t="s">
        <v>495</v>
      </c>
      <c r="AP178" s="140" t="s">
        <v>495</v>
      </c>
      <c r="AQ178" s="140" t="s">
        <v>495</v>
      </c>
      <c r="AR178" s="3"/>
    </row>
    <row r="179" spans="1:44" ht="29" customHeight="1" x14ac:dyDescent="0.35">
      <c r="A179" s="14" t="s">
        <v>421</v>
      </c>
      <c r="B179" s="102"/>
      <c r="C179" s="15"/>
      <c r="D179" s="15"/>
      <c r="E179" s="79"/>
      <c r="F179" s="80"/>
      <c r="G179" s="15"/>
      <c r="H179" s="15"/>
      <c r="I179" s="14" t="s">
        <v>421</v>
      </c>
      <c r="J179" s="67"/>
      <c r="K179" s="67"/>
      <c r="L179" s="16"/>
      <c r="M179" s="81"/>
      <c r="N179" s="82">
        <v>4863.265625</v>
      </c>
      <c r="O179" s="82">
        <v>5733.4248046875</v>
      </c>
      <c r="P179" s="78"/>
      <c r="Q179" s="83"/>
      <c r="R179" s="135"/>
      <c r="S179" s="51">
        <v>6</v>
      </c>
      <c r="T179" s="136"/>
      <c r="U179" s="120"/>
      <c r="V179" s="52">
        <v>5</v>
      </c>
      <c r="W179" s="52">
        <v>0.16666700000000001</v>
      </c>
      <c r="X179" s="52">
        <v>1.0000000000000001E-5</v>
      </c>
      <c r="Y179" s="52">
        <v>1.3430569999999999</v>
      </c>
      <c r="Z179" s="52">
        <v>0.66666666666666663</v>
      </c>
      <c r="AA179" s="52"/>
      <c r="AB179" s="84">
        <v>179</v>
      </c>
      <c r="AC179"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79" s="85"/>
      <c r="AE179" s="102"/>
      <c r="AF179" s="102"/>
      <c r="AG179" s="102"/>
      <c r="AH179" s="51"/>
      <c r="AI179" s="51"/>
      <c r="AJ179" s="51"/>
      <c r="AK179" s="51"/>
      <c r="AL179" s="51"/>
      <c r="AM179" s="51"/>
      <c r="AN179" s="140" t="s">
        <v>495</v>
      </c>
      <c r="AO179" s="140" t="s">
        <v>495</v>
      </c>
      <c r="AP179" s="140" t="s">
        <v>495</v>
      </c>
      <c r="AQ179" s="140" t="s">
        <v>495</v>
      </c>
      <c r="AR179" s="3"/>
    </row>
    <row r="180" spans="1:44" ht="29" customHeight="1" x14ac:dyDescent="0.35">
      <c r="A180" s="14" t="s">
        <v>422</v>
      </c>
      <c r="B180" s="102"/>
      <c r="C180" s="15"/>
      <c r="D180" s="15"/>
      <c r="E180" s="79"/>
      <c r="F180" s="80"/>
      <c r="G180" s="15"/>
      <c r="H180" s="15"/>
      <c r="I180" s="14" t="s">
        <v>422</v>
      </c>
      <c r="J180" s="67"/>
      <c r="K180" s="67"/>
      <c r="L180" s="16"/>
      <c r="M180" s="81"/>
      <c r="N180" s="82">
        <v>4996.7021484375</v>
      </c>
      <c r="O180" s="82">
        <v>5579.1171875</v>
      </c>
      <c r="P180" s="78"/>
      <c r="Q180" s="83"/>
      <c r="R180" s="135"/>
      <c r="S180" s="51">
        <v>1</v>
      </c>
      <c r="T180" s="136"/>
      <c r="U180" s="120"/>
      <c r="V180" s="52">
        <v>0</v>
      </c>
      <c r="W180" s="52">
        <v>9.0909000000000004E-2</v>
      </c>
      <c r="X180" s="52">
        <v>1.9999999999999999E-6</v>
      </c>
      <c r="Y180" s="52">
        <v>0.34026600000000001</v>
      </c>
      <c r="Z180" s="52">
        <v>0</v>
      </c>
      <c r="AA180" s="52"/>
      <c r="AB180" s="84">
        <v>180</v>
      </c>
      <c r="AC180"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80" s="85"/>
      <c r="AE180" s="102"/>
      <c r="AF180" s="102"/>
      <c r="AG180" s="102"/>
      <c r="AH180" s="51"/>
      <c r="AI180" s="51"/>
      <c r="AJ180" s="51"/>
      <c r="AK180" s="51"/>
      <c r="AL180" s="51"/>
      <c r="AM180" s="51"/>
      <c r="AN180" s="51"/>
      <c r="AO180" s="51"/>
      <c r="AP180" s="51"/>
      <c r="AQ180" s="51"/>
      <c r="AR180" s="3"/>
    </row>
    <row r="181" spans="1:44" ht="29" customHeight="1" x14ac:dyDescent="0.35">
      <c r="A181" s="14" t="s">
        <v>423</v>
      </c>
      <c r="B181" s="102"/>
      <c r="C181" s="15"/>
      <c r="D181" s="15"/>
      <c r="E181" s="79"/>
      <c r="F181" s="80"/>
      <c r="G181" s="15"/>
      <c r="H181" s="15"/>
      <c r="I181" s="14" t="s">
        <v>423</v>
      </c>
      <c r="J181" s="67"/>
      <c r="K181" s="67"/>
      <c r="L181" s="16"/>
      <c r="M181" s="81"/>
      <c r="N181" s="82">
        <v>5461.47314453125</v>
      </c>
      <c r="O181" s="82">
        <v>841.89404296875</v>
      </c>
      <c r="P181" s="78"/>
      <c r="Q181" s="83"/>
      <c r="R181" s="135"/>
      <c r="S181" s="51">
        <v>2</v>
      </c>
      <c r="T181" s="136"/>
      <c r="U181" s="120"/>
      <c r="V181" s="52">
        <v>1</v>
      </c>
      <c r="W181" s="52">
        <v>0.5</v>
      </c>
      <c r="X181" s="52">
        <v>0</v>
      </c>
      <c r="Y181" s="52">
        <v>1.4594549999999999</v>
      </c>
      <c r="Z181" s="52">
        <v>0</v>
      </c>
      <c r="AA181" s="52"/>
      <c r="AB181" s="84">
        <v>181</v>
      </c>
      <c r="AC181"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81" s="85"/>
      <c r="AE181" s="102"/>
      <c r="AF181" s="102"/>
      <c r="AG181" s="102"/>
      <c r="AH181" s="51"/>
      <c r="AI181" s="51"/>
      <c r="AJ181" s="51"/>
      <c r="AK181" s="51"/>
      <c r="AL181" s="51"/>
      <c r="AM181" s="51"/>
      <c r="AN181" s="140" t="s">
        <v>495</v>
      </c>
      <c r="AO181" s="140" t="s">
        <v>495</v>
      </c>
      <c r="AP181" s="140" t="s">
        <v>495</v>
      </c>
      <c r="AQ181" s="140" t="s">
        <v>495</v>
      </c>
      <c r="AR181" s="3"/>
    </row>
    <row r="182" spans="1:44" ht="29" customHeight="1" x14ac:dyDescent="0.35">
      <c r="A182" s="86" t="s">
        <v>424</v>
      </c>
      <c r="B182" s="103"/>
      <c r="C182" s="87"/>
      <c r="D182" s="87"/>
      <c r="E182" s="88"/>
      <c r="F182" s="89"/>
      <c r="G182" s="87"/>
      <c r="H182" s="87"/>
      <c r="I182" s="86" t="s">
        <v>424</v>
      </c>
      <c r="J182" s="91"/>
      <c r="K182" s="91"/>
      <c r="L182" s="90"/>
      <c r="M182" s="92"/>
      <c r="N182" s="93">
        <v>5201.78466796875</v>
      </c>
      <c r="O182" s="93">
        <v>952.29681396484375</v>
      </c>
      <c r="P182" s="94"/>
      <c r="Q182" s="95"/>
      <c r="R182" s="95"/>
      <c r="S182" s="51">
        <v>1</v>
      </c>
      <c r="T182" s="121"/>
      <c r="U182" s="121"/>
      <c r="V182" s="52">
        <v>0</v>
      </c>
      <c r="W182" s="52">
        <v>0.33333299999999999</v>
      </c>
      <c r="X182" s="52">
        <v>0</v>
      </c>
      <c r="Y182" s="52">
        <v>0.77026799999999995</v>
      </c>
      <c r="Z182" s="52">
        <v>0</v>
      </c>
      <c r="AA182" s="97"/>
      <c r="AB182" s="98">
        <v>182</v>
      </c>
      <c r="AC182"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0</v>
      </c>
      <c r="AD182" s="99"/>
      <c r="AE182" s="103"/>
      <c r="AF182" s="103"/>
      <c r="AG182" s="103"/>
      <c r="AH182" s="51"/>
      <c r="AI182" s="51"/>
      <c r="AJ182" s="51"/>
      <c r="AK182" s="51"/>
      <c r="AL182" s="51"/>
      <c r="AM182" s="51"/>
      <c r="AN182" s="51"/>
      <c r="AO182" s="51"/>
      <c r="AP182" s="51"/>
      <c r="AQ182" s="51"/>
      <c r="AR182" s="3"/>
    </row>
    <row r="183" spans="1:44" x14ac:dyDescent="0.35">
      <c r="A183" s="14" t="s">
        <v>560</v>
      </c>
      <c r="B183" s="102"/>
      <c r="C183" s="15"/>
      <c r="D183" s="15"/>
      <c r="E183" s="79"/>
      <c r="F183" s="80"/>
      <c r="G183" s="15"/>
      <c r="H183" s="15"/>
      <c r="I183" s="14"/>
      <c r="J183" s="67"/>
      <c r="K183" s="67"/>
      <c r="L183" s="16"/>
      <c r="M183" s="81"/>
      <c r="N183" s="82">
        <v>2053.830322265625</v>
      </c>
      <c r="O183" s="82">
        <v>728.3082275390625</v>
      </c>
      <c r="P183" s="78"/>
      <c r="Q183" s="83"/>
      <c r="R183" s="135"/>
      <c r="S183" s="51"/>
      <c r="T183" s="154"/>
      <c r="U183" s="154"/>
      <c r="V183" s="155"/>
      <c r="W183" s="155"/>
      <c r="X183" s="52"/>
      <c r="Y183" s="155"/>
      <c r="Z183" s="52"/>
      <c r="AA183" s="155"/>
      <c r="AB183" s="84">
        <v>183</v>
      </c>
      <c r="AC183"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83" s="85"/>
      <c r="AE183" s="102"/>
      <c r="AF183" s="102"/>
      <c r="AG183" s="156"/>
      <c r="AH183" s="157"/>
      <c r="AI183" s="157"/>
      <c r="AJ183" s="157"/>
      <c r="AK183" s="157"/>
      <c r="AL183" s="157"/>
      <c r="AM183" s="157"/>
      <c r="AN183" s="157"/>
      <c r="AO183" s="157"/>
      <c r="AP183" s="157"/>
      <c r="AQ183" s="51"/>
    </row>
    <row r="184" spans="1:44" x14ac:dyDescent="0.35">
      <c r="A184" s="14" t="s">
        <v>561</v>
      </c>
      <c r="B184" s="102"/>
      <c r="C184" s="15"/>
      <c r="D184" s="15"/>
      <c r="E184" s="79"/>
      <c r="F184" s="80"/>
      <c r="G184" s="15"/>
      <c r="H184" s="15"/>
      <c r="I184" s="14"/>
      <c r="J184" s="67"/>
      <c r="K184" s="67"/>
      <c r="L184" s="16"/>
      <c r="M184" s="81"/>
      <c r="N184" s="82">
        <v>1970.126708984375</v>
      </c>
      <c r="O184" s="82">
        <v>807.50067138671875</v>
      </c>
      <c r="P184" s="78"/>
      <c r="Q184" s="83"/>
      <c r="R184" s="135"/>
      <c r="S184" s="51"/>
      <c r="T184" s="154"/>
      <c r="U184" s="154"/>
      <c r="V184" s="155"/>
      <c r="W184" s="155"/>
      <c r="X184" s="52"/>
      <c r="Y184" s="155"/>
      <c r="Z184" s="52"/>
      <c r="AA184" s="155"/>
      <c r="AB184" s="84">
        <v>184</v>
      </c>
      <c r="AC184"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84" s="85"/>
      <c r="AE184" s="102"/>
      <c r="AF184" s="102"/>
      <c r="AG184" s="156"/>
      <c r="AH184" s="157"/>
      <c r="AI184" s="157"/>
      <c r="AJ184" s="157"/>
      <c r="AK184" s="157"/>
      <c r="AL184" s="157"/>
      <c r="AM184" s="157"/>
      <c r="AN184" s="157"/>
      <c r="AO184" s="157"/>
      <c r="AP184" s="157"/>
      <c r="AQ184" s="51"/>
    </row>
    <row r="185" spans="1:44" x14ac:dyDescent="0.35">
      <c r="A185" s="14" t="s">
        <v>562</v>
      </c>
      <c r="B185" s="102"/>
      <c r="C185" s="15"/>
      <c r="D185" s="15"/>
      <c r="E185" s="79"/>
      <c r="F185" s="80"/>
      <c r="G185" s="15"/>
      <c r="H185" s="15"/>
      <c r="I185" s="14"/>
      <c r="J185" s="67"/>
      <c r="K185" s="67"/>
      <c r="L185" s="16"/>
      <c r="M185" s="81"/>
      <c r="N185" s="82">
        <v>1189.0645751953125</v>
      </c>
      <c r="O185" s="82">
        <v>728.26123046875</v>
      </c>
      <c r="P185" s="78"/>
      <c r="Q185" s="83"/>
      <c r="R185" s="135"/>
      <c r="S185" s="51"/>
      <c r="T185" s="154"/>
      <c r="U185" s="154"/>
      <c r="V185" s="155"/>
      <c r="W185" s="155"/>
      <c r="X185" s="52"/>
      <c r="Y185" s="155"/>
      <c r="Z185" s="52"/>
      <c r="AA185" s="155"/>
      <c r="AB185" s="84">
        <v>185</v>
      </c>
      <c r="AC185"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85" s="85"/>
      <c r="AE185" s="102"/>
      <c r="AF185" s="102"/>
      <c r="AG185" s="156"/>
      <c r="AH185" s="157"/>
      <c r="AI185" s="157"/>
      <c r="AJ185" s="157"/>
      <c r="AK185" s="157"/>
      <c r="AL185" s="157"/>
      <c r="AM185" s="157"/>
      <c r="AN185" s="157"/>
      <c r="AO185" s="157"/>
      <c r="AP185" s="157"/>
      <c r="AQ185" s="51"/>
    </row>
    <row r="186" spans="1:44" x14ac:dyDescent="0.35">
      <c r="A186" s="14" t="s">
        <v>563</v>
      </c>
      <c r="B186" s="102"/>
      <c r="C186" s="15"/>
      <c r="D186" s="15"/>
      <c r="E186" s="79"/>
      <c r="F186" s="80"/>
      <c r="G186" s="15"/>
      <c r="H186" s="15"/>
      <c r="I186" s="14"/>
      <c r="J186" s="67"/>
      <c r="K186" s="67"/>
      <c r="L186" s="16"/>
      <c r="M186" s="81"/>
      <c r="N186" s="82">
        <v>1044.9349365234375</v>
      </c>
      <c r="O186" s="82">
        <v>952.32843017578125</v>
      </c>
      <c r="P186" s="78"/>
      <c r="Q186" s="83"/>
      <c r="R186" s="135"/>
      <c r="S186" s="51"/>
      <c r="T186" s="154"/>
      <c r="U186" s="154"/>
      <c r="V186" s="155"/>
      <c r="W186" s="155"/>
      <c r="X186" s="52"/>
      <c r="Y186" s="155"/>
      <c r="Z186" s="52"/>
      <c r="AA186" s="155"/>
      <c r="AB186" s="84">
        <v>186</v>
      </c>
      <c r="AC186"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86" s="85"/>
      <c r="AE186" s="102"/>
      <c r="AF186" s="102"/>
      <c r="AG186" s="156"/>
      <c r="AH186" s="157"/>
      <c r="AI186" s="157"/>
      <c r="AJ186" s="157"/>
      <c r="AK186" s="157"/>
      <c r="AL186" s="157"/>
      <c r="AM186" s="157"/>
      <c r="AN186" s="157"/>
      <c r="AO186" s="157"/>
      <c r="AP186" s="157"/>
      <c r="AQ186" s="51"/>
    </row>
    <row r="187" spans="1:44" x14ac:dyDescent="0.35">
      <c r="A187" s="14" t="s">
        <v>564</v>
      </c>
      <c r="B187" s="102"/>
      <c r="C187" s="15"/>
      <c r="D187" s="15"/>
      <c r="E187" s="79"/>
      <c r="F187" s="80"/>
      <c r="G187" s="15"/>
      <c r="H187" s="15"/>
      <c r="I187" s="14"/>
      <c r="J187" s="67"/>
      <c r="K187" s="67"/>
      <c r="L187" s="16"/>
      <c r="M187" s="81"/>
      <c r="N187" s="82">
        <v>1765.574951171875</v>
      </c>
      <c r="O187" s="82">
        <v>865.94244384765625</v>
      </c>
      <c r="P187" s="78"/>
      <c r="Q187" s="83"/>
      <c r="R187" s="135"/>
      <c r="S187" s="51"/>
      <c r="T187" s="154"/>
      <c r="U187" s="154"/>
      <c r="V187" s="155"/>
      <c r="W187" s="155"/>
      <c r="X187" s="52"/>
      <c r="Y187" s="155"/>
      <c r="Z187" s="52"/>
      <c r="AA187" s="155"/>
      <c r="AB187" s="84">
        <v>187</v>
      </c>
      <c r="AC187"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87" s="85"/>
      <c r="AE187" s="102"/>
      <c r="AF187" s="102"/>
      <c r="AG187" s="156"/>
      <c r="AH187" s="157"/>
      <c r="AI187" s="157"/>
      <c r="AJ187" s="157"/>
      <c r="AK187" s="157"/>
      <c r="AL187" s="157"/>
      <c r="AM187" s="157"/>
      <c r="AN187" s="157"/>
      <c r="AO187" s="157"/>
      <c r="AP187" s="157"/>
      <c r="AQ187" s="51"/>
    </row>
    <row r="188" spans="1:44" x14ac:dyDescent="0.35">
      <c r="A188" s="14" t="s">
        <v>565</v>
      </c>
      <c r="B188" s="102"/>
      <c r="C188" s="15"/>
      <c r="D188" s="15"/>
      <c r="E188" s="79"/>
      <c r="F188" s="80"/>
      <c r="G188" s="15"/>
      <c r="H188" s="15"/>
      <c r="I188" s="14"/>
      <c r="J188" s="67"/>
      <c r="K188" s="67"/>
      <c r="L188" s="16"/>
      <c r="M188" s="81"/>
      <c r="N188" s="82">
        <v>4139.66845703125</v>
      </c>
      <c r="O188" s="82">
        <v>1077.285888671875</v>
      </c>
      <c r="P188" s="78"/>
      <c r="Q188" s="83"/>
      <c r="R188" s="135"/>
      <c r="S188" s="51"/>
      <c r="T188" s="154"/>
      <c r="U188" s="154"/>
      <c r="V188" s="155"/>
      <c r="W188" s="155"/>
      <c r="X188" s="52"/>
      <c r="Y188" s="155"/>
      <c r="Z188" s="52"/>
      <c r="AA188" s="155"/>
      <c r="AB188" s="84">
        <v>188</v>
      </c>
      <c r="AC188"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88" s="85"/>
      <c r="AE188" s="102"/>
      <c r="AF188" s="102"/>
      <c r="AG188" s="156"/>
      <c r="AH188" s="157"/>
      <c r="AI188" s="157"/>
      <c r="AJ188" s="157"/>
      <c r="AK188" s="157"/>
      <c r="AL188" s="157"/>
      <c r="AM188" s="157"/>
      <c r="AN188" s="157"/>
      <c r="AO188" s="157"/>
      <c r="AP188" s="157"/>
      <c r="AQ188" s="51"/>
    </row>
    <row r="189" spans="1:44" x14ac:dyDescent="0.35">
      <c r="A189" s="14" t="s">
        <v>566</v>
      </c>
      <c r="B189" s="102"/>
      <c r="C189" s="15"/>
      <c r="D189" s="15"/>
      <c r="E189" s="79"/>
      <c r="F189" s="80"/>
      <c r="G189" s="15"/>
      <c r="H189" s="15"/>
      <c r="I189" s="14"/>
      <c r="J189" s="67"/>
      <c r="K189" s="67"/>
      <c r="L189" s="16"/>
      <c r="M189" s="81"/>
      <c r="N189" s="82">
        <v>2099.418212890625</v>
      </c>
      <c r="O189" s="82">
        <v>9105.634765625</v>
      </c>
      <c r="P189" s="78"/>
      <c r="Q189" s="83"/>
      <c r="R189" s="135"/>
      <c r="S189" s="51"/>
      <c r="T189" s="154"/>
      <c r="U189" s="154"/>
      <c r="V189" s="155"/>
      <c r="W189" s="155"/>
      <c r="X189" s="52"/>
      <c r="Y189" s="155"/>
      <c r="Z189" s="52"/>
      <c r="AA189" s="155"/>
      <c r="AB189" s="84">
        <v>189</v>
      </c>
      <c r="AC189"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89" s="85"/>
      <c r="AE189" s="102"/>
      <c r="AF189" s="102"/>
      <c r="AG189" s="156"/>
      <c r="AH189" s="157"/>
      <c r="AI189" s="157"/>
      <c r="AJ189" s="157"/>
      <c r="AK189" s="157"/>
      <c r="AL189" s="157"/>
      <c r="AM189" s="157"/>
      <c r="AN189" s="157"/>
      <c r="AO189" s="157"/>
      <c r="AP189" s="157"/>
      <c r="AQ189" s="51"/>
    </row>
    <row r="190" spans="1:44" x14ac:dyDescent="0.35">
      <c r="A190" s="14" t="s">
        <v>567</v>
      </c>
      <c r="B190" s="102"/>
      <c r="C190" s="15"/>
      <c r="D190" s="15"/>
      <c r="E190" s="79"/>
      <c r="F190" s="80"/>
      <c r="G190" s="15"/>
      <c r="H190" s="15"/>
      <c r="I190" s="14"/>
      <c r="J190" s="67"/>
      <c r="K190" s="67"/>
      <c r="L190" s="16"/>
      <c r="M190" s="81"/>
      <c r="N190" s="82">
        <v>2777.37353515625</v>
      </c>
      <c r="O190" s="82">
        <v>3339.3173828125</v>
      </c>
      <c r="P190" s="78"/>
      <c r="Q190" s="83"/>
      <c r="R190" s="135"/>
      <c r="S190" s="51"/>
      <c r="T190" s="154"/>
      <c r="U190" s="154"/>
      <c r="V190" s="155"/>
      <c r="W190" s="155"/>
      <c r="X190" s="52"/>
      <c r="Y190" s="155"/>
      <c r="Z190" s="52"/>
      <c r="AA190" s="155"/>
      <c r="AB190" s="84">
        <v>190</v>
      </c>
      <c r="AC190" s="84"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90" s="85"/>
      <c r="AE190" s="102"/>
      <c r="AF190" s="102"/>
      <c r="AG190" s="156"/>
      <c r="AH190" s="157"/>
      <c r="AI190" s="157"/>
      <c r="AJ190" s="157"/>
      <c r="AK190" s="157"/>
      <c r="AL190" s="157"/>
      <c r="AM190" s="157"/>
      <c r="AN190" s="157"/>
      <c r="AO190" s="157"/>
      <c r="AP190" s="157"/>
      <c r="AQ190" s="51"/>
    </row>
    <row r="191" spans="1:44" x14ac:dyDescent="0.35">
      <c r="A191" s="86" t="s">
        <v>568</v>
      </c>
      <c r="B191" s="103"/>
      <c r="C191" s="87"/>
      <c r="D191" s="87"/>
      <c r="E191" s="88"/>
      <c r="F191" s="89"/>
      <c r="G191" s="87"/>
      <c r="H191" s="87"/>
      <c r="I191" s="86"/>
      <c r="J191" s="91"/>
      <c r="K191" s="91"/>
      <c r="L191" s="90"/>
      <c r="M191" s="92"/>
      <c r="N191" s="93">
        <v>4917.703125</v>
      </c>
      <c r="O191" s="93">
        <v>9022.4833984375</v>
      </c>
      <c r="P191" s="94"/>
      <c r="Q191" s="95"/>
      <c r="R191" s="95"/>
      <c r="S191" s="158"/>
      <c r="T191" s="159"/>
      <c r="U191" s="159"/>
      <c r="V191" s="97"/>
      <c r="W191" s="97"/>
      <c r="X191" s="97"/>
      <c r="Y191" s="97"/>
      <c r="Z191" s="97"/>
      <c r="AA191" s="97"/>
      <c r="AB191" s="98">
        <v>191</v>
      </c>
      <c r="AC191" s="98" t="b">
        <f xml:space="preserve"> IF(AND(OR(NOT(ISNUMBER(Vertices[X])), Vertices[X] &gt;= Misc!$O$2), OR(NOT(ISNUMBER(Vertices[X])), Vertices[X] &lt;= Misc!$P$2),OR(NOT(ISNUMBER(Vertices[Y])), Vertices[Y] &gt;= Misc!$O$3), OR(NOT(ISNUMBER(Vertices[Y])), Vertices[Y] &lt;= Misc!$P$3),OR(NOT(ISNUMBER(Vertices[Degree])), Vertices[Degree] &gt;= Misc!$O$4), OR(NOT(ISNUMBER(Vertices[Degree])), Vertices[Degree] &lt;= Misc!$P$4),TRUE), TRUE, FALSE)</f>
        <v>1</v>
      </c>
      <c r="AD191" s="99"/>
      <c r="AE191" s="103"/>
      <c r="AF191" s="103"/>
      <c r="AG191" s="156"/>
      <c r="AH191" s="158"/>
      <c r="AI191" s="158"/>
      <c r="AJ191" s="158"/>
      <c r="AK191" s="158"/>
      <c r="AL191" s="158"/>
      <c r="AM191" s="158"/>
      <c r="AN191" s="158"/>
      <c r="AO191" s="158"/>
      <c r="AP191" s="158"/>
      <c r="AQ191" s="158"/>
    </row>
  </sheetData>
  <dataConsolidate link="1"/>
  <dataValidations count="19">
    <dataValidation allowBlank="1" errorTitle="Invalid Vertex Visibility" error="You have entered an unrecognized vertex visibility.  Try selecting from the drop-down list instead." sqref="AR3"/>
    <dataValidation allowBlank="1" showErrorMessage="1" sqref="AR2"/>
    <dataValidation allowBlank="1" showInputMessage="1" showErrorMessage="1" promptTitle="Vertex Name" prompt="Enter the name of the vertex." sqref="A3:A54 A56:A57 I3:I54 I56:I57"/>
    <dataValidation allowBlank="1" showInputMessage="1" errorTitle="Invalid Vertex Image Key" promptTitle="Vertex Image File" prompt="Enter the path to an image file.  Hover over the column header for examples." sqref="G4:G147"/>
    <dataValidation allowBlank="1" showInputMessage="1" errorTitle="Invalid Vertex Opacity" error="The optional vertex opacity must be a whole number between 0 and 10." promptTitle="Vertex Opacity" prompt="Enter an optional vertex opacity between 0 (transparent) and 100 (opaque)." sqref="F4:F147"/>
    <dataValidation type="list" allowBlank="1" showInputMessage="1" showErrorMessage="1" errorTitle="Invalid Vertex Shape" error="You have entered an invalid vertex shape.  Try selecting from the drop-down list instead." promptTitle="Vertex Shape" prompt="Select an optional vertex shape." sqref="D4:D147">
      <formula1>ValidVertexShapes</formula1>
    </dataValidation>
    <dataValidation allowBlank="1" showInputMessage="1" errorTitle="Invalid Vertex Size" error="The optional vertex size must be a decimal number.  Any size is acceptable, although 1 is used if the size is less than 1, and 10 is used if the size is greater than 10." promptTitle="Vertex Size" prompt="Enter an optional vertex size between 1 and 1,000." sqref="E4:E147"/>
    <dataValidation allowBlank="1" showInputMessage="1" errorTitle="Invalid Vertex Visibility" error="You have entered an unrecognized vertex visibility.  Try selecting from the drop-down list instead." promptTitle="Vertex ID" prompt="This is a unique ID that gets filled in automatically.  Do not edit this column." sqref="AB3:AB191"/>
    <dataValidation type="list" allowBlank="1" showInputMessage="1" showErrorMessage="1" errorTitle="Invalid Vertex Locked" error="You have entered an invalid vertex &quot;locked.&quot;  Try selecting from the drop-down list instead." promptTitle="Vertex Locked?" prompt="Set to Yes to lock the vertex at its current location." sqref="P3:P191">
      <formula1>ValidBooleansDefaultFalse</formula1>
    </dataValidation>
    <dataValidation allowBlank="1" showInputMessage="1" errorTitle="Invalid Vertex Location" error="The optional vertex location's X and Y values must be whole numbers between 0 and 9999." promptTitle="Vertex Location" prompt="Enter an optional vertex location.  X and Y values should be between 0 and 9,999.  If you enter X and Y values, you should set NodeXL, Graph, Layout to &quot;None&quot; to prevent NodeXL from overwriting your values when you show the graph." sqref="N3:O191"/>
    <dataValidation allowBlank="1" showInputMessage="1" showErrorMessage="1" errorTitle="Invalid Vertex Visibility" error="You have entered an unrecognized vertex visibility.  Try selecting from the drop-down list instead." promptTitle="Vertex Layout Order" prompt="Enter an optional number to control the order in which the vertices are laid out and stacked in the graph." sqref="M3:M191"/>
    <dataValidation allowBlank="1" showInputMessage="1" errorTitle="Invalid Vertex Location" error="The optional vertex location's X and Y values must be whole numbers between 0 and 9999." promptTitle="Vertex Polar R" prompt="Enter an optional vertex polar radial coordinate.  This is used only when a Layout Type of Polar or Polar Absolute is selected in the graph pane.  Hover the mouse over the column header for more details." sqref="Q3:Q191"/>
    <dataValidation allowBlank="1" showInputMessage="1" errorTitle="Invalid Vertex Location" error="The optional vertex location's X and Y values must be whole numbers between 0 and 9999." promptTitle="Vertex Polar Angle" prompt="Enter an optional vertex polar angle coordinate, in degrees.  This is used only when a Layout Type of Polar or Polar Absolute is selected in the graph pane." sqref="R3:R191"/>
    <dataValidation allowBlank="1" showInputMessage="1" errorTitle="Invalid Vertex Image Key" promptTitle="Vertex Tooltip" prompt="Enter optional text that will pop up when the mouse is hovered over the vertex." sqref="L3:L191"/>
    <dataValidation allowBlank="1" errorTitle="Invalid Vertex Visibility" error="You have entered an unrecognized vertex visibility.  Try selecting from the drop-down list instead." promptTitle="Vertex ID" prompt="This is a unique ID that gets filled in automatically.  Do not edit this column." sqref="AC3:AC191"/>
    <dataValidation type="list" allowBlank="1" showInputMessage="1" showErrorMessage="1" errorTitle="Invalid Vertex Visibility" error="You have entered an invalid vertex visibility.  Try selecting from the drop-down list instead." promptTitle="Vertex Visibility" prompt="Select an optional vertex visibility.  Vertices are &quot;Show if in an Edge&quot; by default." sqref="H3:H191">
      <formula1>ValidVertexVisibilities</formula1>
    </dataValidation>
    <dataValidation allowBlank="1" showInputMessage="1" promptTitle="Vertex Label Fill Color" prompt="To select an optional fill color for the Label shape, right-click and select Select Color on the right-click menu." sqref="J3:J191"/>
    <dataValidation allowBlank="1" showInputMessage="1" promptTitle="Vertex Color" prompt="To select an optional vertex color, right-click and select Select Color on the right-click menu." sqref="C3:C191"/>
    <dataValidation type="list" allowBlank="1" showInputMessage="1" showErrorMessage="1" errorTitle="Invalid Vertex Label Position" error="You have entered an invalid vertex label position.  Try selecting from the drop-down list instead." promptTitle="Vertex Label Position" prompt="Select an optional vertex label position." sqref="K3:K191">
      <formula1>ValidVertexLabelPositions</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1"/>
  <sheetViews>
    <sheetView workbookViewId="0"/>
  </sheetViews>
  <sheetFormatPr defaultColWidth="9.1796875" defaultRowHeight="14.5" x14ac:dyDescent="0.35"/>
  <cols>
    <col min="1" max="1" width="10.81640625" style="3" bestFit="1" customWidth="1"/>
    <col min="2" max="2" width="16.81640625" style="3" bestFit="1" customWidth="1"/>
    <col min="4" max="5" width="9.1796875" customWidth="1"/>
  </cols>
  <sheetData>
    <row r="1" spans="1:1" x14ac:dyDescent="0.35">
      <c r="A1" s="3" t="s">
        <v>50</v>
      </c>
    </row>
    <row r="2" spans="1:1" ht="15" customHeight="1" x14ac:dyDescent="0.35"/>
    <row r="3" spans="1:1" ht="15" customHeight="1" x14ac:dyDescent="0.35">
      <c r="A3" s="32" t="s">
        <v>51</v>
      </c>
    </row>
    <row r="21" spans="4:4" x14ac:dyDescent="0.35">
      <c r="D21" s="7"/>
    </row>
  </sheetData>
  <dataConsolidate link="1"/>
  <dataValidations xWindow="63" yWindow="236" count="2">
    <dataValidation allowBlank="1" showInputMessage="1" showErrorMessage="1" promptTitle="Image ID" prompt="Enter a unique ID for the image." sqref="A2"/>
    <dataValidation allowBlank="1" showInputMessage="1" showErrorMessage="1" promptTitle="Image File Path" prompt="Enter an image file path.  Hover over the column header for examples." sqref="B2"/>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G44"/>
  <sheetViews>
    <sheetView tabSelected="1" workbookViewId="0">
      <pane ySplit="2" topLeftCell="A3" activePane="bottomLeft" state="frozen"/>
      <selection pane="bottomLeft" activeCell="A2" sqref="A2:AG2"/>
    </sheetView>
  </sheetViews>
  <sheetFormatPr defaultColWidth="5.7265625" defaultRowHeight="14.5" x14ac:dyDescent="0.35"/>
  <cols>
    <col min="1" max="1" width="11.26953125" style="1" hidden="1" customWidth="1"/>
    <col min="2" max="2" width="13.453125" customWidth="1"/>
    <col min="7" max="8" width="5.7265625" hidden="1" customWidth="1"/>
    <col min="23" max="23" width="17.81640625" bestFit="1" customWidth="1"/>
    <col min="24" max="24" width="9.26953125" bestFit="1" customWidth="1"/>
    <col min="26" max="26" width="10.7265625" hidden="1" customWidth="1"/>
    <col min="27" max="27" width="14.08984375" hidden="1" customWidth="1"/>
    <col min="28" max="28" width="14.26953125" hidden="1" customWidth="1"/>
    <col min="29" max="29" width="12.26953125" hidden="1" customWidth="1"/>
    <col min="30" max="30" width="14.6328125" hidden="1" customWidth="1"/>
    <col min="31" max="31" width="12.90625" hidden="1" customWidth="1"/>
    <col min="32" max="32" width="15.90625" hidden="1" customWidth="1"/>
    <col min="33" max="33" width="10.7265625" hidden="1" customWidth="1"/>
  </cols>
  <sheetData>
    <row r="1" spans="1:33" x14ac:dyDescent="0.35">
      <c r="B1" s="69" t="s">
        <v>40</v>
      </c>
      <c r="C1" s="70"/>
      <c r="D1" s="70"/>
      <c r="E1" s="71"/>
      <c r="F1" s="67" t="s">
        <v>44</v>
      </c>
      <c r="G1" s="72" t="s">
        <v>45</v>
      </c>
      <c r="H1" s="73"/>
      <c r="I1" s="74" t="s">
        <v>41</v>
      </c>
      <c r="J1" s="75"/>
      <c r="K1" s="76" t="s">
        <v>43</v>
      </c>
      <c r="L1" s="77"/>
      <c r="M1" s="77"/>
      <c r="N1" s="77"/>
      <c r="O1" s="77"/>
      <c r="P1" s="77"/>
      <c r="Q1" s="77"/>
      <c r="R1" s="77"/>
      <c r="S1" s="77"/>
      <c r="T1" s="77"/>
      <c r="U1" s="77"/>
      <c r="V1" s="77"/>
      <c r="W1" s="77"/>
      <c r="X1" s="77"/>
    </row>
    <row r="2" spans="1:33" s="13" customFormat="1" ht="30" customHeight="1" x14ac:dyDescent="0.35">
      <c r="A2" s="11" t="s">
        <v>379</v>
      </c>
      <c r="B2" s="13" t="s">
        <v>21</v>
      </c>
      <c r="C2" s="13" t="s">
        <v>20</v>
      </c>
      <c r="D2" s="13" t="s">
        <v>11</v>
      </c>
      <c r="E2" s="13" t="s">
        <v>145</v>
      </c>
      <c r="F2" s="13" t="s">
        <v>47</v>
      </c>
      <c r="G2" s="13" t="s">
        <v>167</v>
      </c>
      <c r="H2" s="13" t="s">
        <v>168</v>
      </c>
      <c r="I2" s="13" t="s">
        <v>12</v>
      </c>
      <c r="J2" s="13" t="s">
        <v>166</v>
      </c>
      <c r="K2" s="13" t="s">
        <v>146</v>
      </c>
      <c r="L2" s="13" t="s">
        <v>148</v>
      </c>
      <c r="M2" s="13" t="s">
        <v>149</v>
      </c>
      <c r="N2" s="13" t="s">
        <v>150</v>
      </c>
      <c r="O2" s="13" t="s">
        <v>151</v>
      </c>
      <c r="P2" s="13" t="s">
        <v>170</v>
      </c>
      <c r="Q2" s="13" t="s">
        <v>171</v>
      </c>
      <c r="R2" s="13" t="s">
        <v>152</v>
      </c>
      <c r="S2" s="13" t="s">
        <v>153</v>
      </c>
      <c r="T2" s="13" t="s">
        <v>154</v>
      </c>
      <c r="U2" s="13" t="s">
        <v>155</v>
      </c>
      <c r="V2" s="13" t="s">
        <v>156</v>
      </c>
      <c r="W2" s="13" t="s">
        <v>157</v>
      </c>
      <c r="X2" s="13" t="s">
        <v>158</v>
      </c>
      <c r="Y2" s="128" t="s">
        <v>144</v>
      </c>
      <c r="Z2" s="13" t="s">
        <v>453</v>
      </c>
      <c r="AA2" s="13" t="s">
        <v>465</v>
      </c>
      <c r="AB2" s="13" t="s">
        <v>477</v>
      </c>
      <c r="AC2" s="13" t="s">
        <v>494</v>
      </c>
      <c r="AD2" s="13" t="s">
        <v>507</v>
      </c>
      <c r="AE2" s="13" t="s">
        <v>530</v>
      </c>
      <c r="AF2" s="13" t="s">
        <v>531</v>
      </c>
      <c r="AG2" s="13" t="s">
        <v>543</v>
      </c>
    </row>
    <row r="3" spans="1:33" x14ac:dyDescent="0.35">
      <c r="A3" s="123"/>
      <c r="B3" s="126" t="s">
        <v>361</v>
      </c>
      <c r="C3" s="126" t="s">
        <v>57</v>
      </c>
      <c r="D3" s="15"/>
      <c r="E3" s="15" t="s">
        <v>67</v>
      </c>
      <c r="F3" s="16"/>
      <c r="G3" s="78">
        <v>7746.97314453125</v>
      </c>
      <c r="H3" s="78">
        <v>481.37136840820313</v>
      </c>
      <c r="I3" s="64">
        <v>3</v>
      </c>
      <c r="J3" s="64"/>
      <c r="K3" s="51">
        <v>24</v>
      </c>
      <c r="L3" s="51">
        <v>33</v>
      </c>
      <c r="M3" s="51">
        <v>15</v>
      </c>
      <c r="N3" s="51">
        <v>48</v>
      </c>
      <c r="O3" s="51">
        <v>0</v>
      </c>
      <c r="P3" s="52" t="s">
        <v>180</v>
      </c>
      <c r="Q3" s="52" t="s">
        <v>180</v>
      </c>
      <c r="R3" s="51">
        <v>1</v>
      </c>
      <c r="S3" s="51">
        <v>0</v>
      </c>
      <c r="T3" s="51">
        <v>24</v>
      </c>
      <c r="U3" s="51">
        <v>48</v>
      </c>
      <c r="V3" s="51">
        <v>3</v>
      </c>
      <c r="W3" s="52">
        <v>1.9097219999999999</v>
      </c>
      <c r="X3" s="52">
        <v>0.14492753623188406</v>
      </c>
      <c r="Y3" s="129" t="s">
        <v>325</v>
      </c>
      <c r="Z3" s="125"/>
      <c r="AA3" s="125"/>
      <c r="AB3" s="125"/>
      <c r="AC3" s="127" t="s">
        <v>495</v>
      </c>
      <c r="AD3" s="127" t="s">
        <v>495</v>
      </c>
      <c r="AE3" s="127"/>
      <c r="AF3" s="127"/>
      <c r="AG3" s="127"/>
    </row>
    <row r="4" spans="1:33" x14ac:dyDescent="0.35">
      <c r="A4" s="124"/>
      <c r="B4" s="126" t="s">
        <v>362</v>
      </c>
      <c r="C4" s="126" t="s">
        <v>57</v>
      </c>
      <c r="D4" s="87"/>
      <c r="E4" s="15" t="s">
        <v>66</v>
      </c>
      <c r="F4" s="90"/>
      <c r="G4" s="94">
        <v>7746.97314453125</v>
      </c>
      <c r="H4" s="94">
        <v>392.11764526367188</v>
      </c>
      <c r="I4" s="98">
        <v>4</v>
      </c>
      <c r="J4" s="98"/>
      <c r="K4" s="51">
        <v>12</v>
      </c>
      <c r="L4" s="51">
        <v>24</v>
      </c>
      <c r="M4" s="51">
        <v>8</v>
      </c>
      <c r="N4" s="51">
        <v>32</v>
      </c>
      <c r="O4" s="51">
        <v>0</v>
      </c>
      <c r="P4" s="52" t="s">
        <v>180</v>
      </c>
      <c r="Q4" s="52" t="s">
        <v>180</v>
      </c>
      <c r="R4" s="51">
        <v>1</v>
      </c>
      <c r="S4" s="51">
        <v>0</v>
      </c>
      <c r="T4" s="51">
        <v>12</v>
      </c>
      <c r="U4" s="51">
        <v>32</v>
      </c>
      <c r="V4" s="51">
        <v>2</v>
      </c>
      <c r="W4" s="52">
        <v>1.4583330000000001</v>
      </c>
      <c r="X4" s="52">
        <v>0.40909090909090912</v>
      </c>
      <c r="Y4" s="138" t="s">
        <v>326</v>
      </c>
      <c r="Z4" s="125"/>
      <c r="AA4" s="125"/>
      <c r="AB4" s="125"/>
      <c r="AC4" s="127" t="s">
        <v>495</v>
      </c>
      <c r="AD4" s="127" t="s">
        <v>495</v>
      </c>
      <c r="AE4" s="127"/>
      <c r="AF4" s="127"/>
      <c r="AG4" s="127"/>
    </row>
    <row r="5" spans="1:33" x14ac:dyDescent="0.35">
      <c r="A5" s="124"/>
      <c r="B5" s="126" t="s">
        <v>363</v>
      </c>
      <c r="C5" s="126" t="s">
        <v>57</v>
      </c>
      <c r="D5" s="87"/>
      <c r="E5" s="15" t="s">
        <v>67</v>
      </c>
      <c r="F5" s="90"/>
      <c r="G5" s="94">
        <v>8035.232421875</v>
      </c>
      <c r="H5" s="94">
        <v>392.11764526367188</v>
      </c>
      <c r="I5" s="98">
        <v>5</v>
      </c>
      <c r="J5" s="98"/>
      <c r="K5" s="51">
        <v>8</v>
      </c>
      <c r="L5" s="51">
        <v>14</v>
      </c>
      <c r="M5" s="51">
        <v>0</v>
      </c>
      <c r="N5" s="51">
        <v>14</v>
      </c>
      <c r="O5" s="51">
        <v>0</v>
      </c>
      <c r="P5" s="52" t="s">
        <v>180</v>
      </c>
      <c r="Q5" s="52" t="s">
        <v>180</v>
      </c>
      <c r="R5" s="51">
        <v>1</v>
      </c>
      <c r="S5" s="51">
        <v>0</v>
      </c>
      <c r="T5" s="51">
        <v>8</v>
      </c>
      <c r="U5" s="51">
        <v>14</v>
      </c>
      <c r="V5" s="51">
        <v>2</v>
      </c>
      <c r="W5" s="52">
        <v>1.3125</v>
      </c>
      <c r="X5" s="52">
        <v>0.5</v>
      </c>
      <c r="Y5" s="138" t="s">
        <v>327</v>
      </c>
      <c r="Z5" s="125"/>
      <c r="AA5" s="125"/>
      <c r="AB5" s="125"/>
      <c r="AC5" s="127" t="s">
        <v>495</v>
      </c>
      <c r="AD5" s="127" t="s">
        <v>495</v>
      </c>
      <c r="AE5" s="127"/>
      <c r="AF5" s="127"/>
      <c r="AG5" s="127"/>
    </row>
    <row r="6" spans="1:33" x14ac:dyDescent="0.35">
      <c r="A6" s="124"/>
      <c r="B6" s="126" t="s">
        <v>364</v>
      </c>
      <c r="C6" s="126" t="s">
        <v>57</v>
      </c>
      <c r="D6" s="87"/>
      <c r="E6" s="15" t="s">
        <v>67</v>
      </c>
      <c r="F6" s="90"/>
      <c r="G6" s="94">
        <v>7170.4541015625</v>
      </c>
      <c r="H6" s="94">
        <v>392.11764526367188</v>
      </c>
      <c r="I6" s="98">
        <v>6</v>
      </c>
      <c r="J6" s="98"/>
      <c r="K6" s="51">
        <v>7</v>
      </c>
      <c r="L6" s="51">
        <v>16</v>
      </c>
      <c r="M6" s="51">
        <v>0</v>
      </c>
      <c r="N6" s="51">
        <v>16</v>
      </c>
      <c r="O6" s="51">
        <v>0</v>
      </c>
      <c r="P6" s="52" t="s">
        <v>180</v>
      </c>
      <c r="Q6" s="52" t="s">
        <v>180</v>
      </c>
      <c r="R6" s="51">
        <v>1</v>
      </c>
      <c r="S6" s="51">
        <v>0</v>
      </c>
      <c r="T6" s="51">
        <v>7</v>
      </c>
      <c r="U6" s="51">
        <v>16</v>
      </c>
      <c r="V6" s="51">
        <v>2</v>
      </c>
      <c r="W6" s="52">
        <v>1.0612239999999999</v>
      </c>
      <c r="X6" s="52">
        <v>0.76190476190476186</v>
      </c>
      <c r="Y6" s="138" t="s">
        <v>328</v>
      </c>
      <c r="Z6" s="125"/>
      <c r="AA6" s="125"/>
      <c r="AB6" s="125"/>
      <c r="AC6" s="127" t="s">
        <v>495</v>
      </c>
      <c r="AD6" s="127" t="s">
        <v>495</v>
      </c>
      <c r="AE6" s="127"/>
      <c r="AF6" s="127"/>
      <c r="AG6" s="127"/>
    </row>
    <row r="7" spans="1:33" x14ac:dyDescent="0.35">
      <c r="A7" s="124"/>
      <c r="B7" s="126" t="s">
        <v>365</v>
      </c>
      <c r="C7" s="126" t="s">
        <v>57</v>
      </c>
      <c r="D7" s="87"/>
      <c r="E7" s="15" t="s">
        <v>67</v>
      </c>
      <c r="F7" s="90"/>
      <c r="G7" s="94">
        <v>6305.67578125</v>
      </c>
      <c r="H7" s="94">
        <v>392.11764526367188</v>
      </c>
      <c r="I7" s="98">
        <v>7</v>
      </c>
      <c r="J7" s="98"/>
      <c r="K7" s="51">
        <v>5</v>
      </c>
      <c r="L7" s="51">
        <v>10</v>
      </c>
      <c r="M7" s="51">
        <v>0</v>
      </c>
      <c r="N7" s="51">
        <v>10</v>
      </c>
      <c r="O7" s="51">
        <v>0</v>
      </c>
      <c r="P7" s="52" t="s">
        <v>180</v>
      </c>
      <c r="Q7" s="52" t="s">
        <v>180</v>
      </c>
      <c r="R7" s="51">
        <v>1</v>
      </c>
      <c r="S7" s="51">
        <v>0</v>
      </c>
      <c r="T7" s="51">
        <v>5</v>
      </c>
      <c r="U7" s="51">
        <v>10</v>
      </c>
      <c r="V7" s="51">
        <v>1</v>
      </c>
      <c r="W7" s="52">
        <v>0.8</v>
      </c>
      <c r="X7" s="52">
        <v>1</v>
      </c>
      <c r="Y7" s="138" t="s">
        <v>329</v>
      </c>
      <c r="Z7" s="125"/>
      <c r="AA7" s="125"/>
      <c r="AB7" s="125"/>
      <c r="AC7" s="127" t="s">
        <v>495</v>
      </c>
      <c r="AD7" s="127" t="s">
        <v>495</v>
      </c>
      <c r="AE7" s="127"/>
      <c r="AF7" s="127"/>
      <c r="AG7" s="127"/>
    </row>
    <row r="8" spans="1:33" x14ac:dyDescent="0.35">
      <c r="A8" s="124"/>
      <c r="B8" s="126" t="s">
        <v>366</v>
      </c>
      <c r="C8" s="126" t="s">
        <v>57</v>
      </c>
      <c r="D8" s="87"/>
      <c r="E8" s="15" t="s">
        <v>67</v>
      </c>
      <c r="F8" s="90"/>
      <c r="G8" s="94">
        <v>6593.93505859375</v>
      </c>
      <c r="H8" s="94">
        <v>392.11764526367188</v>
      </c>
      <c r="I8" s="98">
        <v>8</v>
      </c>
      <c r="J8" s="98"/>
      <c r="K8" s="51">
        <v>5</v>
      </c>
      <c r="L8" s="51">
        <v>9</v>
      </c>
      <c r="M8" s="51">
        <v>2</v>
      </c>
      <c r="N8" s="51">
        <v>11</v>
      </c>
      <c r="O8" s="51">
        <v>0</v>
      </c>
      <c r="P8" s="52" t="s">
        <v>180</v>
      </c>
      <c r="Q8" s="52" t="s">
        <v>180</v>
      </c>
      <c r="R8" s="51">
        <v>1</v>
      </c>
      <c r="S8" s="51">
        <v>0</v>
      </c>
      <c r="T8" s="51">
        <v>5</v>
      </c>
      <c r="U8" s="51">
        <v>11</v>
      </c>
      <c r="V8" s="51">
        <v>1</v>
      </c>
      <c r="W8" s="52">
        <v>0.8</v>
      </c>
      <c r="X8" s="52">
        <v>1</v>
      </c>
      <c r="Y8" s="138" t="s">
        <v>330</v>
      </c>
      <c r="Z8" s="125"/>
      <c r="AA8" s="125"/>
      <c r="AB8" s="125"/>
      <c r="AC8" s="127" t="s">
        <v>495</v>
      </c>
      <c r="AD8" s="127" t="s">
        <v>495</v>
      </c>
      <c r="AE8" s="127"/>
      <c r="AF8" s="127"/>
      <c r="AG8" s="127"/>
    </row>
    <row r="9" spans="1:33" x14ac:dyDescent="0.35">
      <c r="A9" s="124"/>
      <c r="B9" s="126" t="s">
        <v>367</v>
      </c>
      <c r="C9" s="126" t="s">
        <v>57</v>
      </c>
      <c r="D9" s="87"/>
      <c r="E9" s="15" t="s">
        <v>67</v>
      </c>
      <c r="F9" s="90"/>
      <c r="G9" s="94">
        <v>6882.19482421875</v>
      </c>
      <c r="H9" s="94">
        <v>392.11764526367188</v>
      </c>
      <c r="I9" s="98">
        <v>9</v>
      </c>
      <c r="J9" s="98"/>
      <c r="K9" s="51">
        <v>5</v>
      </c>
      <c r="L9" s="51">
        <v>10</v>
      </c>
      <c r="M9" s="51">
        <v>0</v>
      </c>
      <c r="N9" s="51">
        <v>10</v>
      </c>
      <c r="O9" s="51">
        <v>0</v>
      </c>
      <c r="P9" s="52" t="s">
        <v>180</v>
      </c>
      <c r="Q9" s="52" t="s">
        <v>180</v>
      </c>
      <c r="R9" s="51">
        <v>1</v>
      </c>
      <c r="S9" s="51">
        <v>0</v>
      </c>
      <c r="T9" s="51">
        <v>5</v>
      </c>
      <c r="U9" s="51">
        <v>10</v>
      </c>
      <c r="V9" s="51">
        <v>1</v>
      </c>
      <c r="W9" s="52">
        <v>0.8</v>
      </c>
      <c r="X9" s="52">
        <v>1</v>
      </c>
      <c r="Y9" s="138" t="s">
        <v>331</v>
      </c>
      <c r="Z9" s="125"/>
      <c r="AA9" s="125"/>
      <c r="AB9" s="125"/>
      <c r="AC9" s="127" t="s">
        <v>495</v>
      </c>
      <c r="AD9" s="127" t="s">
        <v>495</v>
      </c>
      <c r="AE9" s="127"/>
      <c r="AF9" s="127"/>
      <c r="AG9" s="127"/>
    </row>
    <row r="10" spans="1:33" ht="14.25" customHeight="1" x14ac:dyDescent="0.35">
      <c r="A10" s="124"/>
      <c r="B10" s="126" t="s">
        <v>368</v>
      </c>
      <c r="C10" s="126" t="s">
        <v>57</v>
      </c>
      <c r="D10" s="87"/>
      <c r="E10" s="15" t="s">
        <v>67</v>
      </c>
      <c r="F10" s="90"/>
      <c r="G10" s="94">
        <v>8323.4921875</v>
      </c>
      <c r="H10" s="94">
        <v>392.11764526367188</v>
      </c>
      <c r="I10" s="98">
        <v>10</v>
      </c>
      <c r="J10" s="98"/>
      <c r="K10" s="51">
        <v>5</v>
      </c>
      <c r="L10" s="51">
        <v>10</v>
      </c>
      <c r="M10" s="51">
        <v>0</v>
      </c>
      <c r="N10" s="51">
        <v>10</v>
      </c>
      <c r="O10" s="51">
        <v>0</v>
      </c>
      <c r="P10" s="52" t="s">
        <v>180</v>
      </c>
      <c r="Q10" s="52" t="s">
        <v>180</v>
      </c>
      <c r="R10" s="51">
        <v>1</v>
      </c>
      <c r="S10" s="51">
        <v>0</v>
      </c>
      <c r="T10" s="51">
        <v>5</v>
      </c>
      <c r="U10" s="51">
        <v>10</v>
      </c>
      <c r="V10" s="51">
        <v>1</v>
      </c>
      <c r="W10" s="52">
        <v>0.8</v>
      </c>
      <c r="X10" s="52">
        <v>1</v>
      </c>
      <c r="Y10" s="138" t="s">
        <v>332</v>
      </c>
      <c r="Z10" s="125"/>
      <c r="AA10" s="125"/>
      <c r="AB10" s="125"/>
      <c r="AC10" s="127" t="s">
        <v>495</v>
      </c>
      <c r="AD10" s="127" t="s">
        <v>495</v>
      </c>
      <c r="AE10" s="127"/>
      <c r="AF10" s="127"/>
      <c r="AG10" s="127"/>
    </row>
    <row r="11" spans="1:33" x14ac:dyDescent="0.35">
      <c r="A11" s="124"/>
      <c r="B11" s="126" t="s">
        <v>369</v>
      </c>
      <c r="C11" s="126" t="s">
        <v>57</v>
      </c>
      <c r="D11" s="87"/>
      <c r="E11" s="15" t="s">
        <v>67</v>
      </c>
      <c r="F11" s="90"/>
      <c r="G11" s="94">
        <v>1333.1851806640625</v>
      </c>
      <c r="H11" s="94">
        <v>952.3831787109375</v>
      </c>
      <c r="I11" s="98">
        <v>11</v>
      </c>
      <c r="J11" s="98"/>
      <c r="K11" s="51">
        <v>4</v>
      </c>
      <c r="L11" s="51">
        <v>2</v>
      </c>
      <c r="M11" s="51">
        <v>0</v>
      </c>
      <c r="N11" s="51">
        <v>2</v>
      </c>
      <c r="O11" s="51">
        <v>0</v>
      </c>
      <c r="P11" s="52" t="s">
        <v>180</v>
      </c>
      <c r="Q11" s="52" t="s">
        <v>180</v>
      </c>
      <c r="R11" s="51">
        <v>2</v>
      </c>
      <c r="S11" s="51">
        <v>1</v>
      </c>
      <c r="T11" s="51">
        <v>3</v>
      </c>
      <c r="U11" s="51">
        <v>2</v>
      </c>
      <c r="V11" s="51">
        <v>2</v>
      </c>
      <c r="W11" s="52">
        <v>0.88888900000000004</v>
      </c>
      <c r="X11" s="52">
        <v>0.33333333333333331</v>
      </c>
      <c r="Y11" s="138" t="s">
        <v>333</v>
      </c>
      <c r="Z11" s="125"/>
      <c r="AA11" s="125"/>
      <c r="AB11" s="125"/>
      <c r="AC11" s="127" t="s">
        <v>495</v>
      </c>
      <c r="AD11" s="127" t="s">
        <v>495</v>
      </c>
      <c r="AE11" s="127"/>
      <c r="AF11" s="127"/>
      <c r="AG11" s="127"/>
    </row>
    <row r="12" spans="1:33" x14ac:dyDescent="0.35">
      <c r="A12" s="124"/>
      <c r="B12" s="126" t="s">
        <v>370</v>
      </c>
      <c r="C12" s="126" t="s">
        <v>57</v>
      </c>
      <c r="D12" s="87"/>
      <c r="E12" s="15" t="s">
        <v>67</v>
      </c>
      <c r="F12" s="90"/>
      <c r="G12" s="94">
        <v>252.22702026367188</v>
      </c>
      <c r="H12" s="94">
        <v>840.2520751953125</v>
      </c>
      <c r="I12" s="98">
        <v>12</v>
      </c>
      <c r="J12" s="98"/>
      <c r="K12" s="51">
        <v>4</v>
      </c>
      <c r="L12" s="51">
        <v>6</v>
      </c>
      <c r="M12" s="51">
        <v>0</v>
      </c>
      <c r="N12" s="51">
        <v>6</v>
      </c>
      <c r="O12" s="51">
        <v>0</v>
      </c>
      <c r="P12" s="52" t="s">
        <v>180</v>
      </c>
      <c r="Q12" s="52" t="s">
        <v>180</v>
      </c>
      <c r="R12" s="51">
        <v>1</v>
      </c>
      <c r="S12" s="51">
        <v>0</v>
      </c>
      <c r="T12" s="51">
        <v>4</v>
      </c>
      <c r="U12" s="51">
        <v>6</v>
      </c>
      <c r="V12" s="51">
        <v>1</v>
      </c>
      <c r="W12" s="52">
        <v>0.75</v>
      </c>
      <c r="X12" s="52">
        <v>1</v>
      </c>
      <c r="Y12" s="138" t="s">
        <v>334</v>
      </c>
      <c r="Z12" s="125"/>
      <c r="AA12" s="125"/>
      <c r="AB12" s="125"/>
      <c r="AC12" s="127" t="s">
        <v>495</v>
      </c>
      <c r="AD12" s="127" t="s">
        <v>495</v>
      </c>
      <c r="AE12" s="127"/>
      <c r="AF12" s="127"/>
      <c r="AG12" s="127"/>
    </row>
    <row r="13" spans="1:33" x14ac:dyDescent="0.35">
      <c r="A13" s="124"/>
      <c r="B13" s="126" t="s">
        <v>371</v>
      </c>
      <c r="C13" s="126" t="s">
        <v>57</v>
      </c>
      <c r="D13" s="87"/>
      <c r="E13" s="15" t="s">
        <v>67</v>
      </c>
      <c r="F13" s="90"/>
      <c r="G13" s="94">
        <v>540.48651123046875</v>
      </c>
      <c r="H13" s="94">
        <v>840.2520751953125</v>
      </c>
      <c r="I13" s="98">
        <v>13</v>
      </c>
      <c r="J13" s="98"/>
      <c r="K13" s="51">
        <v>4</v>
      </c>
      <c r="L13" s="51">
        <v>6</v>
      </c>
      <c r="M13" s="51">
        <v>0</v>
      </c>
      <c r="N13" s="51">
        <v>6</v>
      </c>
      <c r="O13" s="51">
        <v>0</v>
      </c>
      <c r="P13" s="52" t="s">
        <v>180</v>
      </c>
      <c r="Q13" s="52" t="s">
        <v>180</v>
      </c>
      <c r="R13" s="51">
        <v>1</v>
      </c>
      <c r="S13" s="51">
        <v>0</v>
      </c>
      <c r="T13" s="51">
        <v>4</v>
      </c>
      <c r="U13" s="51">
        <v>6</v>
      </c>
      <c r="V13" s="51">
        <v>1</v>
      </c>
      <c r="W13" s="52">
        <v>0.75</v>
      </c>
      <c r="X13" s="52">
        <v>1</v>
      </c>
      <c r="Y13" s="138" t="s">
        <v>335</v>
      </c>
      <c r="Z13" s="125"/>
      <c r="AA13" s="125"/>
      <c r="AB13" s="125"/>
      <c r="AC13" s="127" t="s">
        <v>495</v>
      </c>
      <c r="AD13" s="127" t="s">
        <v>495</v>
      </c>
      <c r="AE13" s="127"/>
      <c r="AF13" s="127"/>
      <c r="AG13" s="127"/>
    </row>
    <row r="14" spans="1:33" x14ac:dyDescent="0.35">
      <c r="A14" s="124"/>
      <c r="B14" s="126" t="s">
        <v>372</v>
      </c>
      <c r="C14" s="126" t="s">
        <v>57</v>
      </c>
      <c r="D14" s="87"/>
      <c r="E14" s="15" t="s">
        <v>67</v>
      </c>
      <c r="F14" s="90"/>
      <c r="G14" s="94">
        <v>828.7459716796875</v>
      </c>
      <c r="H14" s="94">
        <v>840.2520751953125</v>
      </c>
      <c r="I14" s="98">
        <v>14</v>
      </c>
      <c r="J14" s="98"/>
      <c r="K14" s="51">
        <v>4</v>
      </c>
      <c r="L14" s="51">
        <v>6</v>
      </c>
      <c r="M14" s="51">
        <v>0</v>
      </c>
      <c r="N14" s="51">
        <v>6</v>
      </c>
      <c r="O14" s="51">
        <v>0</v>
      </c>
      <c r="P14" s="52" t="s">
        <v>180</v>
      </c>
      <c r="Q14" s="52" t="s">
        <v>180</v>
      </c>
      <c r="R14" s="51">
        <v>1</v>
      </c>
      <c r="S14" s="51">
        <v>0</v>
      </c>
      <c r="T14" s="51">
        <v>4</v>
      </c>
      <c r="U14" s="51">
        <v>6</v>
      </c>
      <c r="V14" s="51">
        <v>1</v>
      </c>
      <c r="W14" s="52">
        <v>0.75</v>
      </c>
      <c r="X14" s="52">
        <v>1</v>
      </c>
      <c r="Y14" s="138" t="s">
        <v>336</v>
      </c>
      <c r="Z14" s="125"/>
      <c r="AA14" s="125"/>
      <c r="AB14" s="125"/>
      <c r="AC14" s="127" t="s">
        <v>495</v>
      </c>
      <c r="AD14" s="127" t="s">
        <v>495</v>
      </c>
      <c r="AE14" s="127"/>
      <c r="AF14" s="127"/>
      <c r="AG14" s="127"/>
    </row>
    <row r="15" spans="1:33" x14ac:dyDescent="0.35">
      <c r="A15" s="124"/>
      <c r="B15" s="126" t="s">
        <v>361</v>
      </c>
      <c r="C15" s="126" t="s">
        <v>60</v>
      </c>
      <c r="D15" s="87"/>
      <c r="E15" s="15" t="s">
        <v>67</v>
      </c>
      <c r="F15" s="90"/>
      <c r="G15" s="94">
        <v>9476.529296875</v>
      </c>
      <c r="H15" s="94">
        <v>392.11764526367188</v>
      </c>
      <c r="I15" s="98">
        <v>15</v>
      </c>
      <c r="J15" s="98"/>
      <c r="K15" s="51">
        <v>4</v>
      </c>
      <c r="L15" s="51">
        <v>4</v>
      </c>
      <c r="M15" s="51">
        <v>0</v>
      </c>
      <c r="N15" s="51">
        <v>4</v>
      </c>
      <c r="O15" s="51">
        <v>0</v>
      </c>
      <c r="P15" s="52" t="s">
        <v>180</v>
      </c>
      <c r="Q15" s="52" t="s">
        <v>180</v>
      </c>
      <c r="R15" s="51">
        <v>1</v>
      </c>
      <c r="S15" s="51">
        <v>0</v>
      </c>
      <c r="T15" s="51">
        <v>4</v>
      </c>
      <c r="U15" s="51">
        <v>4</v>
      </c>
      <c r="V15" s="51">
        <v>2</v>
      </c>
      <c r="W15" s="52">
        <v>1</v>
      </c>
      <c r="X15" s="52">
        <v>0.66666666666666663</v>
      </c>
      <c r="Y15" s="138" t="s">
        <v>337</v>
      </c>
      <c r="Z15" s="125"/>
      <c r="AA15" s="125"/>
      <c r="AB15" s="125"/>
      <c r="AC15" s="127" t="s">
        <v>495</v>
      </c>
      <c r="AD15" s="127" t="s">
        <v>495</v>
      </c>
      <c r="AE15" s="127"/>
      <c r="AF15" s="127"/>
      <c r="AG15" s="127"/>
    </row>
    <row r="16" spans="1:33" x14ac:dyDescent="0.35">
      <c r="A16" s="124"/>
      <c r="B16" s="126" t="s">
        <v>362</v>
      </c>
      <c r="C16" s="126" t="s">
        <v>60</v>
      </c>
      <c r="D16" s="87"/>
      <c r="E16" s="15" t="s">
        <v>67</v>
      </c>
      <c r="F16" s="90"/>
      <c r="G16" s="94">
        <v>1909.70068359375</v>
      </c>
      <c r="H16" s="94">
        <v>952.37548828125</v>
      </c>
      <c r="I16" s="98">
        <v>16</v>
      </c>
      <c r="J16" s="98"/>
      <c r="K16" s="51">
        <v>4</v>
      </c>
      <c r="L16" s="51">
        <v>6</v>
      </c>
      <c r="M16" s="51">
        <v>0</v>
      </c>
      <c r="N16" s="51">
        <v>6</v>
      </c>
      <c r="O16" s="51">
        <v>0</v>
      </c>
      <c r="P16" s="52" t="s">
        <v>180</v>
      </c>
      <c r="Q16" s="52" t="s">
        <v>180</v>
      </c>
      <c r="R16" s="51">
        <v>1</v>
      </c>
      <c r="S16" s="51">
        <v>0</v>
      </c>
      <c r="T16" s="51">
        <v>4</v>
      </c>
      <c r="U16" s="51">
        <v>6</v>
      </c>
      <c r="V16" s="51">
        <v>1</v>
      </c>
      <c r="W16" s="52">
        <v>0.75</v>
      </c>
      <c r="X16" s="52">
        <v>1</v>
      </c>
      <c r="Y16" s="138" t="s">
        <v>338</v>
      </c>
      <c r="Z16" s="125"/>
      <c r="AA16" s="125"/>
      <c r="AB16" s="125"/>
      <c r="AC16" s="127" t="s">
        <v>495</v>
      </c>
      <c r="AD16" s="127" t="s">
        <v>495</v>
      </c>
      <c r="AE16" s="127"/>
      <c r="AF16" s="127"/>
      <c r="AG16" s="127"/>
    </row>
    <row r="17" spans="1:33" x14ac:dyDescent="0.35">
      <c r="A17" s="124"/>
      <c r="B17" s="126" t="s">
        <v>363</v>
      </c>
      <c r="C17" s="126" t="s">
        <v>60</v>
      </c>
      <c r="D17" s="87"/>
      <c r="E17" s="15" t="s">
        <v>67</v>
      </c>
      <c r="F17" s="90"/>
      <c r="G17" s="94">
        <v>1621.4451904296875</v>
      </c>
      <c r="H17" s="94">
        <v>952.3643798828125</v>
      </c>
      <c r="I17" s="98">
        <v>17</v>
      </c>
      <c r="J17" s="98"/>
      <c r="K17" s="51">
        <v>4</v>
      </c>
      <c r="L17" s="51">
        <v>6</v>
      </c>
      <c r="M17" s="51">
        <v>0</v>
      </c>
      <c r="N17" s="51">
        <v>6</v>
      </c>
      <c r="O17" s="51">
        <v>0</v>
      </c>
      <c r="P17" s="52" t="s">
        <v>180</v>
      </c>
      <c r="Q17" s="52" t="s">
        <v>180</v>
      </c>
      <c r="R17" s="51">
        <v>1</v>
      </c>
      <c r="S17" s="51">
        <v>0</v>
      </c>
      <c r="T17" s="51">
        <v>4</v>
      </c>
      <c r="U17" s="51">
        <v>6</v>
      </c>
      <c r="V17" s="51">
        <v>1</v>
      </c>
      <c r="W17" s="52">
        <v>0.75</v>
      </c>
      <c r="X17" s="52">
        <v>1</v>
      </c>
      <c r="Y17" s="138" t="s">
        <v>339</v>
      </c>
      <c r="Z17" s="125"/>
      <c r="AA17" s="125"/>
      <c r="AB17" s="125"/>
      <c r="AC17" s="127" t="s">
        <v>495</v>
      </c>
      <c r="AD17" s="127" t="s">
        <v>495</v>
      </c>
      <c r="AE17" s="127"/>
      <c r="AF17" s="127"/>
      <c r="AG17" s="127"/>
    </row>
    <row r="18" spans="1:33" x14ac:dyDescent="0.35">
      <c r="A18" s="124"/>
      <c r="B18" s="126" t="s">
        <v>364</v>
      </c>
      <c r="C18" s="126" t="s">
        <v>60</v>
      </c>
      <c r="D18" s="87"/>
      <c r="E18" s="15" t="s">
        <v>67</v>
      </c>
      <c r="F18" s="90"/>
      <c r="G18" s="94">
        <v>8611.7509765625</v>
      </c>
      <c r="H18" s="94">
        <v>392.11764526367188</v>
      </c>
      <c r="I18" s="98">
        <v>18</v>
      </c>
      <c r="J18" s="98"/>
      <c r="K18" s="51">
        <v>4</v>
      </c>
      <c r="L18" s="51">
        <v>6</v>
      </c>
      <c r="M18" s="51">
        <v>0</v>
      </c>
      <c r="N18" s="51">
        <v>6</v>
      </c>
      <c r="O18" s="51">
        <v>0</v>
      </c>
      <c r="P18" s="52" t="s">
        <v>180</v>
      </c>
      <c r="Q18" s="52" t="s">
        <v>180</v>
      </c>
      <c r="R18" s="51">
        <v>1</v>
      </c>
      <c r="S18" s="51">
        <v>0</v>
      </c>
      <c r="T18" s="51">
        <v>4</v>
      </c>
      <c r="U18" s="51">
        <v>6</v>
      </c>
      <c r="V18" s="51">
        <v>1</v>
      </c>
      <c r="W18" s="52">
        <v>0.75</v>
      </c>
      <c r="X18" s="52">
        <v>1</v>
      </c>
      <c r="Y18" s="138" t="s">
        <v>340</v>
      </c>
      <c r="Z18" s="125"/>
      <c r="AA18" s="125"/>
      <c r="AB18" s="125"/>
      <c r="AC18" s="127" t="s">
        <v>495</v>
      </c>
      <c r="AD18" s="127" t="s">
        <v>495</v>
      </c>
      <c r="AE18" s="127"/>
      <c r="AF18" s="127"/>
      <c r="AG18" s="127"/>
    </row>
    <row r="19" spans="1:33" x14ac:dyDescent="0.35">
      <c r="A19" s="124"/>
      <c r="B19" s="126" t="s">
        <v>365</v>
      </c>
      <c r="C19" s="126" t="s">
        <v>60</v>
      </c>
      <c r="D19" s="87"/>
      <c r="E19" s="15" t="s">
        <v>67</v>
      </c>
      <c r="F19" s="90"/>
      <c r="G19" s="94">
        <v>8900.0107421875</v>
      </c>
      <c r="H19" s="94">
        <v>392.11764526367188</v>
      </c>
      <c r="I19" s="98">
        <v>19</v>
      </c>
      <c r="J19" s="98"/>
      <c r="K19" s="51">
        <v>4</v>
      </c>
      <c r="L19" s="51">
        <v>5</v>
      </c>
      <c r="M19" s="51">
        <v>2</v>
      </c>
      <c r="N19" s="51">
        <v>7</v>
      </c>
      <c r="O19" s="51">
        <v>0</v>
      </c>
      <c r="P19" s="52" t="s">
        <v>180</v>
      </c>
      <c r="Q19" s="52" t="s">
        <v>180</v>
      </c>
      <c r="R19" s="51">
        <v>1</v>
      </c>
      <c r="S19" s="51">
        <v>0</v>
      </c>
      <c r="T19" s="51">
        <v>4</v>
      </c>
      <c r="U19" s="51">
        <v>7</v>
      </c>
      <c r="V19" s="51">
        <v>1</v>
      </c>
      <c r="W19" s="52">
        <v>0.75</v>
      </c>
      <c r="X19" s="52">
        <v>1</v>
      </c>
      <c r="Y19" s="138" t="s">
        <v>341</v>
      </c>
      <c r="Z19" s="125"/>
      <c r="AA19" s="125"/>
      <c r="AB19" s="125"/>
      <c r="AC19" s="127" t="s">
        <v>495</v>
      </c>
      <c r="AD19" s="127" t="s">
        <v>495</v>
      </c>
      <c r="AE19" s="127"/>
      <c r="AF19" s="127"/>
      <c r="AG19" s="127"/>
    </row>
    <row r="20" spans="1:33" x14ac:dyDescent="0.35">
      <c r="A20" s="124"/>
      <c r="B20" s="126" t="s">
        <v>366</v>
      </c>
      <c r="C20" s="126" t="s">
        <v>60</v>
      </c>
      <c r="D20" s="87"/>
      <c r="E20" s="15" t="s">
        <v>67</v>
      </c>
      <c r="F20" s="90"/>
      <c r="G20" s="94">
        <v>9188.2705078125</v>
      </c>
      <c r="H20" s="94">
        <v>392.11764526367188</v>
      </c>
      <c r="I20" s="98">
        <v>20</v>
      </c>
      <c r="J20" s="98"/>
      <c r="K20" s="51">
        <v>4</v>
      </c>
      <c r="L20" s="51">
        <v>6</v>
      </c>
      <c r="M20" s="51">
        <v>0</v>
      </c>
      <c r="N20" s="51">
        <v>6</v>
      </c>
      <c r="O20" s="51">
        <v>0</v>
      </c>
      <c r="P20" s="52" t="s">
        <v>180</v>
      </c>
      <c r="Q20" s="52" t="s">
        <v>180</v>
      </c>
      <c r="R20" s="51">
        <v>1</v>
      </c>
      <c r="S20" s="51">
        <v>0</v>
      </c>
      <c r="T20" s="51">
        <v>4</v>
      </c>
      <c r="U20" s="51">
        <v>6</v>
      </c>
      <c r="V20" s="51">
        <v>1</v>
      </c>
      <c r="W20" s="52">
        <v>0.75</v>
      </c>
      <c r="X20" s="52">
        <v>1</v>
      </c>
      <c r="Y20" s="138" t="s">
        <v>342</v>
      </c>
      <c r="Z20" s="125"/>
      <c r="AA20" s="125"/>
      <c r="AB20" s="125"/>
      <c r="AC20" s="127" t="s">
        <v>495</v>
      </c>
      <c r="AD20" s="127" t="s">
        <v>495</v>
      </c>
      <c r="AE20" s="127"/>
      <c r="AF20" s="127"/>
      <c r="AG20" s="127"/>
    </row>
    <row r="21" spans="1:33" x14ac:dyDescent="0.35">
      <c r="A21" s="124"/>
      <c r="B21" s="126" t="s">
        <v>367</v>
      </c>
      <c r="C21" s="126" t="s">
        <v>60</v>
      </c>
      <c r="D21" s="87"/>
      <c r="E21" s="15" t="s">
        <v>67</v>
      </c>
      <c r="F21" s="90"/>
      <c r="G21" s="94">
        <v>7458.71337890625</v>
      </c>
      <c r="H21" s="94">
        <v>392.11764526367188</v>
      </c>
      <c r="I21" s="98">
        <v>21</v>
      </c>
      <c r="J21" s="98"/>
      <c r="K21" s="51">
        <v>4</v>
      </c>
      <c r="L21" s="51">
        <v>4</v>
      </c>
      <c r="M21" s="51">
        <v>0</v>
      </c>
      <c r="N21" s="51">
        <v>4</v>
      </c>
      <c r="O21" s="51">
        <v>0</v>
      </c>
      <c r="P21" s="52" t="s">
        <v>180</v>
      </c>
      <c r="Q21" s="52" t="s">
        <v>180</v>
      </c>
      <c r="R21" s="51">
        <v>1</v>
      </c>
      <c r="S21" s="51">
        <v>0</v>
      </c>
      <c r="T21" s="51">
        <v>4</v>
      </c>
      <c r="U21" s="51">
        <v>4</v>
      </c>
      <c r="V21" s="51">
        <v>2</v>
      </c>
      <c r="W21" s="52">
        <v>1</v>
      </c>
      <c r="X21" s="52">
        <v>0.66666666666666663</v>
      </c>
      <c r="Y21" s="138" t="s">
        <v>343</v>
      </c>
      <c r="Z21" s="125"/>
      <c r="AA21" s="125"/>
      <c r="AB21" s="125"/>
      <c r="AC21" s="127" t="s">
        <v>495</v>
      </c>
      <c r="AD21" s="127" t="s">
        <v>495</v>
      </c>
      <c r="AE21" s="127"/>
      <c r="AF21" s="127"/>
      <c r="AG21" s="127"/>
    </row>
    <row r="22" spans="1:33" x14ac:dyDescent="0.35">
      <c r="A22" s="124"/>
      <c r="B22" s="126" t="s">
        <v>368</v>
      </c>
      <c r="C22" s="126" t="s">
        <v>60</v>
      </c>
      <c r="D22" s="87"/>
      <c r="E22" s="15" t="s">
        <v>67</v>
      </c>
      <c r="F22" s="90"/>
      <c r="G22" s="94">
        <v>1981.7838134765625</v>
      </c>
      <c r="H22" s="94">
        <v>392.11764526367188</v>
      </c>
      <c r="I22" s="98">
        <v>22</v>
      </c>
      <c r="J22" s="98"/>
      <c r="K22" s="51">
        <v>4</v>
      </c>
      <c r="L22" s="51">
        <v>5</v>
      </c>
      <c r="M22" s="51">
        <v>0</v>
      </c>
      <c r="N22" s="51">
        <v>5</v>
      </c>
      <c r="O22" s="51">
        <v>0</v>
      </c>
      <c r="P22" s="52" t="s">
        <v>180</v>
      </c>
      <c r="Q22" s="52" t="s">
        <v>180</v>
      </c>
      <c r="R22" s="51">
        <v>1</v>
      </c>
      <c r="S22" s="51">
        <v>0</v>
      </c>
      <c r="T22" s="51">
        <v>4</v>
      </c>
      <c r="U22" s="51">
        <v>5</v>
      </c>
      <c r="V22" s="51">
        <v>2</v>
      </c>
      <c r="W22" s="52">
        <v>0.875</v>
      </c>
      <c r="X22" s="52">
        <v>0.83333333333333337</v>
      </c>
      <c r="Y22" s="138" t="s">
        <v>344</v>
      </c>
      <c r="Z22" s="125"/>
      <c r="AA22" s="125"/>
      <c r="AB22" s="125"/>
      <c r="AC22" s="127" t="s">
        <v>495</v>
      </c>
      <c r="AD22" s="127" t="s">
        <v>495</v>
      </c>
      <c r="AE22" s="127"/>
      <c r="AF22" s="127"/>
      <c r="AG22" s="127"/>
    </row>
    <row r="23" spans="1:33" x14ac:dyDescent="0.35">
      <c r="A23" s="124"/>
      <c r="B23" s="126" t="s">
        <v>369</v>
      </c>
      <c r="C23" s="126" t="s">
        <v>60</v>
      </c>
      <c r="D23" s="87"/>
      <c r="E23" s="15" t="s">
        <v>67</v>
      </c>
      <c r="F23" s="90"/>
      <c r="G23" s="94">
        <v>1693.5242919921875</v>
      </c>
      <c r="H23" s="94">
        <v>392.11764526367188</v>
      </c>
      <c r="I23" s="98">
        <v>23</v>
      </c>
      <c r="J23" s="98"/>
      <c r="K23" s="51">
        <v>3</v>
      </c>
      <c r="L23" s="51">
        <v>3</v>
      </c>
      <c r="M23" s="51">
        <v>0</v>
      </c>
      <c r="N23" s="51">
        <v>3</v>
      </c>
      <c r="O23" s="51">
        <v>0</v>
      </c>
      <c r="P23" s="52" t="s">
        <v>180</v>
      </c>
      <c r="Q23" s="52" t="s">
        <v>180</v>
      </c>
      <c r="R23" s="51">
        <v>1</v>
      </c>
      <c r="S23" s="51">
        <v>0</v>
      </c>
      <c r="T23" s="51">
        <v>3</v>
      </c>
      <c r="U23" s="51">
        <v>3</v>
      </c>
      <c r="V23" s="51">
        <v>1</v>
      </c>
      <c r="W23" s="52">
        <v>0.66666700000000001</v>
      </c>
      <c r="X23" s="52">
        <v>1</v>
      </c>
      <c r="Y23" s="138" t="s">
        <v>345</v>
      </c>
      <c r="Z23" s="125"/>
      <c r="AA23" s="125"/>
      <c r="AB23" s="125"/>
      <c r="AC23" s="127" t="s">
        <v>495</v>
      </c>
      <c r="AD23" s="127" t="s">
        <v>495</v>
      </c>
      <c r="AE23" s="127"/>
      <c r="AF23" s="127"/>
      <c r="AG23" s="127"/>
    </row>
    <row r="24" spans="1:33" x14ac:dyDescent="0.35">
      <c r="A24" s="124"/>
      <c r="B24" s="126" t="s">
        <v>370</v>
      </c>
      <c r="C24" s="126" t="s">
        <v>60</v>
      </c>
      <c r="D24" s="87"/>
      <c r="E24" s="15" t="s">
        <v>67</v>
      </c>
      <c r="F24" s="90"/>
      <c r="G24" s="94">
        <v>2270.043212890625</v>
      </c>
      <c r="H24" s="94">
        <v>392.11764526367188</v>
      </c>
      <c r="I24" s="98">
        <v>24</v>
      </c>
      <c r="J24" s="98"/>
      <c r="K24" s="51">
        <v>3</v>
      </c>
      <c r="L24" s="51">
        <v>3</v>
      </c>
      <c r="M24" s="51">
        <v>0</v>
      </c>
      <c r="N24" s="51">
        <v>3</v>
      </c>
      <c r="O24" s="51">
        <v>0</v>
      </c>
      <c r="P24" s="52" t="s">
        <v>180</v>
      </c>
      <c r="Q24" s="52" t="s">
        <v>180</v>
      </c>
      <c r="R24" s="51">
        <v>1</v>
      </c>
      <c r="S24" s="51">
        <v>0</v>
      </c>
      <c r="T24" s="51">
        <v>3</v>
      </c>
      <c r="U24" s="51">
        <v>3</v>
      </c>
      <c r="V24" s="51">
        <v>1</v>
      </c>
      <c r="W24" s="52">
        <v>0.66666700000000001</v>
      </c>
      <c r="X24" s="52">
        <v>1</v>
      </c>
      <c r="Y24" s="138" t="s">
        <v>346</v>
      </c>
      <c r="Z24" s="125"/>
      <c r="AA24" s="125"/>
      <c r="AB24" s="125"/>
      <c r="AC24" s="127" t="s">
        <v>495</v>
      </c>
      <c r="AD24" s="127" t="s">
        <v>495</v>
      </c>
      <c r="AE24" s="127"/>
      <c r="AF24" s="127"/>
      <c r="AG24" s="127"/>
    </row>
    <row r="25" spans="1:33" x14ac:dyDescent="0.35">
      <c r="A25" s="124"/>
      <c r="B25" s="126" t="s">
        <v>371</v>
      </c>
      <c r="C25" s="126" t="s">
        <v>60</v>
      </c>
      <c r="D25" s="87"/>
      <c r="E25" s="15" t="s">
        <v>67</v>
      </c>
      <c r="F25" s="90"/>
      <c r="G25" s="94">
        <v>2846.562255859375</v>
      </c>
      <c r="H25" s="94">
        <v>392.11764526367188</v>
      </c>
      <c r="I25" s="98">
        <v>25</v>
      </c>
      <c r="J25" s="98"/>
      <c r="K25" s="51">
        <v>3</v>
      </c>
      <c r="L25" s="51">
        <v>3</v>
      </c>
      <c r="M25" s="51">
        <v>0</v>
      </c>
      <c r="N25" s="51">
        <v>3</v>
      </c>
      <c r="O25" s="51">
        <v>0</v>
      </c>
      <c r="P25" s="52" t="s">
        <v>180</v>
      </c>
      <c r="Q25" s="52" t="s">
        <v>180</v>
      </c>
      <c r="R25" s="51">
        <v>1</v>
      </c>
      <c r="S25" s="51">
        <v>0</v>
      </c>
      <c r="T25" s="51">
        <v>3</v>
      </c>
      <c r="U25" s="51">
        <v>3</v>
      </c>
      <c r="V25" s="51">
        <v>1</v>
      </c>
      <c r="W25" s="52">
        <v>0.66666700000000001</v>
      </c>
      <c r="X25" s="52">
        <v>1</v>
      </c>
      <c r="Y25" s="138" t="s">
        <v>347</v>
      </c>
      <c r="Z25" s="125"/>
      <c r="AA25" s="125"/>
      <c r="AB25" s="125"/>
      <c r="AC25" s="127" t="s">
        <v>495</v>
      </c>
      <c r="AD25" s="127" t="s">
        <v>495</v>
      </c>
      <c r="AE25" s="127"/>
      <c r="AF25" s="127"/>
      <c r="AG25" s="127"/>
    </row>
    <row r="26" spans="1:33" x14ac:dyDescent="0.35">
      <c r="A26" s="124"/>
      <c r="B26" s="126" t="s">
        <v>372</v>
      </c>
      <c r="C26" s="126" t="s">
        <v>60</v>
      </c>
      <c r="D26" s="87"/>
      <c r="E26" s="87" t="s">
        <v>67</v>
      </c>
      <c r="F26" s="90"/>
      <c r="G26" s="94">
        <v>2558.302734375</v>
      </c>
      <c r="H26" s="94">
        <v>392.11764526367188</v>
      </c>
      <c r="I26" s="98">
        <v>26</v>
      </c>
      <c r="J26" s="98"/>
      <c r="K26" s="51">
        <v>3</v>
      </c>
      <c r="L26" s="51">
        <v>2</v>
      </c>
      <c r="M26" s="51">
        <v>0</v>
      </c>
      <c r="N26" s="51">
        <v>2</v>
      </c>
      <c r="O26" s="51">
        <v>0</v>
      </c>
      <c r="P26" s="52" t="s">
        <v>180</v>
      </c>
      <c r="Q26" s="52" t="s">
        <v>180</v>
      </c>
      <c r="R26" s="51">
        <v>1</v>
      </c>
      <c r="S26" s="51">
        <v>0</v>
      </c>
      <c r="T26" s="51">
        <v>3</v>
      </c>
      <c r="U26" s="51">
        <v>2</v>
      </c>
      <c r="V26" s="51">
        <v>2</v>
      </c>
      <c r="W26" s="52">
        <v>0.88888900000000004</v>
      </c>
      <c r="X26" s="52">
        <v>0.66666666666666663</v>
      </c>
      <c r="Y26" s="138" t="s">
        <v>348</v>
      </c>
      <c r="Z26" s="125"/>
      <c r="AA26" s="125"/>
      <c r="AB26" s="125"/>
      <c r="AC26" s="127" t="s">
        <v>495</v>
      </c>
      <c r="AD26" s="127" t="s">
        <v>495</v>
      </c>
      <c r="AE26" s="127"/>
      <c r="AF26" s="127"/>
      <c r="AG26" s="127"/>
    </row>
    <row r="27" spans="1:33" x14ac:dyDescent="0.35">
      <c r="A27" s="124"/>
      <c r="B27" s="126" t="s">
        <v>361</v>
      </c>
      <c r="C27" s="126" t="s">
        <v>62</v>
      </c>
      <c r="D27" s="87"/>
      <c r="E27" s="87" t="s">
        <v>67</v>
      </c>
      <c r="F27" s="90"/>
      <c r="G27" s="94">
        <v>540.48651123046875</v>
      </c>
      <c r="H27" s="94">
        <v>392.11764526367188</v>
      </c>
      <c r="I27" s="98">
        <v>27</v>
      </c>
      <c r="J27" s="98"/>
      <c r="K27" s="51">
        <v>3</v>
      </c>
      <c r="L27" s="51">
        <v>2</v>
      </c>
      <c r="M27" s="51">
        <v>2</v>
      </c>
      <c r="N27" s="51">
        <v>4</v>
      </c>
      <c r="O27" s="51">
        <v>0</v>
      </c>
      <c r="P27" s="52" t="s">
        <v>180</v>
      </c>
      <c r="Q27" s="52" t="s">
        <v>180</v>
      </c>
      <c r="R27" s="51">
        <v>1</v>
      </c>
      <c r="S27" s="51">
        <v>0</v>
      </c>
      <c r="T27" s="51">
        <v>3</v>
      </c>
      <c r="U27" s="51">
        <v>4</v>
      </c>
      <c r="V27" s="51">
        <v>1</v>
      </c>
      <c r="W27" s="52">
        <v>0.66666700000000001</v>
      </c>
      <c r="X27" s="52">
        <v>1</v>
      </c>
      <c r="Y27" s="138" t="s">
        <v>349</v>
      </c>
      <c r="Z27" s="125"/>
      <c r="AA27" s="125"/>
      <c r="AB27" s="125"/>
      <c r="AC27" s="127" t="s">
        <v>495</v>
      </c>
      <c r="AD27" s="127" t="s">
        <v>495</v>
      </c>
      <c r="AE27" s="127"/>
      <c r="AF27" s="127"/>
      <c r="AG27" s="127"/>
    </row>
    <row r="28" spans="1:33" x14ac:dyDescent="0.35">
      <c r="A28" s="124"/>
      <c r="B28" s="126" t="s">
        <v>362</v>
      </c>
      <c r="C28" s="126" t="s">
        <v>62</v>
      </c>
      <c r="D28" s="87"/>
      <c r="E28" s="87" t="s">
        <v>67</v>
      </c>
      <c r="F28" s="90"/>
      <c r="G28" s="94">
        <v>252.22702026367188</v>
      </c>
      <c r="H28" s="94">
        <v>392.11764526367188</v>
      </c>
      <c r="I28" s="98">
        <v>28</v>
      </c>
      <c r="J28" s="98"/>
      <c r="K28" s="51">
        <v>3</v>
      </c>
      <c r="L28" s="51">
        <v>3</v>
      </c>
      <c r="M28" s="51">
        <v>0</v>
      </c>
      <c r="N28" s="51">
        <v>3</v>
      </c>
      <c r="O28" s="51">
        <v>0</v>
      </c>
      <c r="P28" s="52" t="s">
        <v>180</v>
      </c>
      <c r="Q28" s="52" t="s">
        <v>180</v>
      </c>
      <c r="R28" s="51">
        <v>1</v>
      </c>
      <c r="S28" s="51">
        <v>0</v>
      </c>
      <c r="T28" s="51">
        <v>3</v>
      </c>
      <c r="U28" s="51">
        <v>3</v>
      </c>
      <c r="V28" s="51">
        <v>1</v>
      </c>
      <c r="W28" s="52">
        <v>0.66666700000000001</v>
      </c>
      <c r="X28" s="52">
        <v>1</v>
      </c>
      <c r="Y28" s="138" t="s">
        <v>350</v>
      </c>
      <c r="Z28" s="125"/>
      <c r="AA28" s="125"/>
      <c r="AB28" s="125"/>
      <c r="AC28" s="127" t="s">
        <v>495</v>
      </c>
      <c r="AD28" s="127" t="s">
        <v>495</v>
      </c>
      <c r="AE28" s="127"/>
      <c r="AF28" s="127"/>
      <c r="AG28" s="127"/>
    </row>
    <row r="29" spans="1:33" x14ac:dyDescent="0.35">
      <c r="A29" s="124"/>
      <c r="B29" s="126" t="s">
        <v>363</v>
      </c>
      <c r="C29" s="126" t="s">
        <v>62</v>
      </c>
      <c r="D29" s="87"/>
      <c r="E29" s="87" t="s">
        <v>67</v>
      </c>
      <c r="F29" s="90"/>
      <c r="G29" s="94">
        <v>1667.5870361328125</v>
      </c>
      <c r="H29" s="94">
        <v>728.297119140625</v>
      </c>
      <c r="I29" s="98">
        <v>29</v>
      </c>
      <c r="J29" s="98"/>
      <c r="K29" s="51">
        <v>3</v>
      </c>
      <c r="L29" s="51">
        <v>3</v>
      </c>
      <c r="M29" s="51">
        <v>0</v>
      </c>
      <c r="N29" s="51">
        <v>3</v>
      </c>
      <c r="O29" s="51">
        <v>0</v>
      </c>
      <c r="P29" s="52" t="s">
        <v>180</v>
      </c>
      <c r="Q29" s="52" t="s">
        <v>180</v>
      </c>
      <c r="R29" s="51">
        <v>1</v>
      </c>
      <c r="S29" s="51">
        <v>0</v>
      </c>
      <c r="T29" s="51">
        <v>3</v>
      </c>
      <c r="U29" s="51">
        <v>3</v>
      </c>
      <c r="V29" s="51">
        <v>1</v>
      </c>
      <c r="W29" s="52">
        <v>0.66666700000000001</v>
      </c>
      <c r="X29" s="52">
        <v>1</v>
      </c>
      <c r="Y29" s="138" t="s">
        <v>351</v>
      </c>
      <c r="Z29" s="125"/>
      <c r="AA29" s="125"/>
      <c r="AB29" s="125"/>
      <c r="AC29" s="127" t="s">
        <v>495</v>
      </c>
      <c r="AD29" s="127" t="s">
        <v>495</v>
      </c>
      <c r="AE29" s="127"/>
      <c r="AF29" s="127"/>
      <c r="AG29" s="127"/>
    </row>
    <row r="30" spans="1:33" x14ac:dyDescent="0.35">
      <c r="A30" s="124"/>
      <c r="B30" s="126" t="s">
        <v>364</v>
      </c>
      <c r="C30" s="126" t="s">
        <v>62</v>
      </c>
      <c r="D30" s="87"/>
      <c r="E30" s="87" t="s">
        <v>67</v>
      </c>
      <c r="F30" s="90"/>
      <c r="G30" s="94">
        <v>828.7459716796875</v>
      </c>
      <c r="H30" s="94">
        <v>392.11764526367188</v>
      </c>
      <c r="I30" s="98">
        <v>30</v>
      </c>
      <c r="J30" s="98"/>
      <c r="K30" s="51">
        <v>3</v>
      </c>
      <c r="L30" s="51">
        <v>3</v>
      </c>
      <c r="M30" s="51">
        <v>0</v>
      </c>
      <c r="N30" s="51">
        <v>3</v>
      </c>
      <c r="O30" s="51">
        <v>0</v>
      </c>
      <c r="P30" s="52" t="s">
        <v>180</v>
      </c>
      <c r="Q30" s="52" t="s">
        <v>180</v>
      </c>
      <c r="R30" s="51">
        <v>1</v>
      </c>
      <c r="S30" s="51">
        <v>0</v>
      </c>
      <c r="T30" s="51">
        <v>3</v>
      </c>
      <c r="U30" s="51">
        <v>3</v>
      </c>
      <c r="V30" s="51">
        <v>1</v>
      </c>
      <c r="W30" s="52">
        <v>0.66666700000000001</v>
      </c>
      <c r="X30" s="52">
        <v>1</v>
      </c>
      <c r="Y30" s="138" t="s">
        <v>352</v>
      </c>
      <c r="Z30" s="125"/>
      <c r="AA30" s="125"/>
      <c r="AB30" s="125"/>
      <c r="AC30" s="127" t="s">
        <v>495</v>
      </c>
      <c r="AD30" s="127" t="s">
        <v>495</v>
      </c>
      <c r="AE30" s="127"/>
      <c r="AF30" s="127"/>
      <c r="AG30" s="127"/>
    </row>
    <row r="31" spans="1:33" x14ac:dyDescent="0.35">
      <c r="A31" s="124"/>
      <c r="B31" s="126" t="s">
        <v>365</v>
      </c>
      <c r="C31" s="126" t="s">
        <v>62</v>
      </c>
      <c r="D31" s="87"/>
      <c r="E31" s="87" t="s">
        <v>67</v>
      </c>
      <c r="F31" s="90"/>
      <c r="G31" s="94">
        <v>1405.264892578125</v>
      </c>
      <c r="H31" s="94">
        <v>392.11764526367188</v>
      </c>
      <c r="I31" s="98">
        <v>31</v>
      </c>
      <c r="J31" s="98"/>
      <c r="K31" s="51">
        <v>3</v>
      </c>
      <c r="L31" s="51">
        <v>3</v>
      </c>
      <c r="M31" s="51">
        <v>0</v>
      </c>
      <c r="N31" s="51">
        <v>3</v>
      </c>
      <c r="O31" s="51">
        <v>0</v>
      </c>
      <c r="P31" s="52" t="s">
        <v>180</v>
      </c>
      <c r="Q31" s="52" t="s">
        <v>180</v>
      </c>
      <c r="R31" s="51">
        <v>1</v>
      </c>
      <c r="S31" s="51">
        <v>0</v>
      </c>
      <c r="T31" s="51">
        <v>3</v>
      </c>
      <c r="U31" s="51">
        <v>3</v>
      </c>
      <c r="V31" s="51">
        <v>1</v>
      </c>
      <c r="W31" s="52">
        <v>0.66666700000000001</v>
      </c>
      <c r="X31" s="52">
        <v>1</v>
      </c>
      <c r="Y31" s="138" t="s">
        <v>353</v>
      </c>
      <c r="Z31" s="125"/>
      <c r="AA31" s="125"/>
      <c r="AB31" s="125"/>
      <c r="AC31" s="127" t="s">
        <v>495</v>
      </c>
      <c r="AD31" s="127" t="s">
        <v>495</v>
      </c>
      <c r="AE31" s="127"/>
      <c r="AF31" s="127"/>
      <c r="AG31" s="127"/>
    </row>
    <row r="32" spans="1:33" x14ac:dyDescent="0.35">
      <c r="A32" s="124"/>
      <c r="B32" s="126" t="s">
        <v>366</v>
      </c>
      <c r="C32" s="126" t="s">
        <v>62</v>
      </c>
      <c r="D32" s="87"/>
      <c r="E32" s="87" t="s">
        <v>67</v>
      </c>
      <c r="F32" s="90"/>
      <c r="G32" s="94">
        <v>1117.00537109375</v>
      </c>
      <c r="H32" s="94">
        <v>392.11764526367188</v>
      </c>
      <c r="I32" s="98">
        <v>32</v>
      </c>
      <c r="J32" s="98"/>
      <c r="K32" s="51">
        <v>2</v>
      </c>
      <c r="L32" s="51">
        <v>1</v>
      </c>
      <c r="M32" s="51">
        <v>0</v>
      </c>
      <c r="N32" s="51">
        <v>1</v>
      </c>
      <c r="O32" s="51">
        <v>0</v>
      </c>
      <c r="P32" s="52" t="s">
        <v>180</v>
      </c>
      <c r="Q32" s="52" t="s">
        <v>180</v>
      </c>
      <c r="R32" s="51">
        <v>1</v>
      </c>
      <c r="S32" s="51">
        <v>0</v>
      </c>
      <c r="T32" s="51">
        <v>2</v>
      </c>
      <c r="U32" s="51">
        <v>1</v>
      </c>
      <c r="V32" s="51">
        <v>1</v>
      </c>
      <c r="W32" s="52">
        <v>0.5</v>
      </c>
      <c r="X32" s="52">
        <v>1</v>
      </c>
      <c r="Y32" s="138" t="s">
        <v>354</v>
      </c>
      <c r="Z32" s="125"/>
      <c r="AA32" s="125"/>
      <c r="AB32" s="125"/>
      <c r="AC32" s="127" t="s">
        <v>495</v>
      </c>
      <c r="AD32" s="127" t="s">
        <v>495</v>
      </c>
      <c r="AE32" s="127"/>
      <c r="AF32" s="127"/>
      <c r="AG32" s="127"/>
    </row>
    <row r="33" spans="1:33" x14ac:dyDescent="0.35">
      <c r="A33" s="124"/>
      <c r="B33" s="126" t="s">
        <v>367</v>
      </c>
      <c r="C33" s="126" t="s">
        <v>62</v>
      </c>
      <c r="D33" s="87"/>
      <c r="E33" s="87" t="s">
        <v>67</v>
      </c>
      <c r="F33" s="90"/>
      <c r="G33" s="94">
        <v>4864.37841796875</v>
      </c>
      <c r="H33" s="94">
        <v>392.11764526367188</v>
      </c>
      <c r="I33" s="98">
        <v>33</v>
      </c>
      <c r="J33" s="98"/>
      <c r="K33" s="51">
        <v>2</v>
      </c>
      <c r="L33" s="51">
        <v>1</v>
      </c>
      <c r="M33" s="51">
        <v>0</v>
      </c>
      <c r="N33" s="51">
        <v>1</v>
      </c>
      <c r="O33" s="51">
        <v>0</v>
      </c>
      <c r="P33" s="52" t="s">
        <v>180</v>
      </c>
      <c r="Q33" s="52" t="s">
        <v>180</v>
      </c>
      <c r="R33" s="51">
        <v>1</v>
      </c>
      <c r="S33" s="51">
        <v>0</v>
      </c>
      <c r="T33" s="51">
        <v>2</v>
      </c>
      <c r="U33" s="51">
        <v>1</v>
      </c>
      <c r="V33" s="51">
        <v>1</v>
      </c>
      <c r="W33" s="52">
        <v>0.5</v>
      </c>
      <c r="X33" s="52">
        <v>1</v>
      </c>
      <c r="Y33" s="138" t="s">
        <v>355</v>
      </c>
      <c r="Z33" s="125"/>
      <c r="AA33" s="125"/>
      <c r="AB33" s="125"/>
      <c r="AC33" s="127" t="s">
        <v>495</v>
      </c>
      <c r="AD33" s="127" t="s">
        <v>495</v>
      </c>
      <c r="AE33" s="127"/>
      <c r="AF33" s="127"/>
      <c r="AG33" s="127"/>
    </row>
    <row r="34" spans="1:33" x14ac:dyDescent="0.35">
      <c r="A34" s="124"/>
      <c r="B34" s="126" t="s">
        <v>368</v>
      </c>
      <c r="C34" s="126" t="s">
        <v>62</v>
      </c>
      <c r="D34" s="87"/>
      <c r="E34" s="87" t="s">
        <v>67</v>
      </c>
      <c r="F34" s="90"/>
      <c r="G34" s="94">
        <v>4576.119140625</v>
      </c>
      <c r="H34" s="94">
        <v>392.11764526367188</v>
      </c>
      <c r="I34" s="98">
        <v>34</v>
      </c>
      <c r="J34" s="98"/>
      <c r="K34" s="51">
        <v>2</v>
      </c>
      <c r="L34" s="51">
        <v>1</v>
      </c>
      <c r="M34" s="51">
        <v>0</v>
      </c>
      <c r="N34" s="51">
        <v>1</v>
      </c>
      <c r="O34" s="51">
        <v>0</v>
      </c>
      <c r="P34" s="52" t="s">
        <v>180</v>
      </c>
      <c r="Q34" s="52" t="s">
        <v>180</v>
      </c>
      <c r="R34" s="51">
        <v>1</v>
      </c>
      <c r="S34" s="51">
        <v>0</v>
      </c>
      <c r="T34" s="51">
        <v>2</v>
      </c>
      <c r="U34" s="51">
        <v>1</v>
      </c>
      <c r="V34" s="51">
        <v>1</v>
      </c>
      <c r="W34" s="52">
        <v>0.5</v>
      </c>
      <c r="X34" s="52">
        <v>1</v>
      </c>
      <c r="Y34" s="138" t="s">
        <v>356</v>
      </c>
      <c r="Z34" s="125"/>
      <c r="AA34" s="125"/>
      <c r="AB34" s="125"/>
      <c r="AC34" s="127" t="s">
        <v>495</v>
      </c>
      <c r="AD34" s="127" t="s">
        <v>495</v>
      </c>
      <c r="AE34" s="127"/>
      <c r="AF34" s="127"/>
      <c r="AG34" s="127"/>
    </row>
    <row r="35" spans="1:33" x14ac:dyDescent="0.35">
      <c r="A35" s="124"/>
      <c r="B35" s="126" t="s">
        <v>369</v>
      </c>
      <c r="C35" s="126" t="s">
        <v>62</v>
      </c>
      <c r="D35" s="87"/>
      <c r="E35" s="87" t="s">
        <v>67</v>
      </c>
      <c r="F35" s="90"/>
      <c r="G35" s="94">
        <v>5152.6376953125</v>
      </c>
      <c r="H35" s="94">
        <v>392.11764526367188</v>
      </c>
      <c r="I35" s="98">
        <v>35</v>
      </c>
      <c r="J35" s="98"/>
      <c r="K35" s="51">
        <v>2</v>
      </c>
      <c r="L35" s="51">
        <v>1</v>
      </c>
      <c r="M35" s="51">
        <v>0</v>
      </c>
      <c r="N35" s="51">
        <v>1</v>
      </c>
      <c r="O35" s="51">
        <v>0</v>
      </c>
      <c r="P35" s="52" t="s">
        <v>180</v>
      </c>
      <c r="Q35" s="52" t="s">
        <v>180</v>
      </c>
      <c r="R35" s="51">
        <v>1</v>
      </c>
      <c r="S35" s="51">
        <v>0</v>
      </c>
      <c r="T35" s="51">
        <v>2</v>
      </c>
      <c r="U35" s="51">
        <v>1</v>
      </c>
      <c r="V35" s="51">
        <v>1</v>
      </c>
      <c r="W35" s="52">
        <v>0.5</v>
      </c>
      <c r="X35" s="52">
        <v>1</v>
      </c>
      <c r="Y35" s="138" t="s">
        <v>357</v>
      </c>
      <c r="Z35" s="125"/>
      <c r="AA35" s="125"/>
      <c r="AB35" s="125"/>
      <c r="AC35" s="127" t="s">
        <v>495</v>
      </c>
      <c r="AD35" s="127" t="s">
        <v>495</v>
      </c>
      <c r="AE35" s="127"/>
      <c r="AF35" s="127"/>
      <c r="AG35" s="127"/>
    </row>
    <row r="36" spans="1:33" x14ac:dyDescent="0.35">
      <c r="A36" s="124"/>
      <c r="B36" s="126" t="s">
        <v>370</v>
      </c>
      <c r="C36" s="126" t="s">
        <v>62</v>
      </c>
      <c r="D36" s="87"/>
      <c r="E36" s="87" t="s">
        <v>67</v>
      </c>
      <c r="F36" s="90"/>
      <c r="G36" s="94">
        <v>5729.15673828125</v>
      </c>
      <c r="H36" s="94">
        <v>392.11764526367188</v>
      </c>
      <c r="I36" s="98">
        <v>36</v>
      </c>
      <c r="J36" s="98"/>
      <c r="K36" s="51">
        <v>2</v>
      </c>
      <c r="L36" s="51">
        <v>1</v>
      </c>
      <c r="M36" s="51">
        <v>0</v>
      </c>
      <c r="N36" s="51">
        <v>1</v>
      </c>
      <c r="O36" s="51">
        <v>0</v>
      </c>
      <c r="P36" s="52" t="s">
        <v>180</v>
      </c>
      <c r="Q36" s="52" t="s">
        <v>180</v>
      </c>
      <c r="R36" s="51">
        <v>1</v>
      </c>
      <c r="S36" s="51">
        <v>0</v>
      </c>
      <c r="T36" s="51">
        <v>2</v>
      </c>
      <c r="U36" s="51">
        <v>1</v>
      </c>
      <c r="V36" s="51">
        <v>1</v>
      </c>
      <c r="W36" s="52">
        <v>0.5</v>
      </c>
      <c r="X36" s="52">
        <v>1</v>
      </c>
      <c r="Y36" s="138" t="s">
        <v>358</v>
      </c>
      <c r="Z36" s="125"/>
      <c r="AA36" s="125"/>
      <c r="AB36" s="125"/>
      <c r="AC36" s="127" t="s">
        <v>495</v>
      </c>
      <c r="AD36" s="127" t="s">
        <v>495</v>
      </c>
      <c r="AE36" s="127"/>
      <c r="AF36" s="127"/>
      <c r="AG36" s="127"/>
    </row>
    <row r="37" spans="1:33" x14ac:dyDescent="0.35">
      <c r="A37" s="124"/>
      <c r="B37" s="126" t="s">
        <v>371</v>
      </c>
      <c r="C37" s="126" t="s">
        <v>62</v>
      </c>
      <c r="D37" s="87"/>
      <c r="E37" s="87" t="s">
        <v>67</v>
      </c>
      <c r="F37" s="90"/>
      <c r="G37" s="94">
        <v>5440.8974609375</v>
      </c>
      <c r="H37" s="94">
        <v>392.11764526367188</v>
      </c>
      <c r="I37" s="98">
        <v>37</v>
      </c>
      <c r="J37" s="98"/>
      <c r="K37" s="51">
        <v>2</v>
      </c>
      <c r="L37" s="51">
        <v>1</v>
      </c>
      <c r="M37" s="51">
        <v>0</v>
      </c>
      <c r="N37" s="51">
        <v>1</v>
      </c>
      <c r="O37" s="51">
        <v>0</v>
      </c>
      <c r="P37" s="52" t="s">
        <v>180</v>
      </c>
      <c r="Q37" s="52" t="s">
        <v>180</v>
      </c>
      <c r="R37" s="51">
        <v>1</v>
      </c>
      <c r="S37" s="51">
        <v>0</v>
      </c>
      <c r="T37" s="51">
        <v>2</v>
      </c>
      <c r="U37" s="51">
        <v>1</v>
      </c>
      <c r="V37" s="51">
        <v>1</v>
      </c>
      <c r="W37" s="52">
        <v>0.5</v>
      </c>
      <c r="X37" s="52">
        <v>1</v>
      </c>
      <c r="Y37" s="138" t="s">
        <v>359</v>
      </c>
      <c r="Z37" s="125"/>
      <c r="AA37" s="125"/>
      <c r="AB37" s="125"/>
      <c r="AC37" s="127" t="s">
        <v>495</v>
      </c>
      <c r="AD37" s="127" t="s">
        <v>495</v>
      </c>
      <c r="AE37" s="127"/>
      <c r="AF37" s="127"/>
      <c r="AG37" s="127"/>
    </row>
    <row r="38" spans="1:33" x14ac:dyDescent="0.35">
      <c r="A38" s="124"/>
      <c r="B38" s="126" t="s">
        <v>372</v>
      </c>
      <c r="C38" s="126" t="s">
        <v>62</v>
      </c>
      <c r="D38" s="87"/>
      <c r="E38" s="87" t="s">
        <v>67</v>
      </c>
      <c r="F38" s="90"/>
      <c r="G38" s="94">
        <v>3423.0810546875</v>
      </c>
      <c r="H38" s="94">
        <v>392.11764526367188</v>
      </c>
      <c r="I38" s="98">
        <v>38</v>
      </c>
      <c r="J38" s="98"/>
      <c r="K38" s="51">
        <v>2</v>
      </c>
      <c r="L38" s="51">
        <v>1</v>
      </c>
      <c r="M38" s="51">
        <v>0</v>
      </c>
      <c r="N38" s="51">
        <v>1</v>
      </c>
      <c r="O38" s="51">
        <v>0</v>
      </c>
      <c r="P38" s="52" t="s">
        <v>180</v>
      </c>
      <c r="Q38" s="52" t="s">
        <v>180</v>
      </c>
      <c r="R38" s="51">
        <v>1</v>
      </c>
      <c r="S38" s="51">
        <v>0</v>
      </c>
      <c r="T38" s="51">
        <v>2</v>
      </c>
      <c r="U38" s="51">
        <v>1</v>
      </c>
      <c r="V38" s="51">
        <v>1</v>
      </c>
      <c r="W38" s="52">
        <v>0.5</v>
      </c>
      <c r="X38" s="52">
        <v>1</v>
      </c>
      <c r="Y38" s="138" t="s">
        <v>360</v>
      </c>
      <c r="Z38" s="125"/>
      <c r="AA38" s="125"/>
      <c r="AB38" s="125"/>
      <c r="AC38" s="127" t="s">
        <v>495</v>
      </c>
      <c r="AD38" s="127" t="s">
        <v>495</v>
      </c>
      <c r="AE38" s="127"/>
      <c r="AF38" s="127"/>
      <c r="AG38" s="127"/>
    </row>
    <row r="39" spans="1:33" x14ac:dyDescent="0.35">
      <c r="A39" s="124"/>
      <c r="B39" s="126" t="s">
        <v>361</v>
      </c>
      <c r="C39" s="126" t="s">
        <v>64</v>
      </c>
      <c r="D39" s="87"/>
      <c r="E39" s="87" t="s">
        <v>67</v>
      </c>
      <c r="F39" s="90"/>
      <c r="G39" s="94">
        <v>3134.821533203125</v>
      </c>
      <c r="H39" s="94">
        <v>392.11764526367188</v>
      </c>
      <c r="I39" s="98">
        <v>39</v>
      </c>
      <c r="J39" s="98"/>
      <c r="K39" s="51">
        <v>2</v>
      </c>
      <c r="L39" s="51">
        <v>1</v>
      </c>
      <c r="M39" s="51">
        <v>0</v>
      </c>
      <c r="N39" s="51">
        <v>1</v>
      </c>
      <c r="O39" s="51">
        <v>0</v>
      </c>
      <c r="P39" s="52" t="s">
        <v>180</v>
      </c>
      <c r="Q39" s="52" t="s">
        <v>180</v>
      </c>
      <c r="R39" s="51">
        <v>1</v>
      </c>
      <c r="S39" s="51">
        <v>0</v>
      </c>
      <c r="T39" s="51">
        <v>2</v>
      </c>
      <c r="U39" s="51">
        <v>1</v>
      </c>
      <c r="V39" s="51">
        <v>1</v>
      </c>
      <c r="W39" s="52">
        <v>0.5</v>
      </c>
      <c r="X39" s="52">
        <v>1</v>
      </c>
      <c r="Y39" s="138" t="s">
        <v>380</v>
      </c>
      <c r="Z39" s="125"/>
      <c r="AA39" s="125"/>
      <c r="AB39" s="125"/>
      <c r="AC39" s="127" t="s">
        <v>495</v>
      </c>
      <c r="AD39" s="127" t="s">
        <v>495</v>
      </c>
      <c r="AE39" s="127"/>
      <c r="AF39" s="127"/>
      <c r="AG39" s="127"/>
    </row>
    <row r="40" spans="1:33" x14ac:dyDescent="0.35">
      <c r="A40" s="124"/>
      <c r="B40" s="126" t="s">
        <v>362</v>
      </c>
      <c r="C40" s="126" t="s">
        <v>64</v>
      </c>
      <c r="D40" s="87"/>
      <c r="E40" s="87" t="s">
        <v>67</v>
      </c>
      <c r="F40" s="90"/>
      <c r="G40" s="94">
        <v>3711.340576171875</v>
      </c>
      <c r="H40" s="94">
        <v>392.11764526367188</v>
      </c>
      <c r="I40" s="98">
        <v>40</v>
      </c>
      <c r="J40" s="98"/>
      <c r="K40" s="51">
        <v>2</v>
      </c>
      <c r="L40" s="51">
        <v>1</v>
      </c>
      <c r="M40" s="51">
        <v>0</v>
      </c>
      <c r="N40" s="51">
        <v>1</v>
      </c>
      <c r="O40" s="51">
        <v>0</v>
      </c>
      <c r="P40" s="52" t="s">
        <v>180</v>
      </c>
      <c r="Q40" s="52" t="s">
        <v>180</v>
      </c>
      <c r="R40" s="51">
        <v>1</v>
      </c>
      <c r="S40" s="51">
        <v>0</v>
      </c>
      <c r="T40" s="51">
        <v>2</v>
      </c>
      <c r="U40" s="51">
        <v>1</v>
      </c>
      <c r="V40" s="51">
        <v>1</v>
      </c>
      <c r="W40" s="52">
        <v>0.5</v>
      </c>
      <c r="X40" s="52">
        <v>1</v>
      </c>
      <c r="Y40" s="138" t="s">
        <v>427</v>
      </c>
      <c r="Z40" s="125"/>
      <c r="AA40" s="125"/>
      <c r="AB40" s="125"/>
      <c r="AC40" s="127" t="s">
        <v>495</v>
      </c>
      <c r="AD40" s="127" t="s">
        <v>495</v>
      </c>
      <c r="AE40" s="127"/>
      <c r="AF40" s="127"/>
      <c r="AG40" s="127"/>
    </row>
    <row r="41" spans="1:33" x14ac:dyDescent="0.35">
      <c r="A41" s="124"/>
      <c r="B41" s="126" t="s">
        <v>363</v>
      </c>
      <c r="C41" s="126" t="s">
        <v>64</v>
      </c>
      <c r="D41" s="87"/>
      <c r="E41" s="87" t="s">
        <v>67</v>
      </c>
      <c r="F41" s="90"/>
      <c r="G41" s="94">
        <v>4287.859375</v>
      </c>
      <c r="H41" s="94">
        <v>392.11764526367188</v>
      </c>
      <c r="I41" s="98">
        <v>41</v>
      </c>
      <c r="J41" s="98"/>
      <c r="K41" s="51">
        <v>2</v>
      </c>
      <c r="L41" s="51">
        <v>1</v>
      </c>
      <c r="M41" s="51">
        <v>0</v>
      </c>
      <c r="N41" s="51">
        <v>1</v>
      </c>
      <c r="O41" s="51">
        <v>0</v>
      </c>
      <c r="P41" s="52" t="s">
        <v>180</v>
      </c>
      <c r="Q41" s="52" t="s">
        <v>180</v>
      </c>
      <c r="R41" s="51">
        <v>1</v>
      </c>
      <c r="S41" s="51">
        <v>0</v>
      </c>
      <c r="T41" s="51">
        <v>2</v>
      </c>
      <c r="U41" s="51">
        <v>1</v>
      </c>
      <c r="V41" s="51">
        <v>1</v>
      </c>
      <c r="W41" s="52">
        <v>0.5</v>
      </c>
      <c r="X41" s="52">
        <v>1</v>
      </c>
      <c r="Y41" s="138" t="s">
        <v>428</v>
      </c>
      <c r="Z41" s="125"/>
      <c r="AA41" s="125"/>
      <c r="AB41" s="125"/>
      <c r="AC41" s="127" t="s">
        <v>495</v>
      </c>
      <c r="AD41" s="127" t="s">
        <v>495</v>
      </c>
      <c r="AE41" s="127"/>
      <c r="AF41" s="127"/>
      <c r="AG41" s="127"/>
    </row>
    <row r="42" spans="1:33" x14ac:dyDescent="0.35">
      <c r="A42" s="124"/>
      <c r="B42" s="126" t="s">
        <v>364</v>
      </c>
      <c r="C42" s="126" t="s">
        <v>64</v>
      </c>
      <c r="D42" s="87"/>
      <c r="E42" s="87" t="s">
        <v>67</v>
      </c>
      <c r="F42" s="90"/>
      <c r="G42" s="94">
        <v>3999.60009765625</v>
      </c>
      <c r="H42" s="94">
        <v>392.11764526367188</v>
      </c>
      <c r="I42" s="98">
        <v>42</v>
      </c>
      <c r="J42" s="98"/>
      <c r="K42" s="51">
        <v>2</v>
      </c>
      <c r="L42" s="51">
        <v>1</v>
      </c>
      <c r="M42" s="51">
        <v>0</v>
      </c>
      <c r="N42" s="51">
        <v>1</v>
      </c>
      <c r="O42" s="51">
        <v>0</v>
      </c>
      <c r="P42" s="52" t="s">
        <v>180</v>
      </c>
      <c r="Q42" s="52" t="s">
        <v>180</v>
      </c>
      <c r="R42" s="51">
        <v>1</v>
      </c>
      <c r="S42" s="51">
        <v>0</v>
      </c>
      <c r="T42" s="51">
        <v>2</v>
      </c>
      <c r="U42" s="51">
        <v>1</v>
      </c>
      <c r="V42" s="51">
        <v>1</v>
      </c>
      <c r="W42" s="52">
        <v>0.5</v>
      </c>
      <c r="X42" s="52">
        <v>1</v>
      </c>
      <c r="Y42" s="138" t="s">
        <v>429</v>
      </c>
      <c r="Z42" s="125"/>
      <c r="AA42" s="125"/>
      <c r="AB42" s="125"/>
      <c r="AC42" s="127" t="s">
        <v>495</v>
      </c>
      <c r="AD42" s="127" t="s">
        <v>495</v>
      </c>
      <c r="AE42" s="127"/>
      <c r="AF42" s="127"/>
      <c r="AG42" s="127"/>
    </row>
    <row r="43" spans="1:33" x14ac:dyDescent="0.35">
      <c r="A43" s="124"/>
      <c r="B43" s="126" t="s">
        <v>365</v>
      </c>
      <c r="C43" s="126" t="s">
        <v>64</v>
      </c>
      <c r="D43" s="87"/>
      <c r="E43" s="87" t="s">
        <v>67</v>
      </c>
      <c r="F43" s="90"/>
      <c r="G43" s="94">
        <v>6017.416015625</v>
      </c>
      <c r="H43" s="94">
        <v>392.11764526367188</v>
      </c>
      <c r="I43" s="98">
        <v>43</v>
      </c>
      <c r="J43" s="98"/>
      <c r="K43" s="51">
        <v>2</v>
      </c>
      <c r="L43" s="51">
        <v>1</v>
      </c>
      <c r="M43" s="51">
        <v>0</v>
      </c>
      <c r="N43" s="51">
        <v>1</v>
      </c>
      <c r="O43" s="51">
        <v>0</v>
      </c>
      <c r="P43" s="52" t="s">
        <v>180</v>
      </c>
      <c r="Q43" s="52" t="s">
        <v>180</v>
      </c>
      <c r="R43" s="51">
        <v>1</v>
      </c>
      <c r="S43" s="51">
        <v>0</v>
      </c>
      <c r="T43" s="51">
        <v>2</v>
      </c>
      <c r="U43" s="51">
        <v>1</v>
      </c>
      <c r="V43" s="51">
        <v>1</v>
      </c>
      <c r="W43" s="52">
        <v>0.5</v>
      </c>
      <c r="X43" s="52">
        <v>1</v>
      </c>
      <c r="Y43" s="138" t="s">
        <v>430</v>
      </c>
      <c r="Z43" s="125"/>
      <c r="AA43" s="125"/>
      <c r="AB43" s="125"/>
      <c r="AC43" s="127" t="s">
        <v>495</v>
      </c>
      <c r="AD43" s="127" t="s">
        <v>495</v>
      </c>
      <c r="AE43" s="127"/>
      <c r="AF43" s="127"/>
      <c r="AG43" s="127"/>
    </row>
    <row r="44" spans="1:33" x14ac:dyDescent="0.35">
      <c r="A44"/>
    </row>
  </sheetData>
  <dataConsolidate link="1"/>
  <dataValidations count="8">
    <dataValidation allowBlank="1" showInputMessage="1" promptTitle="Group Vertex Color" prompt="To select a color to use for all vertices in the group, right-click and select Select Color on the right-click menu." sqref="B3:B43"/>
    <dataValidation type="list" allowBlank="1" showInputMessage="1" showErrorMessage="1" errorTitle="Invalid Group Vertex Shape" error="You have entered an invalid group vertex shape.  Try selecting from the drop-down list instead." promptTitle="Group Vertex Shape" prompt="Select a shape to use for all vertices in the group." sqref="C3:C43">
      <formula1>ValidGroupShapes</formula1>
    </dataValidation>
    <dataValidation allowBlank="1" showInputMessage="1" showErrorMessage="1" promptTitle="Group Name" prompt="Enter the name of the group." sqref="A3:A43"/>
    <dataValidation type="list" allowBlank="1" showInputMessage="1" showErrorMessage="1" errorTitle="Invalid Group Collapsed" error="You have entered an invalid group &quot;collapsed.&quot;  Try selecting from the drop-down list instead." promptTitle="Group Collapsed?" prompt="Set to Yes to collapse the group." sqref="E3:E43">
      <formula1>ValidBooleansDefaultFalse</formula1>
    </dataValidation>
    <dataValidation allowBlank="1" sqref="K3:K43"/>
    <dataValidation allowBlank="1" showInputMessage="1" showErrorMessage="1" errorTitle="Invalid Group Collapsed" error="You have entered an unrecognized &quot;group collapsed.&quot;  Try selecting from the drop-down list instead." promptTitle="Group Label" prompt="Enter an optional group label." sqref="F3:F43"/>
    <dataValidation allowBlank="1" showInputMessage="1" showErrorMessage="1" errorTitle="Invalid Group Collapsed" error="You have entered an unrecognized &quot;group collapsed.&quot;  Try selecting from the drop-down list instead." promptTitle="Collapsed Location" prompt="Enter an optional collapsed location.  Collapsed X and Y values should be between 0 and 9,999.  If you enter Collapsed X and Y values, you should set NodeXL, Graph, Layout to &quot;None&quot; to prevent NodeXL from overwriting your values when you show the graph." sqref="G3:H43"/>
    <dataValidation type="list" allowBlank="1" showInputMessage="1" showErrorMessage="1" errorTitle="Invalid Group Visibility" error="You have entered an invalid group visibility.  Try selecting from the drop-down list instead." promptTitle="Group Visibility" prompt="Select an optional group visibility.  Groups are shown by default." sqref="D3:D43">
      <formula1>ValidGroupVisibilities</formula1>
    </dataValidation>
  </dataValidations>
  <pageMargins left="0.7" right="0.7" top="0.75" bottom="0.75" header="0.3" footer="0.3"/>
  <pageSetup orientation="portrait" horizontalDpi="0" verticalDpi="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172"/>
  <sheetViews>
    <sheetView topLeftCell="A60" workbookViewId="0">
      <selection activeCell="C60" sqref="C60"/>
    </sheetView>
  </sheetViews>
  <sheetFormatPr defaultColWidth="9.1796875" defaultRowHeight="14.5" x14ac:dyDescent="0.35"/>
  <cols>
    <col min="1" max="1" width="9.453125" style="1" bestFit="1" customWidth="1"/>
    <col min="2" max="2" width="16.36328125" style="1" bestFit="1" customWidth="1"/>
    <col min="3" max="3" width="11.54296875" bestFit="1" customWidth="1"/>
    <col min="4" max="4" width="9.1796875" customWidth="1"/>
  </cols>
  <sheetData>
    <row r="1" spans="1:3" ht="15" customHeight="1" x14ac:dyDescent="0.35">
      <c r="A1" s="11" t="s">
        <v>144</v>
      </c>
      <c r="B1" s="11" t="s">
        <v>5</v>
      </c>
      <c r="C1" s="11" t="s">
        <v>147</v>
      </c>
    </row>
    <row r="2" spans="1:3" x14ac:dyDescent="0.35">
      <c r="A2" s="125" t="s">
        <v>325</v>
      </c>
      <c r="B2" s="127" t="s">
        <v>184</v>
      </c>
      <c r="C2" s="125">
        <f>VLOOKUP(GroupVertices[[#This Row],[Vertex]], Vertices[], MATCH("ID", Vertices[#Headers], 0), FALSE)</f>
        <v>7</v>
      </c>
    </row>
    <row r="3" spans="1:3" x14ac:dyDescent="0.35">
      <c r="A3" s="125" t="s">
        <v>325</v>
      </c>
      <c r="B3" s="127" t="s">
        <v>185</v>
      </c>
      <c r="C3" s="125">
        <f>VLOOKUP(GroupVertices[[#This Row],[Vertex]], Vertices[], MATCH("ID", Vertices[#Headers], 0), FALSE)</f>
        <v>8</v>
      </c>
    </row>
    <row r="4" spans="1:3" x14ac:dyDescent="0.35">
      <c r="A4" s="125" t="s">
        <v>325</v>
      </c>
      <c r="B4" s="127" t="s">
        <v>186</v>
      </c>
      <c r="C4" s="125">
        <f>VLOOKUP(GroupVertices[[#This Row],[Vertex]], Vertices[], MATCH("ID", Vertices[#Headers], 0), FALSE)</f>
        <v>9</v>
      </c>
    </row>
    <row r="5" spans="1:3" x14ac:dyDescent="0.35">
      <c r="A5" s="125" t="s">
        <v>325</v>
      </c>
      <c r="B5" s="127" t="s">
        <v>189</v>
      </c>
      <c r="C5" s="125">
        <f>VLOOKUP(GroupVertices[[#This Row],[Vertex]], Vertices[], MATCH("ID", Vertices[#Headers], 0), FALSE)</f>
        <v>10</v>
      </c>
    </row>
    <row r="6" spans="1:3" x14ac:dyDescent="0.35">
      <c r="A6" s="125" t="s">
        <v>325</v>
      </c>
      <c r="B6" s="127" t="s">
        <v>188</v>
      </c>
      <c r="C6" s="125">
        <f>VLOOKUP(GroupVertices[[#This Row],[Vertex]], Vertices[], MATCH("ID", Vertices[#Headers], 0), FALSE)</f>
        <v>12</v>
      </c>
    </row>
    <row r="7" spans="1:3" x14ac:dyDescent="0.35">
      <c r="A7" s="125" t="s">
        <v>325</v>
      </c>
      <c r="B7" s="127" t="s">
        <v>240</v>
      </c>
      <c r="C7" s="125">
        <f>VLOOKUP(GroupVertices[[#This Row],[Vertex]], Vertices[], MATCH("ID", Vertices[#Headers], 0), FALSE)</f>
        <v>63</v>
      </c>
    </row>
    <row r="8" spans="1:3" x14ac:dyDescent="0.35">
      <c r="A8" s="125" t="s">
        <v>325</v>
      </c>
      <c r="B8" s="127" t="s">
        <v>241</v>
      </c>
      <c r="C8" s="125">
        <f>VLOOKUP(GroupVertices[[#This Row],[Vertex]], Vertices[], MATCH("ID", Vertices[#Headers], 0), FALSE)</f>
        <v>64</v>
      </c>
    </row>
    <row r="9" spans="1:3" x14ac:dyDescent="0.35">
      <c r="A9" s="125" t="s">
        <v>325</v>
      </c>
      <c r="B9" s="127" t="s">
        <v>246</v>
      </c>
      <c r="C9" s="125">
        <f>VLOOKUP(GroupVertices[[#This Row],[Vertex]], Vertices[], MATCH("ID", Vertices[#Headers], 0), FALSE)</f>
        <v>69</v>
      </c>
    </row>
    <row r="10" spans="1:3" x14ac:dyDescent="0.35">
      <c r="A10" s="125" t="s">
        <v>325</v>
      </c>
      <c r="B10" s="127" t="s">
        <v>257</v>
      </c>
      <c r="C10" s="125">
        <f>VLOOKUP(GroupVertices[[#This Row],[Vertex]], Vertices[], MATCH("ID", Vertices[#Headers], 0), FALSE)</f>
        <v>80</v>
      </c>
    </row>
    <row r="11" spans="1:3" x14ac:dyDescent="0.35">
      <c r="A11" s="125" t="s">
        <v>325</v>
      </c>
      <c r="B11" s="127" t="s">
        <v>258</v>
      </c>
      <c r="C11" s="125">
        <f>VLOOKUP(GroupVertices[[#This Row],[Vertex]], Vertices[], MATCH("ID", Vertices[#Headers], 0), FALSE)</f>
        <v>81</v>
      </c>
    </row>
    <row r="12" spans="1:3" x14ac:dyDescent="0.35">
      <c r="A12" s="125" t="s">
        <v>325</v>
      </c>
      <c r="B12" s="127" t="s">
        <v>313</v>
      </c>
      <c r="C12" s="125">
        <f>VLOOKUP(GroupVertices[[#This Row],[Vertex]], Vertices[], MATCH("ID", Vertices[#Headers], 0), FALSE)</f>
        <v>136</v>
      </c>
    </row>
    <row r="13" spans="1:3" x14ac:dyDescent="0.35">
      <c r="A13" s="125" t="s">
        <v>325</v>
      </c>
      <c r="B13" s="127" t="s">
        <v>314</v>
      </c>
      <c r="C13" s="125">
        <f>VLOOKUP(GroupVertices[[#This Row],[Vertex]], Vertices[], MATCH("ID", Vertices[#Headers], 0), FALSE)</f>
        <v>137</v>
      </c>
    </row>
    <row r="14" spans="1:3" x14ac:dyDescent="0.35">
      <c r="A14" s="125" t="s">
        <v>325</v>
      </c>
      <c r="B14" s="127" t="s">
        <v>420</v>
      </c>
      <c r="C14" s="125">
        <f>VLOOKUP(GroupVertices[[#This Row],[Vertex]], Vertices[], MATCH("ID", Vertices[#Headers], 0), FALSE)</f>
        <v>178</v>
      </c>
    </row>
    <row r="15" spans="1:3" x14ac:dyDescent="0.35">
      <c r="A15" s="125" t="s">
        <v>325</v>
      </c>
      <c r="B15" s="127" t="s">
        <v>413</v>
      </c>
      <c r="C15" s="125">
        <f>VLOOKUP(GroupVertices[[#This Row],[Vertex]], Vertices[], MATCH("ID", Vertices[#Headers], 0), FALSE)</f>
        <v>170</v>
      </c>
    </row>
    <row r="16" spans="1:3" x14ac:dyDescent="0.35">
      <c r="A16" s="125" t="s">
        <v>325</v>
      </c>
      <c r="B16" s="127" t="s">
        <v>416</v>
      </c>
      <c r="C16" s="125">
        <f>VLOOKUP(GroupVertices[[#This Row],[Vertex]], Vertices[], MATCH("ID", Vertices[#Headers], 0), FALSE)</f>
        <v>173</v>
      </c>
    </row>
    <row r="17" spans="1:3" x14ac:dyDescent="0.35">
      <c r="A17" s="125" t="s">
        <v>325</v>
      </c>
      <c r="B17" s="127" t="s">
        <v>397</v>
      </c>
      <c r="C17" s="125">
        <f>VLOOKUP(GroupVertices[[#This Row],[Vertex]], Vertices[], MATCH("ID", Vertices[#Headers], 0), FALSE)</f>
        <v>153</v>
      </c>
    </row>
    <row r="18" spans="1:3" x14ac:dyDescent="0.35">
      <c r="A18" s="125" t="s">
        <v>325</v>
      </c>
      <c r="B18" s="127" t="s">
        <v>407</v>
      </c>
      <c r="C18" s="125">
        <f>VLOOKUP(GroupVertices[[#This Row],[Vertex]], Vertices[], MATCH("ID", Vertices[#Headers], 0), FALSE)</f>
        <v>163</v>
      </c>
    </row>
    <row r="19" spans="1:3" x14ac:dyDescent="0.35">
      <c r="A19" s="125" t="s">
        <v>325</v>
      </c>
      <c r="B19" s="127" t="s">
        <v>243</v>
      </c>
      <c r="C19" s="125">
        <f>VLOOKUP(GroupVertices[[#This Row],[Vertex]], Vertices[], MATCH("ID", Vertices[#Headers], 0), FALSE)</f>
        <v>66</v>
      </c>
    </row>
    <row r="20" spans="1:3" x14ac:dyDescent="0.35">
      <c r="A20" s="125" t="s">
        <v>325</v>
      </c>
      <c r="B20" s="127" t="s">
        <v>244</v>
      </c>
      <c r="C20" s="125">
        <f>VLOOKUP(GroupVertices[[#This Row],[Vertex]], Vertices[], MATCH("ID", Vertices[#Headers], 0), FALSE)</f>
        <v>67</v>
      </c>
    </row>
    <row r="21" spans="1:3" x14ac:dyDescent="0.35">
      <c r="A21" s="125" t="s">
        <v>325</v>
      </c>
      <c r="B21" s="127" t="s">
        <v>245</v>
      </c>
      <c r="C21" s="125">
        <f>VLOOKUP(GroupVertices[[#This Row],[Vertex]], Vertices[], MATCH("ID", Vertices[#Headers], 0), FALSE)</f>
        <v>68</v>
      </c>
    </row>
    <row r="22" spans="1:3" x14ac:dyDescent="0.35">
      <c r="A22" s="125" t="s">
        <v>325</v>
      </c>
      <c r="B22" s="127" t="s">
        <v>242</v>
      </c>
      <c r="C22" s="125">
        <f>VLOOKUP(GroupVertices[[#This Row],[Vertex]], Vertices[], MATCH("ID", Vertices[#Headers], 0), FALSE)</f>
        <v>65</v>
      </c>
    </row>
    <row r="23" spans="1:3" x14ac:dyDescent="0.35">
      <c r="A23" s="125" t="s">
        <v>325</v>
      </c>
      <c r="B23" s="127" t="s">
        <v>405</v>
      </c>
      <c r="C23" s="125">
        <f>VLOOKUP(GroupVertices[[#This Row],[Vertex]], Vertices[], MATCH("ID", Vertices[#Headers], 0), FALSE)</f>
        <v>161</v>
      </c>
    </row>
    <row r="24" spans="1:3" x14ac:dyDescent="0.35">
      <c r="A24" s="125" t="s">
        <v>325</v>
      </c>
      <c r="B24" s="127" t="s">
        <v>187</v>
      </c>
      <c r="C24" s="125">
        <f>VLOOKUP(GroupVertices[[#This Row],[Vertex]], Vertices[], MATCH("ID", Vertices[#Headers], 0), FALSE)</f>
        <v>11</v>
      </c>
    </row>
    <row r="25" spans="1:3" x14ac:dyDescent="0.35">
      <c r="A25" s="125" t="s">
        <v>325</v>
      </c>
      <c r="B25" s="127" t="s">
        <v>183</v>
      </c>
      <c r="C25" s="125">
        <f>VLOOKUP(GroupVertices[[#This Row],[Vertex]], Vertices[], MATCH("ID", Vertices[#Headers], 0), FALSE)</f>
        <v>6</v>
      </c>
    </row>
    <row r="26" spans="1:3" x14ac:dyDescent="0.35">
      <c r="A26" s="125" t="s">
        <v>326</v>
      </c>
      <c r="B26" s="127" t="s">
        <v>272</v>
      </c>
      <c r="C26" s="125">
        <f>VLOOKUP(GroupVertices[[#This Row],[Vertex]], Vertices[], MATCH("ID", Vertices[#Headers], 0), FALSE)</f>
        <v>95</v>
      </c>
    </row>
    <row r="27" spans="1:3" x14ac:dyDescent="0.35">
      <c r="A27" s="125" t="s">
        <v>326</v>
      </c>
      <c r="B27" s="127" t="s">
        <v>273</v>
      </c>
      <c r="C27" s="125">
        <f>VLOOKUP(GroupVertices[[#This Row],[Vertex]], Vertices[], MATCH("ID", Vertices[#Headers], 0), FALSE)</f>
        <v>96</v>
      </c>
    </row>
    <row r="28" spans="1:3" x14ac:dyDescent="0.35">
      <c r="A28" s="125" t="s">
        <v>326</v>
      </c>
      <c r="B28" s="127" t="s">
        <v>274</v>
      </c>
      <c r="C28" s="125">
        <f>VLOOKUP(GroupVertices[[#This Row],[Vertex]], Vertices[], MATCH("ID", Vertices[#Headers], 0), FALSE)</f>
        <v>97</v>
      </c>
    </row>
    <row r="29" spans="1:3" x14ac:dyDescent="0.35">
      <c r="A29" s="125" t="s">
        <v>326</v>
      </c>
      <c r="B29" s="127" t="s">
        <v>275</v>
      </c>
      <c r="C29" s="125">
        <f>VLOOKUP(GroupVertices[[#This Row],[Vertex]], Vertices[], MATCH("ID", Vertices[#Headers], 0), FALSE)</f>
        <v>98</v>
      </c>
    </row>
    <row r="30" spans="1:3" x14ac:dyDescent="0.35">
      <c r="A30" s="125" t="s">
        <v>326</v>
      </c>
      <c r="B30" s="127" t="s">
        <v>287</v>
      </c>
      <c r="C30" s="125">
        <f>VLOOKUP(GroupVertices[[#This Row],[Vertex]], Vertices[], MATCH("ID", Vertices[#Headers], 0), FALSE)</f>
        <v>110</v>
      </c>
    </row>
    <row r="31" spans="1:3" x14ac:dyDescent="0.35">
      <c r="A31" s="125" t="s">
        <v>326</v>
      </c>
      <c r="B31" s="127" t="s">
        <v>286</v>
      </c>
      <c r="C31" s="125">
        <f>VLOOKUP(GroupVertices[[#This Row],[Vertex]], Vertices[], MATCH("ID", Vertices[#Headers], 0), FALSE)</f>
        <v>109</v>
      </c>
    </row>
    <row r="32" spans="1:3" x14ac:dyDescent="0.35">
      <c r="A32" s="125" t="s">
        <v>326</v>
      </c>
      <c r="B32" s="127" t="s">
        <v>311</v>
      </c>
      <c r="C32" s="125">
        <f>VLOOKUP(GroupVertices[[#This Row],[Vertex]], Vertices[], MATCH("ID", Vertices[#Headers], 0), FALSE)</f>
        <v>134</v>
      </c>
    </row>
    <row r="33" spans="1:3" x14ac:dyDescent="0.35">
      <c r="A33" s="125" t="s">
        <v>326</v>
      </c>
      <c r="B33" s="127" t="s">
        <v>233</v>
      </c>
      <c r="C33" s="125">
        <f>VLOOKUP(GroupVertices[[#This Row],[Vertex]], Vertices[], MATCH("ID", Vertices[#Headers], 0), FALSE)</f>
        <v>56</v>
      </c>
    </row>
    <row r="34" spans="1:3" x14ac:dyDescent="0.35">
      <c r="A34" s="125" t="s">
        <v>326</v>
      </c>
      <c r="B34" s="127" t="s">
        <v>404</v>
      </c>
      <c r="C34" s="125">
        <f>VLOOKUP(GroupVertices[[#This Row],[Vertex]], Vertices[], MATCH("ID", Vertices[#Headers], 0), FALSE)</f>
        <v>160</v>
      </c>
    </row>
    <row r="35" spans="1:3" x14ac:dyDescent="0.35">
      <c r="A35" s="125" t="s">
        <v>326</v>
      </c>
      <c r="B35" s="127" t="s">
        <v>312</v>
      </c>
      <c r="C35" s="125">
        <f>VLOOKUP(GroupVertices[[#This Row],[Vertex]], Vertices[], MATCH("ID", Vertices[#Headers], 0), FALSE)</f>
        <v>135</v>
      </c>
    </row>
    <row r="36" spans="1:3" x14ac:dyDescent="0.35">
      <c r="A36" s="125" t="s">
        <v>326</v>
      </c>
      <c r="B36" s="127" t="s">
        <v>234</v>
      </c>
      <c r="C36" s="125">
        <f>VLOOKUP(GroupVertices[[#This Row],[Vertex]], Vertices[], MATCH("ID", Vertices[#Headers], 0), FALSE)</f>
        <v>57</v>
      </c>
    </row>
    <row r="37" spans="1:3" x14ac:dyDescent="0.35">
      <c r="A37" s="125" t="s">
        <v>326</v>
      </c>
      <c r="B37" s="127" t="s">
        <v>232</v>
      </c>
      <c r="C37" s="125">
        <f>VLOOKUP(GroupVertices[[#This Row],[Vertex]], Vertices[], MATCH("ID", Vertices[#Headers], 0), FALSE)</f>
        <v>55</v>
      </c>
    </row>
    <row r="38" spans="1:3" x14ac:dyDescent="0.35">
      <c r="A38" s="125" t="s">
        <v>327</v>
      </c>
      <c r="B38" s="127" t="s">
        <v>261</v>
      </c>
      <c r="C38" s="125">
        <f>VLOOKUP(GroupVertices[[#This Row],[Vertex]], Vertices[], MATCH("ID", Vertices[#Headers], 0), FALSE)</f>
        <v>148</v>
      </c>
    </row>
    <row r="39" spans="1:3" x14ac:dyDescent="0.35">
      <c r="A39" s="125" t="s">
        <v>327</v>
      </c>
      <c r="B39" s="127" t="s">
        <v>262</v>
      </c>
      <c r="C39" s="125">
        <f>VLOOKUP(GroupVertices[[#This Row],[Vertex]], Vertices[], MATCH("ID", Vertices[#Headers], 0), FALSE)</f>
        <v>85</v>
      </c>
    </row>
    <row r="40" spans="1:3" x14ac:dyDescent="0.35">
      <c r="A40" s="125" t="s">
        <v>327</v>
      </c>
      <c r="B40" s="127" t="s">
        <v>281</v>
      </c>
      <c r="C40" s="125">
        <f>VLOOKUP(GroupVertices[[#This Row],[Vertex]], Vertices[], MATCH("ID", Vertices[#Headers], 0), FALSE)</f>
        <v>104</v>
      </c>
    </row>
    <row r="41" spans="1:3" x14ac:dyDescent="0.35">
      <c r="A41" s="125" t="s">
        <v>327</v>
      </c>
      <c r="B41" s="127" t="s">
        <v>282</v>
      </c>
      <c r="C41" s="125">
        <f>VLOOKUP(GroupVertices[[#This Row],[Vertex]], Vertices[], MATCH("ID", Vertices[#Headers], 0), FALSE)</f>
        <v>105</v>
      </c>
    </row>
    <row r="42" spans="1:3" x14ac:dyDescent="0.35">
      <c r="A42" s="125" t="s">
        <v>327</v>
      </c>
      <c r="B42" s="127" t="s">
        <v>283</v>
      </c>
      <c r="C42" s="125">
        <f>VLOOKUP(GroupVertices[[#This Row],[Vertex]], Vertices[], MATCH("ID", Vertices[#Headers], 0), FALSE)</f>
        <v>106</v>
      </c>
    </row>
    <row r="43" spans="1:3" x14ac:dyDescent="0.35">
      <c r="A43" s="125" t="s">
        <v>327</v>
      </c>
      <c r="B43" s="127" t="s">
        <v>260</v>
      </c>
      <c r="C43" s="125">
        <f>VLOOKUP(GroupVertices[[#This Row],[Vertex]], Vertices[], MATCH("ID", Vertices[#Headers], 0), FALSE)</f>
        <v>84</v>
      </c>
    </row>
    <row r="44" spans="1:3" x14ac:dyDescent="0.35">
      <c r="A44" s="125" t="s">
        <v>327</v>
      </c>
      <c r="B44" s="127" t="s">
        <v>263</v>
      </c>
      <c r="C44" s="125">
        <f>VLOOKUP(GroupVertices[[#This Row],[Vertex]], Vertices[], MATCH("ID", Vertices[#Headers], 0), FALSE)</f>
        <v>86</v>
      </c>
    </row>
    <row r="45" spans="1:3" x14ac:dyDescent="0.35">
      <c r="A45" s="125" t="s">
        <v>327</v>
      </c>
      <c r="B45" s="127" t="s">
        <v>259</v>
      </c>
      <c r="C45" s="125">
        <f>VLOOKUP(GroupVertices[[#This Row],[Vertex]], Vertices[], MATCH("ID", Vertices[#Headers], 0), FALSE)</f>
        <v>82</v>
      </c>
    </row>
    <row r="46" spans="1:3" x14ac:dyDescent="0.35">
      <c r="A46" s="125" t="s">
        <v>328</v>
      </c>
      <c r="B46" s="127" t="s">
        <v>422</v>
      </c>
      <c r="C46" s="125">
        <f>VLOOKUP(GroupVertices[[#This Row],[Vertex]], Vertices[], MATCH("ID", Vertices[#Headers], 0), FALSE)</f>
        <v>180</v>
      </c>
    </row>
    <row r="47" spans="1:3" x14ac:dyDescent="0.35">
      <c r="A47" s="125" t="s">
        <v>328</v>
      </c>
      <c r="B47" s="127" t="s">
        <v>418</v>
      </c>
      <c r="C47" s="125">
        <f>VLOOKUP(GroupVertices[[#This Row],[Vertex]], Vertices[], MATCH("ID", Vertices[#Headers], 0), FALSE)</f>
        <v>175</v>
      </c>
    </row>
    <row r="48" spans="1:3" x14ac:dyDescent="0.35">
      <c r="A48" s="125" t="s">
        <v>328</v>
      </c>
      <c r="B48" s="127" t="s">
        <v>396</v>
      </c>
      <c r="C48" s="125">
        <f>VLOOKUP(GroupVertices[[#This Row],[Vertex]], Vertices[], MATCH("ID", Vertices[#Headers], 0), FALSE)</f>
        <v>152</v>
      </c>
    </row>
    <row r="49" spans="1:3" x14ac:dyDescent="0.35">
      <c r="A49" s="125" t="s">
        <v>328</v>
      </c>
      <c r="B49" s="127" t="s">
        <v>394</v>
      </c>
      <c r="C49" s="125">
        <f>VLOOKUP(GroupVertices[[#This Row],[Vertex]], Vertices[], MATCH("ID", Vertices[#Headers], 0), FALSE)</f>
        <v>150</v>
      </c>
    </row>
    <row r="50" spans="1:3" x14ac:dyDescent="0.35">
      <c r="A50" s="125" t="s">
        <v>328</v>
      </c>
      <c r="B50" s="127" t="s">
        <v>419</v>
      </c>
      <c r="C50" s="125">
        <f>VLOOKUP(GroupVertices[[#This Row],[Vertex]], Vertices[], MATCH("ID", Vertices[#Headers], 0), FALSE)</f>
        <v>176</v>
      </c>
    </row>
    <row r="51" spans="1:3" x14ac:dyDescent="0.35">
      <c r="A51" s="125" t="s">
        <v>328</v>
      </c>
      <c r="B51" s="127" t="s">
        <v>415</v>
      </c>
      <c r="C51" s="125">
        <f>VLOOKUP(GroupVertices[[#This Row],[Vertex]], Vertices[], MATCH("ID", Vertices[#Headers], 0), FALSE)</f>
        <v>172</v>
      </c>
    </row>
    <row r="52" spans="1:3" x14ac:dyDescent="0.35">
      <c r="A52" s="125" t="s">
        <v>328</v>
      </c>
      <c r="B52" s="127" t="s">
        <v>421</v>
      </c>
      <c r="C52" s="125">
        <f>VLOOKUP(GroupVertices[[#This Row],[Vertex]], Vertices[], MATCH("ID", Vertices[#Headers], 0), FALSE)</f>
        <v>179</v>
      </c>
    </row>
    <row r="53" spans="1:3" x14ac:dyDescent="0.35">
      <c r="A53" s="125" t="s">
        <v>329</v>
      </c>
      <c r="B53" s="127" t="s">
        <v>216</v>
      </c>
      <c r="C53" s="125">
        <f>VLOOKUP(GroupVertices[[#This Row],[Vertex]], Vertices[], MATCH("ID", Vertices[#Headers], 0), FALSE)</f>
        <v>39</v>
      </c>
    </row>
    <row r="54" spans="1:3" x14ac:dyDescent="0.35">
      <c r="A54" s="125" t="s">
        <v>329</v>
      </c>
      <c r="B54" s="127" t="s">
        <v>217</v>
      </c>
      <c r="C54" s="125">
        <f>VLOOKUP(GroupVertices[[#This Row],[Vertex]], Vertices[], MATCH("ID", Vertices[#Headers], 0), FALSE)</f>
        <v>40</v>
      </c>
    </row>
    <row r="55" spans="1:3" x14ac:dyDescent="0.35">
      <c r="A55" s="125" t="s">
        <v>329</v>
      </c>
      <c r="B55" s="127" t="s">
        <v>218</v>
      </c>
      <c r="C55" s="125">
        <f>VLOOKUP(GroupVertices[[#This Row],[Vertex]], Vertices[], MATCH("ID", Vertices[#Headers], 0), FALSE)</f>
        <v>41</v>
      </c>
    </row>
    <row r="56" spans="1:3" x14ac:dyDescent="0.35">
      <c r="A56" s="125" t="s">
        <v>329</v>
      </c>
      <c r="B56" s="127" t="s">
        <v>219</v>
      </c>
      <c r="C56" s="125">
        <f>VLOOKUP(GroupVertices[[#This Row],[Vertex]], Vertices[], MATCH("ID", Vertices[#Headers], 0), FALSE)</f>
        <v>42</v>
      </c>
    </row>
    <row r="57" spans="1:3" x14ac:dyDescent="0.35">
      <c r="A57" s="125" t="s">
        <v>329</v>
      </c>
      <c r="B57" s="127" t="s">
        <v>215</v>
      </c>
      <c r="C57" s="125">
        <f>VLOOKUP(GroupVertices[[#This Row],[Vertex]], Vertices[], MATCH("ID", Vertices[#Headers], 0), FALSE)</f>
        <v>38</v>
      </c>
    </row>
    <row r="58" spans="1:3" x14ac:dyDescent="0.35">
      <c r="A58" s="125" t="s">
        <v>330</v>
      </c>
      <c r="B58" s="127" t="s">
        <v>268</v>
      </c>
      <c r="C58" s="125">
        <f>VLOOKUP(GroupVertices[[#This Row],[Vertex]], Vertices[], MATCH("ID", Vertices[#Headers], 0), FALSE)</f>
        <v>91</v>
      </c>
    </row>
    <row r="59" spans="1:3" x14ac:dyDescent="0.35">
      <c r="A59" s="125" t="s">
        <v>330</v>
      </c>
      <c r="B59" s="127" t="s">
        <v>269</v>
      </c>
      <c r="C59" s="125">
        <f>VLOOKUP(GroupVertices[[#This Row],[Vertex]], Vertices[], MATCH("ID", Vertices[#Headers], 0), FALSE)</f>
        <v>92</v>
      </c>
    </row>
    <row r="60" spans="1:3" x14ac:dyDescent="0.35">
      <c r="A60" s="125" t="s">
        <v>330</v>
      </c>
      <c r="B60" s="127" t="s">
        <v>270</v>
      </c>
      <c r="C60" s="125">
        <f>VLOOKUP(GroupVertices[[#This Row],[Vertex]], Vertices[], MATCH("ID", Vertices[#Headers], 0), FALSE)</f>
        <v>93</v>
      </c>
    </row>
    <row r="61" spans="1:3" x14ac:dyDescent="0.35">
      <c r="A61" s="125" t="s">
        <v>330</v>
      </c>
      <c r="B61" s="127" t="s">
        <v>271</v>
      </c>
      <c r="C61" s="125">
        <f>VLOOKUP(GroupVertices[[#This Row],[Vertex]], Vertices[], MATCH("ID", Vertices[#Headers], 0), FALSE)</f>
        <v>94</v>
      </c>
    </row>
    <row r="62" spans="1:3" x14ac:dyDescent="0.35">
      <c r="A62" s="125" t="s">
        <v>330</v>
      </c>
      <c r="B62" s="127" t="s">
        <v>267</v>
      </c>
      <c r="C62" s="125">
        <f>VLOOKUP(GroupVertices[[#This Row],[Vertex]], Vertices[], MATCH("ID", Vertices[#Headers], 0), FALSE)</f>
        <v>90</v>
      </c>
    </row>
    <row r="63" spans="1:3" x14ac:dyDescent="0.35">
      <c r="A63" s="125" t="s">
        <v>331</v>
      </c>
      <c r="B63" s="127" t="s">
        <v>294</v>
      </c>
      <c r="C63" s="125">
        <f>VLOOKUP(GroupVertices[[#This Row],[Vertex]], Vertices[], MATCH("ID", Vertices[#Headers], 0), FALSE)</f>
        <v>117</v>
      </c>
    </row>
    <row r="64" spans="1:3" x14ac:dyDescent="0.35">
      <c r="A64" s="125" t="s">
        <v>331</v>
      </c>
      <c r="B64" s="127" t="s">
        <v>295</v>
      </c>
      <c r="C64" s="125">
        <f>VLOOKUP(GroupVertices[[#This Row],[Vertex]], Vertices[], MATCH("ID", Vertices[#Headers], 0), FALSE)</f>
        <v>118</v>
      </c>
    </row>
    <row r="65" spans="1:3" x14ac:dyDescent="0.35">
      <c r="A65" s="125" t="s">
        <v>331</v>
      </c>
      <c r="B65" s="127" t="s">
        <v>296</v>
      </c>
      <c r="C65" s="125">
        <f>VLOOKUP(GroupVertices[[#This Row],[Vertex]], Vertices[], MATCH("ID", Vertices[#Headers], 0), FALSE)</f>
        <v>119</v>
      </c>
    </row>
    <row r="66" spans="1:3" x14ac:dyDescent="0.35">
      <c r="A66" s="125" t="s">
        <v>331</v>
      </c>
      <c r="B66" s="127" t="s">
        <v>297</v>
      </c>
      <c r="C66" s="125">
        <f>VLOOKUP(GroupVertices[[#This Row],[Vertex]], Vertices[], MATCH("ID", Vertices[#Headers], 0), FALSE)</f>
        <v>120</v>
      </c>
    </row>
    <row r="67" spans="1:3" x14ac:dyDescent="0.35">
      <c r="A67" s="125" t="s">
        <v>331</v>
      </c>
      <c r="B67" s="127" t="s">
        <v>293</v>
      </c>
      <c r="C67" s="125">
        <f>VLOOKUP(GroupVertices[[#This Row],[Vertex]], Vertices[], MATCH("ID", Vertices[#Headers], 0), FALSE)</f>
        <v>116</v>
      </c>
    </row>
    <row r="68" spans="1:3" x14ac:dyDescent="0.35">
      <c r="A68" s="125" t="s">
        <v>332</v>
      </c>
      <c r="B68" s="127" t="s">
        <v>197</v>
      </c>
      <c r="C68" s="125">
        <f>VLOOKUP(GroupVertices[[#This Row],[Vertex]], Vertices[], MATCH("ID", Vertices[#Headers], 0), FALSE)</f>
        <v>20</v>
      </c>
    </row>
    <row r="69" spans="1:3" x14ac:dyDescent="0.35">
      <c r="A69" s="125" t="s">
        <v>332</v>
      </c>
      <c r="B69" s="127" t="s">
        <v>198</v>
      </c>
      <c r="C69" s="125">
        <f>VLOOKUP(GroupVertices[[#This Row],[Vertex]], Vertices[], MATCH("ID", Vertices[#Headers], 0), FALSE)</f>
        <v>21</v>
      </c>
    </row>
    <row r="70" spans="1:3" x14ac:dyDescent="0.35">
      <c r="A70" s="125" t="s">
        <v>332</v>
      </c>
      <c r="B70" s="127" t="s">
        <v>199</v>
      </c>
      <c r="C70" s="125">
        <f>VLOOKUP(GroupVertices[[#This Row],[Vertex]], Vertices[], MATCH("ID", Vertices[#Headers], 0), FALSE)</f>
        <v>22</v>
      </c>
    </row>
    <row r="71" spans="1:3" x14ac:dyDescent="0.35">
      <c r="A71" s="125" t="s">
        <v>332</v>
      </c>
      <c r="B71" s="127" t="s">
        <v>200</v>
      </c>
      <c r="C71" s="125">
        <f>VLOOKUP(GroupVertices[[#This Row],[Vertex]], Vertices[], MATCH("ID", Vertices[#Headers], 0), FALSE)</f>
        <v>23</v>
      </c>
    </row>
    <row r="72" spans="1:3" x14ac:dyDescent="0.35">
      <c r="A72" s="125" t="s">
        <v>332</v>
      </c>
      <c r="B72" s="127" t="s">
        <v>196</v>
      </c>
      <c r="C72" s="125">
        <f>VLOOKUP(GroupVertices[[#This Row],[Vertex]], Vertices[], MATCH("ID", Vertices[#Headers], 0), FALSE)</f>
        <v>19</v>
      </c>
    </row>
    <row r="73" spans="1:3" x14ac:dyDescent="0.35">
      <c r="A73" s="125" t="s">
        <v>333</v>
      </c>
      <c r="B73" s="127" t="s">
        <v>322</v>
      </c>
      <c r="C73" s="125">
        <f>VLOOKUP(GroupVertices[[#This Row],[Vertex]], Vertices[], MATCH("ID", Vertices[#Headers], 0), FALSE)</f>
        <v>145</v>
      </c>
    </row>
    <row r="74" spans="1:3" x14ac:dyDescent="0.35">
      <c r="A74" s="125" t="s">
        <v>333</v>
      </c>
      <c r="B74" s="127" t="s">
        <v>323</v>
      </c>
      <c r="C74" s="125">
        <f>VLOOKUP(GroupVertices[[#This Row],[Vertex]], Vertices[], MATCH("ID", Vertices[#Headers], 0), FALSE)</f>
        <v>146</v>
      </c>
    </row>
    <row r="75" spans="1:3" x14ac:dyDescent="0.35">
      <c r="A75" s="125" t="s">
        <v>333</v>
      </c>
      <c r="B75" s="127" t="s">
        <v>324</v>
      </c>
      <c r="C75" s="125">
        <f>VLOOKUP(GroupVertices[[#This Row],[Vertex]], Vertices[], MATCH("ID", Vertices[#Headers], 0), FALSE)</f>
        <v>147</v>
      </c>
    </row>
    <row r="76" spans="1:3" x14ac:dyDescent="0.35">
      <c r="A76" s="125" t="s">
        <v>333</v>
      </c>
      <c r="B76" s="127" t="s">
        <v>395</v>
      </c>
      <c r="C76" s="125">
        <f>VLOOKUP(GroupVertices[[#This Row],[Vertex]], Vertices[], MATCH("ID", Vertices[#Headers], 0), FALSE)</f>
        <v>151</v>
      </c>
    </row>
    <row r="77" spans="1:3" x14ac:dyDescent="0.35">
      <c r="A77" s="125" t="s">
        <v>333</v>
      </c>
      <c r="B77" s="127" t="s">
        <v>321</v>
      </c>
      <c r="C77" s="125">
        <f>VLOOKUP(GroupVertices[[#This Row],[Vertex]], Vertices[], MATCH("ID", Vertices[#Headers], 0), FALSE)</f>
        <v>144</v>
      </c>
    </row>
    <row r="78" spans="1:3" x14ac:dyDescent="0.35">
      <c r="A78" s="125" t="s">
        <v>334</v>
      </c>
      <c r="B78" s="127" t="s">
        <v>308</v>
      </c>
      <c r="C78" s="125">
        <f>VLOOKUP(GroupVertices[[#This Row],[Vertex]], Vertices[], MATCH("ID", Vertices[#Headers], 0), FALSE)</f>
        <v>131</v>
      </c>
    </row>
    <row r="79" spans="1:3" x14ac:dyDescent="0.35">
      <c r="A79" s="125" t="s">
        <v>334</v>
      </c>
      <c r="B79" s="127" t="s">
        <v>309</v>
      </c>
      <c r="C79" s="125">
        <f>VLOOKUP(GroupVertices[[#This Row],[Vertex]], Vertices[], MATCH("ID", Vertices[#Headers], 0), FALSE)</f>
        <v>132</v>
      </c>
    </row>
    <row r="80" spans="1:3" x14ac:dyDescent="0.35">
      <c r="A80" s="125" t="s">
        <v>334</v>
      </c>
      <c r="B80" s="127" t="s">
        <v>310</v>
      </c>
      <c r="C80" s="125">
        <f>VLOOKUP(GroupVertices[[#This Row],[Vertex]], Vertices[], MATCH("ID", Vertices[#Headers], 0), FALSE)</f>
        <v>133</v>
      </c>
    </row>
    <row r="81" spans="1:3" x14ac:dyDescent="0.35">
      <c r="A81" s="125" t="s">
        <v>334</v>
      </c>
      <c r="B81" s="127" t="s">
        <v>307</v>
      </c>
      <c r="C81" s="125">
        <f>VLOOKUP(GroupVertices[[#This Row],[Vertex]], Vertices[], MATCH("ID", Vertices[#Headers], 0), FALSE)</f>
        <v>130</v>
      </c>
    </row>
    <row r="82" spans="1:3" x14ac:dyDescent="0.35">
      <c r="A82" s="125" t="s">
        <v>335</v>
      </c>
      <c r="B82" s="127" t="s">
        <v>250</v>
      </c>
      <c r="C82" s="125">
        <f>VLOOKUP(GroupVertices[[#This Row],[Vertex]], Vertices[], MATCH("ID", Vertices[#Headers], 0), FALSE)</f>
        <v>73</v>
      </c>
    </row>
    <row r="83" spans="1:3" x14ac:dyDescent="0.35">
      <c r="A83" s="125" t="s">
        <v>335</v>
      </c>
      <c r="B83" s="127" t="s">
        <v>251</v>
      </c>
      <c r="C83" s="125">
        <f>VLOOKUP(GroupVertices[[#This Row],[Vertex]], Vertices[], MATCH("ID", Vertices[#Headers], 0), FALSE)</f>
        <v>74</v>
      </c>
    </row>
    <row r="84" spans="1:3" x14ac:dyDescent="0.35">
      <c r="A84" s="125" t="s">
        <v>335</v>
      </c>
      <c r="B84" s="127" t="s">
        <v>252</v>
      </c>
      <c r="C84" s="125">
        <f>VLOOKUP(GroupVertices[[#This Row],[Vertex]], Vertices[], MATCH("ID", Vertices[#Headers], 0), FALSE)</f>
        <v>75</v>
      </c>
    </row>
    <row r="85" spans="1:3" x14ac:dyDescent="0.35">
      <c r="A85" s="125" t="s">
        <v>335</v>
      </c>
      <c r="B85" s="127" t="s">
        <v>249</v>
      </c>
      <c r="C85" s="125">
        <f>VLOOKUP(GroupVertices[[#This Row],[Vertex]], Vertices[], MATCH("ID", Vertices[#Headers], 0), FALSE)</f>
        <v>72</v>
      </c>
    </row>
    <row r="86" spans="1:3" x14ac:dyDescent="0.35">
      <c r="A86" s="125" t="s">
        <v>336</v>
      </c>
      <c r="B86" s="127" t="s">
        <v>402</v>
      </c>
      <c r="C86" s="125">
        <f>VLOOKUP(GroupVertices[[#This Row],[Vertex]], Vertices[], MATCH("ID", Vertices[#Headers], 0), FALSE)</f>
        <v>158</v>
      </c>
    </row>
    <row r="87" spans="1:3" x14ac:dyDescent="0.35">
      <c r="A87" s="125" t="s">
        <v>336</v>
      </c>
      <c r="B87" s="127" t="s">
        <v>399</v>
      </c>
      <c r="C87" s="125">
        <f>VLOOKUP(GroupVertices[[#This Row],[Vertex]], Vertices[], MATCH("ID", Vertices[#Headers], 0), FALSE)</f>
        <v>155</v>
      </c>
    </row>
    <row r="88" spans="1:3" x14ac:dyDescent="0.35">
      <c r="A88" s="125" t="s">
        <v>336</v>
      </c>
      <c r="B88" s="127" t="s">
        <v>408</v>
      </c>
      <c r="C88" s="125">
        <f>VLOOKUP(GroupVertices[[#This Row],[Vertex]], Vertices[], MATCH("ID", Vertices[#Headers], 0), FALSE)</f>
        <v>164</v>
      </c>
    </row>
    <row r="89" spans="1:3" x14ac:dyDescent="0.35">
      <c r="A89" s="125" t="s">
        <v>336</v>
      </c>
      <c r="B89" s="127" t="s">
        <v>400</v>
      </c>
      <c r="C89" s="125">
        <f>VLOOKUP(GroupVertices[[#This Row],[Vertex]], Vertices[], MATCH("ID", Vertices[#Headers], 0), FALSE)</f>
        <v>156</v>
      </c>
    </row>
    <row r="90" spans="1:3" x14ac:dyDescent="0.35">
      <c r="A90" s="125" t="s">
        <v>337</v>
      </c>
      <c r="B90" s="127" t="s">
        <v>306</v>
      </c>
      <c r="C90" s="125">
        <f>VLOOKUP(GroupVertices[[#This Row],[Vertex]], Vertices[], MATCH("ID", Vertices[#Headers], 0), FALSE)</f>
        <v>129</v>
      </c>
    </row>
    <row r="91" spans="1:3" x14ac:dyDescent="0.35">
      <c r="A91" s="125" t="s">
        <v>337</v>
      </c>
      <c r="B91" s="127" t="s">
        <v>414</v>
      </c>
      <c r="C91" s="125">
        <f>VLOOKUP(GroupVertices[[#This Row],[Vertex]], Vertices[], MATCH("ID", Vertices[#Headers], 0), FALSE)</f>
        <v>171</v>
      </c>
    </row>
    <row r="92" spans="1:3" x14ac:dyDescent="0.35">
      <c r="A92" s="125" t="s">
        <v>337</v>
      </c>
      <c r="B92" s="127" t="s">
        <v>403</v>
      </c>
      <c r="C92" s="125">
        <f>VLOOKUP(GroupVertices[[#This Row],[Vertex]], Vertices[], MATCH("ID", Vertices[#Headers], 0), FALSE)</f>
        <v>159</v>
      </c>
    </row>
    <row r="93" spans="1:3" x14ac:dyDescent="0.35">
      <c r="A93" s="125" t="s">
        <v>337</v>
      </c>
      <c r="B93" s="127" t="s">
        <v>305</v>
      </c>
      <c r="C93" s="125">
        <f>VLOOKUP(GroupVertices[[#This Row],[Vertex]], Vertices[], MATCH("ID", Vertices[#Headers], 0), FALSE)</f>
        <v>128</v>
      </c>
    </row>
    <row r="94" spans="1:3" x14ac:dyDescent="0.35">
      <c r="A94" s="125" t="s">
        <v>338</v>
      </c>
      <c r="B94" s="127" t="s">
        <v>191</v>
      </c>
      <c r="C94" s="125">
        <f>VLOOKUP(GroupVertices[[#This Row],[Vertex]], Vertices[], MATCH("ID", Vertices[#Headers], 0), FALSE)</f>
        <v>14</v>
      </c>
    </row>
    <row r="95" spans="1:3" x14ac:dyDescent="0.35">
      <c r="A95" s="125" t="s">
        <v>338</v>
      </c>
      <c r="B95" s="127" t="s">
        <v>373</v>
      </c>
      <c r="C95" s="125" t="e">
        <f>VLOOKUP(GroupVertices[[#This Row],[Vertex]], Vertices[], MATCH("ID", Vertices[#Headers], 0), FALSE)</f>
        <v>#N/A</v>
      </c>
    </row>
    <row r="96" spans="1:3" x14ac:dyDescent="0.35">
      <c r="A96" s="125" t="s">
        <v>338</v>
      </c>
      <c r="B96" s="127" t="s">
        <v>193</v>
      </c>
      <c r="C96" s="125">
        <f>VLOOKUP(GroupVertices[[#This Row],[Vertex]], Vertices[], MATCH("ID", Vertices[#Headers], 0), FALSE)</f>
        <v>16</v>
      </c>
    </row>
    <row r="97" spans="1:3" x14ac:dyDescent="0.35">
      <c r="A97" s="125" t="s">
        <v>338</v>
      </c>
      <c r="B97" s="127" t="s">
        <v>190</v>
      </c>
      <c r="C97" s="125">
        <f>VLOOKUP(GroupVertices[[#This Row],[Vertex]], Vertices[], MATCH("ID", Vertices[#Headers], 0), FALSE)</f>
        <v>13</v>
      </c>
    </row>
    <row r="98" spans="1:3" x14ac:dyDescent="0.35">
      <c r="A98" s="125" t="s">
        <v>339</v>
      </c>
      <c r="B98" s="127" t="s">
        <v>254</v>
      </c>
      <c r="C98" s="125">
        <f>VLOOKUP(GroupVertices[[#This Row],[Vertex]], Vertices[], MATCH("ID", Vertices[#Headers], 0), FALSE)</f>
        <v>77</v>
      </c>
    </row>
    <row r="99" spans="1:3" x14ac:dyDescent="0.35">
      <c r="A99" s="125" t="s">
        <v>339</v>
      </c>
      <c r="B99" s="127" t="s">
        <v>255</v>
      </c>
      <c r="C99" s="125">
        <f>VLOOKUP(GroupVertices[[#This Row],[Vertex]], Vertices[], MATCH("ID", Vertices[#Headers], 0), FALSE)</f>
        <v>78</v>
      </c>
    </row>
    <row r="100" spans="1:3" x14ac:dyDescent="0.35">
      <c r="A100" s="125" t="s">
        <v>339</v>
      </c>
      <c r="B100" s="127" t="s">
        <v>256</v>
      </c>
      <c r="C100" s="125">
        <f>VLOOKUP(GroupVertices[[#This Row],[Vertex]], Vertices[], MATCH("ID", Vertices[#Headers], 0), FALSE)</f>
        <v>79</v>
      </c>
    </row>
    <row r="101" spans="1:3" x14ac:dyDescent="0.35">
      <c r="A101" s="125" t="s">
        <v>339</v>
      </c>
      <c r="B101" s="127" t="s">
        <v>253</v>
      </c>
      <c r="C101" s="125">
        <f>VLOOKUP(GroupVertices[[#This Row],[Vertex]], Vertices[], MATCH("ID", Vertices[#Headers], 0), FALSE)</f>
        <v>76</v>
      </c>
    </row>
    <row r="102" spans="1:3" x14ac:dyDescent="0.35">
      <c r="A102" s="125" t="s">
        <v>340</v>
      </c>
      <c r="B102" s="127" t="s">
        <v>205</v>
      </c>
      <c r="C102" s="125">
        <f>VLOOKUP(GroupVertices[[#This Row],[Vertex]], Vertices[], MATCH("ID", Vertices[#Headers], 0), FALSE)</f>
        <v>28</v>
      </c>
    </row>
    <row r="103" spans="1:3" x14ac:dyDescent="0.35">
      <c r="A103" s="125" t="s">
        <v>340</v>
      </c>
      <c r="B103" s="127" t="s">
        <v>206</v>
      </c>
      <c r="C103" s="125">
        <f>VLOOKUP(GroupVertices[[#This Row],[Vertex]], Vertices[], MATCH("ID", Vertices[#Headers], 0), FALSE)</f>
        <v>29</v>
      </c>
    </row>
    <row r="104" spans="1:3" x14ac:dyDescent="0.35">
      <c r="A104" s="125" t="s">
        <v>340</v>
      </c>
      <c r="B104" s="127" t="s">
        <v>207</v>
      </c>
      <c r="C104" s="125">
        <f>VLOOKUP(GroupVertices[[#This Row],[Vertex]], Vertices[], MATCH("ID", Vertices[#Headers], 0), FALSE)</f>
        <v>30</v>
      </c>
    </row>
    <row r="105" spans="1:3" x14ac:dyDescent="0.35">
      <c r="A105" s="125" t="s">
        <v>340</v>
      </c>
      <c r="B105" s="127" t="s">
        <v>204</v>
      </c>
      <c r="C105" s="125">
        <f>VLOOKUP(GroupVertices[[#This Row],[Vertex]], Vertices[], MATCH("ID", Vertices[#Headers], 0), FALSE)</f>
        <v>27</v>
      </c>
    </row>
    <row r="106" spans="1:3" x14ac:dyDescent="0.35">
      <c r="A106" s="125" t="s">
        <v>341</v>
      </c>
      <c r="B106" s="127" t="s">
        <v>210</v>
      </c>
      <c r="C106" s="125">
        <f>VLOOKUP(GroupVertices[[#This Row],[Vertex]], Vertices[], MATCH("ID", Vertices[#Headers], 0), FALSE)</f>
        <v>33</v>
      </c>
    </row>
    <row r="107" spans="1:3" x14ac:dyDescent="0.35">
      <c r="A107" s="125" t="s">
        <v>341</v>
      </c>
      <c r="B107" s="127" t="s">
        <v>211</v>
      </c>
      <c r="C107" s="125">
        <f>VLOOKUP(GroupVertices[[#This Row],[Vertex]], Vertices[], MATCH("ID", Vertices[#Headers], 0), FALSE)</f>
        <v>34</v>
      </c>
    </row>
    <row r="108" spans="1:3" x14ac:dyDescent="0.35">
      <c r="A108" s="125" t="s">
        <v>341</v>
      </c>
      <c r="B108" s="127" t="s">
        <v>212</v>
      </c>
      <c r="C108" s="125">
        <f>VLOOKUP(GroupVertices[[#This Row],[Vertex]], Vertices[], MATCH("ID", Vertices[#Headers], 0), FALSE)</f>
        <v>35</v>
      </c>
    </row>
    <row r="109" spans="1:3" x14ac:dyDescent="0.35">
      <c r="A109" s="125" t="s">
        <v>341</v>
      </c>
      <c r="B109" s="127" t="s">
        <v>209</v>
      </c>
      <c r="C109" s="125">
        <f>VLOOKUP(GroupVertices[[#This Row],[Vertex]], Vertices[], MATCH("ID", Vertices[#Headers], 0), FALSE)</f>
        <v>32</v>
      </c>
    </row>
    <row r="110" spans="1:3" x14ac:dyDescent="0.35">
      <c r="A110" s="125" t="s">
        <v>342</v>
      </c>
      <c r="B110" s="127" t="s">
        <v>225</v>
      </c>
      <c r="C110" s="125">
        <f>VLOOKUP(GroupVertices[[#This Row],[Vertex]], Vertices[], MATCH("ID", Vertices[#Headers], 0), FALSE)</f>
        <v>48</v>
      </c>
    </row>
    <row r="111" spans="1:3" x14ac:dyDescent="0.35">
      <c r="A111" s="125" t="s">
        <v>342</v>
      </c>
      <c r="B111" s="127" t="s">
        <v>227</v>
      </c>
      <c r="C111" s="125">
        <f>VLOOKUP(GroupVertices[[#This Row],[Vertex]], Vertices[], MATCH("ID", Vertices[#Headers], 0), FALSE)</f>
        <v>49</v>
      </c>
    </row>
    <row r="112" spans="1:3" x14ac:dyDescent="0.35">
      <c r="A112" s="125" t="s">
        <v>342</v>
      </c>
      <c r="B112" s="127" t="s">
        <v>226</v>
      </c>
      <c r="C112" s="125">
        <f>VLOOKUP(GroupVertices[[#This Row],[Vertex]], Vertices[], MATCH("ID", Vertices[#Headers], 0), FALSE)</f>
        <v>50</v>
      </c>
    </row>
    <row r="113" spans="1:3" x14ac:dyDescent="0.35">
      <c r="A113" s="125" t="s">
        <v>342</v>
      </c>
      <c r="B113" s="127" t="s">
        <v>224</v>
      </c>
      <c r="C113" s="125">
        <f>VLOOKUP(GroupVertices[[#This Row],[Vertex]], Vertices[], MATCH("ID", Vertices[#Headers], 0), FALSE)</f>
        <v>47</v>
      </c>
    </row>
    <row r="114" spans="1:3" x14ac:dyDescent="0.35">
      <c r="A114" s="125" t="s">
        <v>343</v>
      </c>
      <c r="B114" s="127" t="s">
        <v>235</v>
      </c>
      <c r="C114" s="125">
        <f>VLOOKUP(GroupVertices[[#This Row],[Vertex]], Vertices[], MATCH("ID", Vertices[#Headers], 0), FALSE)</f>
        <v>58</v>
      </c>
    </row>
    <row r="115" spans="1:3" x14ac:dyDescent="0.35">
      <c r="A115" s="125" t="s">
        <v>343</v>
      </c>
      <c r="B115" s="127" t="s">
        <v>236</v>
      </c>
      <c r="C115" s="125">
        <f>VLOOKUP(GroupVertices[[#This Row],[Vertex]], Vertices[], MATCH("ID", Vertices[#Headers], 0), FALSE)</f>
        <v>59</v>
      </c>
    </row>
    <row r="116" spans="1:3" x14ac:dyDescent="0.35">
      <c r="A116" s="125" t="s">
        <v>343</v>
      </c>
      <c r="B116" s="127" t="s">
        <v>195</v>
      </c>
      <c r="C116" s="125">
        <f>VLOOKUP(GroupVertices[[#This Row],[Vertex]], Vertices[], MATCH("ID", Vertices[#Headers], 0), FALSE)</f>
        <v>18</v>
      </c>
    </row>
    <row r="117" spans="1:3" x14ac:dyDescent="0.35">
      <c r="A117" s="125" t="s">
        <v>343</v>
      </c>
      <c r="B117" s="127" t="s">
        <v>194</v>
      </c>
      <c r="C117" s="125">
        <f>VLOOKUP(GroupVertices[[#This Row],[Vertex]], Vertices[], MATCH("ID", Vertices[#Headers], 0), FALSE)</f>
        <v>17</v>
      </c>
    </row>
    <row r="118" spans="1:3" x14ac:dyDescent="0.35">
      <c r="A118" s="125" t="s">
        <v>344</v>
      </c>
      <c r="B118" s="127" t="s">
        <v>230</v>
      </c>
      <c r="C118" s="125">
        <f>VLOOKUP(GroupVertices[[#This Row],[Vertex]], Vertices[], MATCH("ID", Vertices[#Headers], 0), FALSE)</f>
        <v>52</v>
      </c>
    </row>
    <row r="119" spans="1:3" x14ac:dyDescent="0.35">
      <c r="A119" s="125" t="s">
        <v>344</v>
      </c>
      <c r="B119" s="127" t="s">
        <v>229</v>
      </c>
      <c r="C119" s="125">
        <f>VLOOKUP(GroupVertices[[#This Row],[Vertex]], Vertices[], MATCH("ID", Vertices[#Headers], 0), FALSE)</f>
        <v>53</v>
      </c>
    </row>
    <row r="120" spans="1:3" x14ac:dyDescent="0.35">
      <c r="A120" s="125" t="s">
        <v>344</v>
      </c>
      <c r="B120" s="127" t="s">
        <v>231</v>
      </c>
      <c r="C120" s="125">
        <f>VLOOKUP(GroupVertices[[#This Row],[Vertex]], Vertices[], MATCH("ID", Vertices[#Headers], 0), FALSE)</f>
        <v>54</v>
      </c>
    </row>
    <row r="121" spans="1:3" x14ac:dyDescent="0.35">
      <c r="A121" s="125" t="s">
        <v>344</v>
      </c>
      <c r="B121" s="127" t="s">
        <v>228</v>
      </c>
      <c r="C121" s="125">
        <f>VLOOKUP(GroupVertices[[#This Row],[Vertex]], Vertices[], MATCH("ID", Vertices[#Headers], 0), FALSE)</f>
        <v>51</v>
      </c>
    </row>
    <row r="122" spans="1:3" x14ac:dyDescent="0.35">
      <c r="A122" s="125" t="s">
        <v>345</v>
      </c>
      <c r="B122" s="127" t="s">
        <v>319</v>
      </c>
      <c r="C122" s="125">
        <f>VLOOKUP(GroupVertices[[#This Row],[Vertex]], Vertices[], MATCH("ID", Vertices[#Headers], 0), FALSE)</f>
        <v>142</v>
      </c>
    </row>
    <row r="123" spans="1:3" x14ac:dyDescent="0.35">
      <c r="A123" s="125" t="s">
        <v>345</v>
      </c>
      <c r="B123" s="127" t="s">
        <v>208</v>
      </c>
      <c r="C123" s="125">
        <f>VLOOKUP(GroupVertices[[#This Row],[Vertex]], Vertices[], MATCH("ID", Vertices[#Headers], 0), FALSE)</f>
        <v>31</v>
      </c>
    </row>
    <row r="124" spans="1:3" x14ac:dyDescent="0.35">
      <c r="A124" s="125" t="s">
        <v>345</v>
      </c>
      <c r="B124" s="127" t="s">
        <v>318</v>
      </c>
      <c r="C124" s="125">
        <f>VLOOKUP(GroupVertices[[#This Row],[Vertex]], Vertices[], MATCH("ID", Vertices[#Headers], 0), FALSE)</f>
        <v>141</v>
      </c>
    </row>
    <row r="125" spans="1:3" x14ac:dyDescent="0.35">
      <c r="A125" s="125" t="s">
        <v>346</v>
      </c>
      <c r="B125" s="127" t="s">
        <v>299</v>
      </c>
      <c r="C125" s="125">
        <f>VLOOKUP(GroupVertices[[#This Row],[Vertex]], Vertices[], MATCH("ID", Vertices[#Headers], 0), FALSE)</f>
        <v>122</v>
      </c>
    </row>
    <row r="126" spans="1:3" x14ac:dyDescent="0.35">
      <c r="A126" s="125" t="s">
        <v>346</v>
      </c>
      <c r="B126" s="127" t="s">
        <v>300</v>
      </c>
      <c r="C126" s="125">
        <f>VLOOKUP(GroupVertices[[#This Row],[Vertex]], Vertices[], MATCH("ID", Vertices[#Headers], 0), FALSE)</f>
        <v>123</v>
      </c>
    </row>
    <row r="127" spans="1:3" x14ac:dyDescent="0.35">
      <c r="A127" s="125" t="s">
        <v>346</v>
      </c>
      <c r="B127" s="127" t="s">
        <v>298</v>
      </c>
      <c r="C127" s="125">
        <f>VLOOKUP(GroupVertices[[#This Row],[Vertex]], Vertices[], MATCH("ID", Vertices[#Headers], 0), FALSE)</f>
        <v>121</v>
      </c>
    </row>
    <row r="128" spans="1:3" x14ac:dyDescent="0.35">
      <c r="A128" s="125" t="s">
        <v>347</v>
      </c>
      <c r="B128" s="127" t="s">
        <v>425</v>
      </c>
      <c r="C128" s="125">
        <f>VLOOKUP(GroupVertices[[#This Row],[Vertex]], Vertices[], MATCH("ID", Vertices[#Headers], 0), FALSE)</f>
        <v>166</v>
      </c>
    </row>
    <row r="129" spans="1:3" x14ac:dyDescent="0.35">
      <c r="A129" s="125" t="s">
        <v>347</v>
      </c>
      <c r="B129" s="127" t="s">
        <v>401</v>
      </c>
      <c r="C129" s="125">
        <f>VLOOKUP(GroupVertices[[#This Row],[Vertex]], Vertices[], MATCH("ID", Vertices[#Headers], 0), FALSE)</f>
        <v>157</v>
      </c>
    </row>
    <row r="130" spans="1:3" x14ac:dyDescent="0.35">
      <c r="A130" s="125" t="s">
        <v>347</v>
      </c>
      <c r="B130" s="127" t="s">
        <v>393</v>
      </c>
      <c r="C130" s="125">
        <f>VLOOKUP(GroupVertices[[#This Row],[Vertex]], Vertices[], MATCH("ID", Vertices[#Headers], 0), FALSE)</f>
        <v>149</v>
      </c>
    </row>
    <row r="131" spans="1:3" x14ac:dyDescent="0.35">
      <c r="A131" s="125" t="s">
        <v>348</v>
      </c>
      <c r="B131" s="127" t="s">
        <v>424</v>
      </c>
      <c r="C131" s="125">
        <f>VLOOKUP(GroupVertices[[#This Row],[Vertex]], Vertices[], MATCH("ID", Vertices[#Headers], 0), FALSE)</f>
        <v>182</v>
      </c>
    </row>
    <row r="132" spans="1:3" x14ac:dyDescent="0.35">
      <c r="A132" s="125" t="s">
        <v>348</v>
      </c>
      <c r="B132" s="127" t="s">
        <v>398</v>
      </c>
      <c r="C132" s="125">
        <f>VLOOKUP(GroupVertices[[#This Row],[Vertex]], Vertices[], MATCH("ID", Vertices[#Headers], 0), FALSE)</f>
        <v>154</v>
      </c>
    </row>
    <row r="133" spans="1:3" x14ac:dyDescent="0.35">
      <c r="A133" s="125" t="s">
        <v>348</v>
      </c>
      <c r="B133" s="127" t="s">
        <v>423</v>
      </c>
      <c r="C133" s="125">
        <f>VLOOKUP(GroupVertices[[#This Row],[Vertex]], Vertices[], MATCH("ID", Vertices[#Headers], 0), FALSE)</f>
        <v>181</v>
      </c>
    </row>
    <row r="134" spans="1:3" x14ac:dyDescent="0.35">
      <c r="A134" s="125" t="s">
        <v>349</v>
      </c>
      <c r="B134" s="127" t="s">
        <v>175</v>
      </c>
      <c r="C134" s="125">
        <f>VLOOKUP(GroupVertices[[#This Row],[Vertex]], Vertices[], MATCH("ID", Vertices[#Headers], 0), FALSE)</f>
        <v>4</v>
      </c>
    </row>
    <row r="135" spans="1:3" x14ac:dyDescent="0.35">
      <c r="A135" s="125" t="s">
        <v>349</v>
      </c>
      <c r="B135" s="127" t="s">
        <v>176</v>
      </c>
      <c r="C135" s="125">
        <f>VLOOKUP(GroupVertices[[#This Row],[Vertex]], Vertices[], MATCH("ID", Vertices[#Headers], 0), FALSE)</f>
        <v>5</v>
      </c>
    </row>
    <row r="136" spans="1:3" x14ac:dyDescent="0.35">
      <c r="A136" s="125" t="s">
        <v>349</v>
      </c>
      <c r="B136" s="127" t="s">
        <v>174</v>
      </c>
      <c r="C136" s="125">
        <f>VLOOKUP(GroupVertices[[#This Row],[Vertex]], Vertices[], MATCH("ID", Vertices[#Headers], 0), FALSE)</f>
        <v>3</v>
      </c>
    </row>
    <row r="137" spans="1:3" x14ac:dyDescent="0.35">
      <c r="A137" s="125" t="s">
        <v>350</v>
      </c>
      <c r="B137" s="127" t="s">
        <v>238</v>
      </c>
      <c r="C137" s="125">
        <f>VLOOKUP(GroupVertices[[#This Row],[Vertex]], Vertices[], MATCH("ID", Vertices[#Headers], 0), FALSE)</f>
        <v>61</v>
      </c>
    </row>
    <row r="138" spans="1:3" x14ac:dyDescent="0.35">
      <c r="A138" s="125" t="s">
        <v>350</v>
      </c>
      <c r="B138" s="127" t="s">
        <v>239</v>
      </c>
      <c r="C138" s="125">
        <f>VLOOKUP(GroupVertices[[#This Row],[Vertex]], Vertices[], MATCH("ID", Vertices[#Headers], 0), FALSE)</f>
        <v>62</v>
      </c>
    </row>
    <row r="139" spans="1:3" x14ac:dyDescent="0.35">
      <c r="A139" s="125" t="s">
        <v>350</v>
      </c>
      <c r="B139" s="127" t="s">
        <v>237</v>
      </c>
      <c r="C139" s="125">
        <f>VLOOKUP(GroupVertices[[#This Row],[Vertex]], Vertices[], MATCH("ID", Vertices[#Headers], 0), FALSE)</f>
        <v>60</v>
      </c>
    </row>
    <row r="140" spans="1:3" x14ac:dyDescent="0.35">
      <c r="A140" s="125" t="s">
        <v>351</v>
      </c>
      <c r="B140" s="127" t="s">
        <v>265</v>
      </c>
      <c r="C140" s="125">
        <f>VLOOKUP(GroupVertices[[#This Row],[Vertex]], Vertices[], MATCH("ID", Vertices[#Headers], 0), FALSE)</f>
        <v>88</v>
      </c>
    </row>
    <row r="141" spans="1:3" x14ac:dyDescent="0.35">
      <c r="A141" s="125" t="s">
        <v>351</v>
      </c>
      <c r="B141" s="127" t="s">
        <v>266</v>
      </c>
      <c r="C141" s="125">
        <f>VLOOKUP(GroupVertices[[#This Row],[Vertex]], Vertices[], MATCH("ID", Vertices[#Headers], 0), FALSE)</f>
        <v>89</v>
      </c>
    </row>
    <row r="142" spans="1:3" x14ac:dyDescent="0.35">
      <c r="A142" s="125" t="s">
        <v>351</v>
      </c>
      <c r="B142" s="127" t="s">
        <v>264</v>
      </c>
      <c r="C142" s="125">
        <f>VLOOKUP(GroupVertices[[#This Row],[Vertex]], Vertices[], MATCH("ID", Vertices[#Headers], 0), FALSE)</f>
        <v>87</v>
      </c>
    </row>
    <row r="143" spans="1:3" x14ac:dyDescent="0.35">
      <c r="A143" s="125" t="s">
        <v>352</v>
      </c>
      <c r="B143" s="127" t="s">
        <v>202</v>
      </c>
      <c r="C143" s="125">
        <f>VLOOKUP(GroupVertices[[#This Row],[Vertex]], Vertices[], MATCH("ID", Vertices[#Headers], 0), FALSE)</f>
        <v>25</v>
      </c>
    </row>
    <row r="144" spans="1:3" x14ac:dyDescent="0.35">
      <c r="A144" s="125" t="s">
        <v>352</v>
      </c>
      <c r="B144" s="127" t="s">
        <v>203</v>
      </c>
      <c r="C144" s="125">
        <f>VLOOKUP(GroupVertices[[#This Row],[Vertex]], Vertices[], MATCH("ID", Vertices[#Headers], 0), FALSE)</f>
        <v>26</v>
      </c>
    </row>
    <row r="145" spans="1:3" x14ac:dyDescent="0.35">
      <c r="A145" s="125" t="s">
        <v>352</v>
      </c>
      <c r="B145" s="127" t="s">
        <v>201</v>
      </c>
      <c r="C145" s="125">
        <f>VLOOKUP(GroupVertices[[#This Row],[Vertex]], Vertices[], MATCH("ID", Vertices[#Headers], 0), FALSE)</f>
        <v>24</v>
      </c>
    </row>
    <row r="146" spans="1:3" x14ac:dyDescent="0.35">
      <c r="A146" s="125" t="s">
        <v>353</v>
      </c>
      <c r="B146" s="127" t="s">
        <v>279</v>
      </c>
      <c r="C146" s="125">
        <f>VLOOKUP(GroupVertices[[#This Row],[Vertex]], Vertices[], MATCH("ID", Vertices[#Headers], 0), FALSE)</f>
        <v>102</v>
      </c>
    </row>
    <row r="147" spans="1:3" x14ac:dyDescent="0.35">
      <c r="A147" s="125" t="s">
        <v>353</v>
      </c>
      <c r="B147" s="127" t="s">
        <v>280</v>
      </c>
      <c r="C147" s="125">
        <f>VLOOKUP(GroupVertices[[#This Row],[Vertex]], Vertices[], MATCH("ID", Vertices[#Headers], 0), FALSE)</f>
        <v>103</v>
      </c>
    </row>
    <row r="148" spans="1:3" x14ac:dyDescent="0.35">
      <c r="A148" s="125" t="s">
        <v>353</v>
      </c>
      <c r="B148" s="127" t="s">
        <v>278</v>
      </c>
      <c r="C148" s="125">
        <f>VLOOKUP(GroupVertices[[#This Row],[Vertex]], Vertices[], MATCH("ID", Vertices[#Headers], 0), FALSE)</f>
        <v>101</v>
      </c>
    </row>
    <row r="149" spans="1:3" x14ac:dyDescent="0.35">
      <c r="A149" s="125" t="s">
        <v>354</v>
      </c>
      <c r="B149" s="127" t="s">
        <v>374</v>
      </c>
      <c r="C149" s="125" t="e">
        <f>VLOOKUP(GroupVertices[[#This Row],[Vertex]], Vertices[], MATCH("ID", Vertices[#Headers], 0), FALSE)</f>
        <v>#N/A</v>
      </c>
    </row>
    <row r="150" spans="1:3" x14ac:dyDescent="0.35">
      <c r="A150" s="125" t="s">
        <v>354</v>
      </c>
      <c r="B150" s="127" t="s">
        <v>222</v>
      </c>
      <c r="C150" s="125">
        <f>VLOOKUP(GroupVertices[[#This Row],[Vertex]], Vertices[], MATCH("ID", Vertices[#Headers], 0), FALSE)</f>
        <v>45</v>
      </c>
    </row>
    <row r="151" spans="1:3" x14ac:dyDescent="0.35">
      <c r="A151" s="125" t="s">
        <v>355</v>
      </c>
      <c r="B151" s="127" t="s">
        <v>417</v>
      </c>
      <c r="C151" s="125">
        <f>VLOOKUP(GroupVertices[[#This Row],[Vertex]], Vertices[], MATCH("ID", Vertices[#Headers], 0), FALSE)</f>
        <v>174</v>
      </c>
    </row>
    <row r="152" spans="1:3" x14ac:dyDescent="0.35">
      <c r="A152" s="125" t="s">
        <v>355</v>
      </c>
      <c r="B152" s="127" t="s">
        <v>410</v>
      </c>
      <c r="C152" s="125">
        <f>VLOOKUP(GroupVertices[[#This Row],[Vertex]], Vertices[], MATCH("ID", Vertices[#Headers], 0), FALSE)</f>
        <v>167</v>
      </c>
    </row>
    <row r="153" spans="1:3" x14ac:dyDescent="0.35">
      <c r="A153" s="125" t="s">
        <v>356</v>
      </c>
      <c r="B153" s="127" t="s">
        <v>221</v>
      </c>
      <c r="C153" s="125">
        <f>VLOOKUP(GroupVertices[[#This Row],[Vertex]], Vertices[], MATCH("ID", Vertices[#Headers], 0), FALSE)</f>
        <v>44</v>
      </c>
    </row>
    <row r="154" spans="1:3" x14ac:dyDescent="0.35">
      <c r="A154" s="125" t="s">
        <v>356</v>
      </c>
      <c r="B154" s="127" t="s">
        <v>220</v>
      </c>
      <c r="C154" s="125">
        <f>VLOOKUP(GroupVertices[[#This Row],[Vertex]], Vertices[], MATCH("ID", Vertices[#Headers], 0), FALSE)</f>
        <v>43</v>
      </c>
    </row>
    <row r="155" spans="1:3" x14ac:dyDescent="0.35">
      <c r="A155" s="125" t="s">
        <v>357</v>
      </c>
      <c r="B155" s="127" t="s">
        <v>214</v>
      </c>
      <c r="C155" s="125">
        <f>VLOOKUP(GroupVertices[[#This Row],[Vertex]], Vertices[], MATCH("ID", Vertices[#Headers], 0), FALSE)</f>
        <v>37</v>
      </c>
    </row>
    <row r="156" spans="1:3" x14ac:dyDescent="0.35">
      <c r="A156" s="125" t="s">
        <v>357</v>
      </c>
      <c r="B156" s="127" t="s">
        <v>213</v>
      </c>
      <c r="C156" s="125">
        <f>VLOOKUP(GroupVertices[[#This Row],[Vertex]], Vertices[], MATCH("ID", Vertices[#Headers], 0), FALSE)</f>
        <v>36</v>
      </c>
    </row>
    <row r="157" spans="1:3" x14ac:dyDescent="0.35">
      <c r="A157" s="125" t="s">
        <v>358</v>
      </c>
      <c r="B157" s="127" t="s">
        <v>409</v>
      </c>
      <c r="C157" s="125">
        <f>VLOOKUP(GroupVertices[[#This Row],[Vertex]], Vertices[], MATCH("ID", Vertices[#Headers], 0), FALSE)</f>
        <v>165</v>
      </c>
    </row>
    <row r="158" spans="1:3" x14ac:dyDescent="0.35">
      <c r="A158" s="125" t="s">
        <v>358</v>
      </c>
      <c r="B158" s="127" t="s">
        <v>406</v>
      </c>
      <c r="C158" s="125">
        <f>VLOOKUP(GroupVertices[[#This Row],[Vertex]], Vertices[], MATCH("ID", Vertices[#Headers], 0), FALSE)</f>
        <v>162</v>
      </c>
    </row>
    <row r="159" spans="1:3" x14ac:dyDescent="0.35">
      <c r="A159" s="125" t="s">
        <v>359</v>
      </c>
      <c r="B159" s="127" t="s">
        <v>277</v>
      </c>
      <c r="C159" s="125">
        <f>VLOOKUP(GroupVertices[[#This Row],[Vertex]], Vertices[], MATCH("ID", Vertices[#Headers], 0), FALSE)</f>
        <v>100</v>
      </c>
    </row>
    <row r="160" spans="1:3" x14ac:dyDescent="0.35">
      <c r="A160" s="125" t="s">
        <v>359</v>
      </c>
      <c r="B160" s="127" t="s">
        <v>276</v>
      </c>
      <c r="C160" s="125">
        <f>VLOOKUP(GroupVertices[[#This Row],[Vertex]], Vertices[], MATCH("ID", Vertices[#Headers], 0), FALSE)</f>
        <v>99</v>
      </c>
    </row>
    <row r="161" spans="1:3" x14ac:dyDescent="0.35">
      <c r="A161" s="125" t="s">
        <v>360</v>
      </c>
      <c r="B161" s="127" t="s">
        <v>291</v>
      </c>
      <c r="C161" s="125">
        <f>VLOOKUP(GroupVertices[[#This Row],[Vertex]], Vertices[], MATCH("ID", Vertices[#Headers], 0), FALSE)</f>
        <v>114</v>
      </c>
    </row>
    <row r="162" spans="1:3" x14ac:dyDescent="0.35">
      <c r="A162" s="125" t="s">
        <v>360</v>
      </c>
      <c r="B162" s="127" t="s">
        <v>290</v>
      </c>
      <c r="C162" s="125">
        <f>VLOOKUP(GroupVertices[[#This Row],[Vertex]], Vertices[], MATCH("ID", Vertices[#Headers], 0), FALSE)</f>
        <v>113</v>
      </c>
    </row>
    <row r="163" spans="1:3" x14ac:dyDescent="0.35">
      <c r="A163" s="125" t="s">
        <v>380</v>
      </c>
      <c r="B163" s="127" t="s">
        <v>285</v>
      </c>
      <c r="C163" s="125">
        <f>VLOOKUP(GroupVertices[[#This Row],[Vertex]], Vertices[], MATCH("ID", Vertices[#Headers], 0), FALSE)</f>
        <v>108</v>
      </c>
    </row>
    <row r="164" spans="1:3" x14ac:dyDescent="0.35">
      <c r="A164" s="125" t="s">
        <v>380</v>
      </c>
      <c r="B164" s="127" t="s">
        <v>284</v>
      </c>
      <c r="C164" s="125">
        <f>VLOOKUP(GroupVertices[[#This Row],[Vertex]], Vertices[], MATCH("ID", Vertices[#Headers], 0), FALSE)</f>
        <v>107</v>
      </c>
    </row>
    <row r="165" spans="1:3" x14ac:dyDescent="0.35">
      <c r="A165" s="125" t="s">
        <v>427</v>
      </c>
      <c r="B165" s="127" t="s">
        <v>302</v>
      </c>
      <c r="C165" s="125">
        <f>VLOOKUP(GroupVertices[[#This Row],[Vertex]], Vertices[], MATCH("ID", Vertices[#Headers], 0), FALSE)</f>
        <v>124</v>
      </c>
    </row>
    <row r="166" spans="1:3" x14ac:dyDescent="0.35">
      <c r="A166" s="125" t="s">
        <v>427</v>
      </c>
      <c r="B166" s="127" t="s">
        <v>301</v>
      </c>
      <c r="C166" s="125">
        <f>VLOOKUP(GroupVertices[[#This Row],[Vertex]], Vertices[], MATCH("ID", Vertices[#Headers], 0), FALSE)</f>
        <v>125</v>
      </c>
    </row>
    <row r="167" spans="1:3" x14ac:dyDescent="0.35">
      <c r="A167" s="125" t="s">
        <v>428</v>
      </c>
      <c r="B167" s="127" t="s">
        <v>316</v>
      </c>
      <c r="C167" s="125">
        <f>VLOOKUP(GroupVertices[[#This Row],[Vertex]], Vertices[], MATCH("ID", Vertices[#Headers], 0), FALSE)</f>
        <v>139</v>
      </c>
    </row>
    <row r="168" spans="1:3" x14ac:dyDescent="0.35">
      <c r="A168" s="125" t="s">
        <v>428</v>
      </c>
      <c r="B168" s="127" t="s">
        <v>315</v>
      </c>
      <c r="C168" s="125">
        <f>VLOOKUP(GroupVertices[[#This Row],[Vertex]], Vertices[], MATCH("ID", Vertices[#Headers], 0), FALSE)</f>
        <v>138</v>
      </c>
    </row>
    <row r="169" spans="1:3" x14ac:dyDescent="0.35">
      <c r="A169" s="125" t="s">
        <v>429</v>
      </c>
      <c r="B169" s="127" t="s">
        <v>248</v>
      </c>
      <c r="C169" s="125">
        <f>VLOOKUP(GroupVertices[[#This Row],[Vertex]], Vertices[], MATCH("ID", Vertices[#Headers], 0), FALSE)</f>
        <v>71</v>
      </c>
    </row>
    <row r="170" spans="1:3" x14ac:dyDescent="0.35">
      <c r="A170" s="125" t="s">
        <v>429</v>
      </c>
      <c r="B170" s="127" t="s">
        <v>247</v>
      </c>
      <c r="C170" s="125">
        <f>VLOOKUP(GroupVertices[[#This Row],[Vertex]], Vertices[], MATCH("ID", Vertices[#Headers], 0), FALSE)</f>
        <v>70</v>
      </c>
    </row>
    <row r="171" spans="1:3" x14ac:dyDescent="0.35">
      <c r="A171" s="125" t="s">
        <v>430</v>
      </c>
      <c r="B171" s="127" t="s">
        <v>304</v>
      </c>
      <c r="C171" s="125">
        <f>VLOOKUP(GroupVertices[[#This Row],[Vertex]], Vertices[], MATCH("ID", Vertices[#Headers], 0), FALSE)</f>
        <v>127</v>
      </c>
    </row>
    <row r="172" spans="1:3" x14ac:dyDescent="0.35">
      <c r="A172" s="125" t="s">
        <v>430</v>
      </c>
      <c r="B172" s="127" t="s">
        <v>303</v>
      </c>
      <c r="C172" s="125">
        <f>VLOOKUP(GroupVertices[[#This Row],[Vertex]], Vertices[], MATCH("ID", Vertices[#Headers], 0), FALSE)</f>
        <v>126</v>
      </c>
    </row>
  </sheetData>
  <dataConsolidate link="1"/>
  <dataValidations xWindow="58" yWindow="226" count="3">
    <dataValidation allowBlank="1" showInputMessage="1" showErrorMessage="1" promptTitle="Group Name" prompt="Enter the name of the group.  The group name must also be entered on the Groups worksheet." sqref="A2:A172"/>
    <dataValidation allowBlank="1" showInputMessage="1" showErrorMessage="1" promptTitle="Vertex Name" prompt="Enter the name of a vertex to include in the group." sqref="B2:B172"/>
    <dataValidation allowBlank="1" showInputMessage="1" promptTitle="Vertex ID" prompt="This is the value of the hidden ID cell in the Vertices worksheet.  It gets filled in by the items on the NodeXL, Analysis, Groups menu." sqref="C2:C172"/>
  </dataValidations>
  <pageMargins left="0.7" right="0.7" top="0.75" bottom="0.75" header="0.3" footer="0.3"/>
  <pageSetup orientation="portrait" horizontalDpi="0" verticalDpi="0"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X171"/>
  <sheetViews>
    <sheetView topLeftCell="A11" workbookViewId="0">
      <selection activeCell="B31" sqref="B31"/>
    </sheetView>
  </sheetViews>
  <sheetFormatPr defaultColWidth="9.1796875" defaultRowHeight="14.5" x14ac:dyDescent="0.35"/>
  <cols>
    <col min="1" max="1" width="43.1796875" customWidth="1"/>
    <col min="2" max="2" width="13.81640625" customWidth="1"/>
    <col min="3" max="3" width="9.1796875" customWidth="1"/>
    <col min="4" max="4" width="12.81640625" hidden="1" customWidth="1"/>
    <col min="5" max="5" width="19.7265625" hidden="1" customWidth="1"/>
    <col min="6" max="6" width="15.54296875" hidden="1" customWidth="1"/>
    <col min="7" max="7" width="22.1796875" hidden="1" customWidth="1"/>
    <col min="8" max="8" width="17.1796875" hidden="1" customWidth="1"/>
    <col min="9" max="9" width="23.81640625" hidden="1" customWidth="1"/>
    <col min="10" max="10" width="28.26953125" hidden="1" customWidth="1"/>
    <col min="11" max="11" width="34.81640625" hidden="1" customWidth="1"/>
    <col min="12" max="12" width="25" hidden="1" customWidth="1"/>
    <col min="13" max="13" width="31.54296875" hidden="1" customWidth="1"/>
    <col min="14" max="14" width="26.54296875" hidden="1" customWidth="1"/>
    <col min="15" max="17" width="33.26953125" hidden="1" customWidth="1"/>
    <col min="18" max="18" width="26.54296875" hidden="1" customWidth="1"/>
    <col min="19" max="19" width="33" hidden="1" customWidth="1"/>
    <col min="20" max="20" width="19.54296875" hidden="1" customWidth="1"/>
    <col min="21" max="21" width="26.1796875" hidden="1" customWidth="1"/>
    <col min="22" max="22" width="9.1796875" hidden="1" customWidth="1"/>
    <col min="23" max="23" width="34.1796875" hidden="1" customWidth="1"/>
    <col min="24" max="24" width="25.1796875" hidden="1" customWidth="1"/>
  </cols>
  <sheetData>
    <row r="1" spans="1:24" ht="15" customHeight="1" thickBot="1" x14ac:dyDescent="0.4">
      <c r="A1" s="13" t="s">
        <v>162</v>
      </c>
      <c r="B1" s="13" t="s">
        <v>17</v>
      </c>
      <c r="D1" t="s">
        <v>80</v>
      </c>
      <c r="E1" t="s">
        <v>81</v>
      </c>
      <c r="F1" s="37" t="s">
        <v>87</v>
      </c>
      <c r="G1" s="38" t="s">
        <v>88</v>
      </c>
      <c r="H1" s="37" t="s">
        <v>93</v>
      </c>
      <c r="I1" s="38" t="s">
        <v>94</v>
      </c>
      <c r="J1" s="37" t="s">
        <v>99</v>
      </c>
      <c r="K1" s="38" t="s">
        <v>100</v>
      </c>
      <c r="L1" s="37" t="s">
        <v>105</v>
      </c>
      <c r="M1" s="38" t="s">
        <v>106</v>
      </c>
      <c r="N1" s="37" t="s">
        <v>111</v>
      </c>
      <c r="O1" s="38" t="s">
        <v>112</v>
      </c>
      <c r="P1" s="38" t="s">
        <v>138</v>
      </c>
      <c r="Q1" s="38" t="s">
        <v>139</v>
      </c>
      <c r="R1" s="37" t="s">
        <v>117</v>
      </c>
      <c r="S1" s="37" t="s">
        <v>118</v>
      </c>
      <c r="T1" s="37" t="s">
        <v>123</v>
      </c>
      <c r="U1" s="38" t="s">
        <v>124</v>
      </c>
      <c r="W1" t="s">
        <v>128</v>
      </c>
      <c r="X1" t="s">
        <v>17</v>
      </c>
    </row>
    <row r="2" spans="1:24" ht="15" thickTop="1" x14ac:dyDescent="0.35">
      <c r="A2" s="36" t="s">
        <v>177</v>
      </c>
      <c r="B2" s="36" t="s">
        <v>31</v>
      </c>
      <c r="D2" s="33">
        <f>MIN(Vertices[Degree])</f>
        <v>1</v>
      </c>
      <c r="E2" s="3">
        <f>COUNTIF(Vertices[Degree], "&gt;= " &amp; D2) - COUNTIF(Vertices[Degree], "&gt;=" &amp; D3)</f>
        <v>31</v>
      </c>
      <c r="F2" s="39">
        <f>MIN(Vertices[In-Degree])</f>
        <v>0</v>
      </c>
      <c r="G2" s="40">
        <f>COUNTIF(Vertices[In-Degree], "&gt;= " &amp; F2) - COUNTIF(Vertices[In-Degree], "&gt;=" &amp; F3)</f>
        <v>0</v>
      </c>
      <c r="H2" s="39">
        <f>MIN(Vertices[Out-Degree])</f>
        <v>0</v>
      </c>
      <c r="I2" s="40">
        <f>COUNTIF(Vertices[Out-Degree], "&gt;= " &amp; H2) - COUNTIF(Vertices[Out-Degree], "&gt;=" &amp; H3)</f>
        <v>0</v>
      </c>
      <c r="J2" s="39">
        <f>MIN(Vertices[Betweenness Centrality])</f>
        <v>0</v>
      </c>
      <c r="K2" s="40">
        <f>COUNTIF(Vertices[Betweenness Centrality], "&gt;= " &amp; J2) - COUNTIF(Vertices[Betweenness Centrality], "&gt;=" &amp; J3)</f>
        <v>167</v>
      </c>
      <c r="L2" s="39">
        <f>MIN(Vertices[Closeness Centrality])</f>
        <v>1.5873000000000002E-2</v>
      </c>
      <c r="M2" s="40">
        <f>COUNTIF(Vertices[Closeness Centrality], "&gt;= " &amp; L2) - COUNTIF(Vertices[Closeness Centrality], "&gt;=" &amp; L3)</f>
        <v>23</v>
      </c>
      <c r="N2" s="39">
        <f>MIN(Vertices[Eigenvector Centrality])</f>
        <v>0</v>
      </c>
      <c r="O2" s="40">
        <f>COUNTIF(Vertices[Eigenvector Centrality], "&gt;= " &amp; N2) - COUNTIF(Vertices[Eigenvector Centrality], "&gt;=" &amp; N3)</f>
        <v>147</v>
      </c>
      <c r="P2" s="39">
        <f>MIN(Vertices[PageRank])</f>
        <v>0.34026600000000001</v>
      </c>
      <c r="Q2" s="40">
        <f>COUNTIF(Vertices[PageRank], "&gt;= " &amp; P2) - COUNTIF(Vertices[PageRank], "&gt;=" &amp; P3)</f>
        <v>2</v>
      </c>
      <c r="R2" s="39">
        <f>MIN(Vertices[Clustering Coefficient])</f>
        <v>0</v>
      </c>
      <c r="S2" s="45">
        <f>COUNTIF(Vertices[Clustering Coefficient], "&gt;= " &amp; R2) - COUNTIF(Vertices[Clustering Coefficient], "&gt;=" &amp; R3)</f>
        <v>32</v>
      </c>
      <c r="T2" s="39">
        <f ca="1">MIN(INDIRECT(DynamicFilterSourceColumnRange))</f>
        <v>1</v>
      </c>
      <c r="U2" s="40">
        <f t="shared" ref="U2:U45" ca="1" si="0">COUNTIF(INDIRECT(DynamicFilterSourceColumnRange), "&gt;= " &amp; T2) - COUNTIF(INDIRECT(DynamicFilterSourceColumnRange), "&gt;=" &amp; T3)</f>
        <v>31</v>
      </c>
      <c r="W2" t="s">
        <v>125</v>
      </c>
      <c r="X2">
        <f>ROWS(HistogramBins[Degree Bin]) - 1</f>
        <v>43</v>
      </c>
    </row>
    <row r="3" spans="1:24" x14ac:dyDescent="0.35">
      <c r="A3" s="101"/>
      <c r="B3" s="101"/>
      <c r="D3" s="34">
        <f t="shared" ref="D3:D44" si="1">D2+($D$45-$D$2)/BinDivisor</f>
        <v>1.4651162790697674</v>
      </c>
      <c r="E3" s="3">
        <f>COUNTIF(Vertices[Degree], "&gt;= " &amp; D3) - COUNTIF(Vertices[Degree], "&gt;=" &amp; D4)</f>
        <v>0</v>
      </c>
      <c r="F3" s="41">
        <f t="shared" ref="F3:F44" si="2">F2+($F$45-$F$2)/BinDivisor</f>
        <v>0</v>
      </c>
      <c r="G3" s="42">
        <f>COUNTIF(Vertices[In-Degree], "&gt;= " &amp; F3) - COUNTIF(Vertices[In-Degree], "&gt;=" &amp; F4)</f>
        <v>0</v>
      </c>
      <c r="H3" s="41">
        <f t="shared" ref="H3:H44" si="3">H2+($H$45-$H$2)/BinDivisor</f>
        <v>0</v>
      </c>
      <c r="I3" s="42">
        <f>COUNTIF(Vertices[Out-Degree], "&gt;= " &amp; H3) - COUNTIF(Vertices[Out-Degree], "&gt;=" &amp; H4)</f>
        <v>0</v>
      </c>
      <c r="J3" s="41">
        <f t="shared" ref="J3:J44" si="4">J2+($J$45-$J$2)/BinDivisor</f>
        <v>5.3023255813953485</v>
      </c>
      <c r="K3" s="42">
        <f>COUNTIF(Vertices[Betweenness Centrality], "&gt;= " &amp; J3) - COUNTIF(Vertices[Betweenness Centrality], "&gt;=" &amp; J4)</f>
        <v>0</v>
      </c>
      <c r="L3" s="41">
        <f t="shared" ref="L3:L44" si="5">L2+($L$45-$L$2)/BinDivisor</f>
        <v>3.8759674418604652E-2</v>
      </c>
      <c r="M3" s="42">
        <f>COUNTIF(Vertices[Closeness Centrality], "&gt;= " &amp; L3) - COUNTIF(Vertices[Closeness Centrality], "&gt;=" &amp; L4)</f>
        <v>11</v>
      </c>
      <c r="N3" s="41">
        <f t="shared" ref="N3:N44" si="6">N2+($N$45-$N$2)/BinDivisor</f>
        <v>3.5149534883720931E-3</v>
      </c>
      <c r="O3" s="42">
        <f>COUNTIF(Vertices[Eigenvector Centrality], "&gt;= " &amp; N3) - COUNTIF(Vertices[Eigenvector Centrality], "&gt;=" &amp; N4)</f>
        <v>0</v>
      </c>
      <c r="P3" s="41">
        <f t="shared" ref="P3:P44" si="7">P2+($P$45-$P$2)/BinDivisor</f>
        <v>0.46530886046511633</v>
      </c>
      <c r="Q3" s="42">
        <f>COUNTIF(Vertices[PageRank], "&gt;= " &amp; P3) - COUNTIF(Vertices[PageRank], "&gt;=" &amp; P4)</f>
        <v>3</v>
      </c>
      <c r="R3" s="41">
        <f t="shared" ref="R3:R44" si="8">R2+($R$45-$R$2)/BinDivisor</f>
        <v>2.3255813953488372E-2</v>
      </c>
      <c r="S3" s="46">
        <f>COUNTIF(Vertices[Clustering Coefficient], "&gt;= " &amp; R3) - COUNTIF(Vertices[Clustering Coefficient], "&gt;=" &amp; R4)</f>
        <v>0</v>
      </c>
      <c r="T3" s="41">
        <f t="shared" ref="T3:T44" ca="1" si="9">T2+($T$45-$T$2)/BinDivisor</f>
        <v>1.4651162790697674</v>
      </c>
      <c r="U3" s="42">
        <f t="shared" ca="1" si="0"/>
        <v>0</v>
      </c>
      <c r="W3" t="s">
        <v>126</v>
      </c>
      <c r="X3" t="s">
        <v>86</v>
      </c>
    </row>
    <row r="4" spans="1:24" x14ac:dyDescent="0.35">
      <c r="A4" s="36" t="s">
        <v>146</v>
      </c>
      <c r="B4" s="36">
        <v>180</v>
      </c>
      <c r="D4" s="34">
        <f t="shared" si="1"/>
        <v>1.9302325581395348</v>
      </c>
      <c r="E4" s="3">
        <f>COUNTIF(Vertices[Degree], "&gt;= " &amp; D4) - COUNTIF(Vertices[Degree], "&gt;=" &amp; D5)</f>
        <v>45</v>
      </c>
      <c r="F4" s="39">
        <f t="shared" si="2"/>
        <v>0</v>
      </c>
      <c r="G4" s="40">
        <f>COUNTIF(Vertices[In-Degree], "&gt;= " &amp; F4) - COUNTIF(Vertices[In-Degree], "&gt;=" &amp; F5)</f>
        <v>0</v>
      </c>
      <c r="H4" s="39">
        <f t="shared" si="3"/>
        <v>0</v>
      </c>
      <c r="I4" s="40">
        <f>COUNTIF(Vertices[Out-Degree], "&gt;= " &amp; H4) - COUNTIF(Vertices[Out-Degree], "&gt;=" &amp; H5)</f>
        <v>0</v>
      </c>
      <c r="J4" s="39">
        <f t="shared" si="4"/>
        <v>10.604651162790697</v>
      </c>
      <c r="K4" s="40">
        <f>COUNTIF(Vertices[Betweenness Centrality], "&gt;= " &amp; J4) - COUNTIF(Vertices[Betweenness Centrality], "&gt;=" &amp; J5)</f>
        <v>1</v>
      </c>
      <c r="L4" s="39">
        <f t="shared" si="5"/>
        <v>6.1646348837209305E-2</v>
      </c>
      <c r="M4" s="40">
        <f>COUNTIF(Vertices[Closeness Centrality], "&gt;= " &amp; L4) - COUNTIF(Vertices[Closeness Centrality], "&gt;=" &amp; L5)</f>
        <v>2</v>
      </c>
      <c r="N4" s="39">
        <f t="shared" si="6"/>
        <v>7.0299069767441862E-3</v>
      </c>
      <c r="O4" s="40">
        <f>COUNTIF(Vertices[Eigenvector Centrality], "&gt;= " &amp; N4) - COUNTIF(Vertices[Eigenvector Centrality], "&gt;=" &amp; N5)</f>
        <v>2</v>
      </c>
      <c r="P4" s="39">
        <f t="shared" si="7"/>
        <v>0.59035172093023258</v>
      </c>
      <c r="Q4" s="40">
        <f>COUNTIF(Vertices[PageRank], "&gt;= " &amp; P4) - COUNTIF(Vertices[PageRank], "&gt;=" &amp; P5)</f>
        <v>14</v>
      </c>
      <c r="R4" s="39">
        <f t="shared" si="8"/>
        <v>4.6511627906976744E-2</v>
      </c>
      <c r="S4" s="45">
        <f>COUNTIF(Vertices[Clustering Coefficient], "&gt;= " &amp; R4) - COUNTIF(Vertices[Clustering Coefficient], "&gt;=" &amp; R5)</f>
        <v>0</v>
      </c>
      <c r="T4" s="39">
        <f t="shared" ca="1" si="9"/>
        <v>1.9302325581395348</v>
      </c>
      <c r="U4" s="40">
        <f t="shared" ca="1" si="0"/>
        <v>45</v>
      </c>
      <c r="W4" s="12" t="s">
        <v>127</v>
      </c>
      <c r="X4" s="12" t="s">
        <v>384</v>
      </c>
    </row>
    <row r="5" spans="1:24" x14ac:dyDescent="0.35">
      <c r="A5" s="101"/>
      <c r="B5" s="101"/>
      <c r="D5" s="34">
        <f t="shared" si="1"/>
        <v>2.3953488372093021</v>
      </c>
      <c r="E5" s="3">
        <f>COUNTIF(Vertices[Degree], "&gt;= " &amp; D5) - COUNTIF(Vertices[Degree], "&gt;=" &amp; D6)</f>
        <v>0</v>
      </c>
      <c r="F5" s="41">
        <f t="shared" si="2"/>
        <v>0</v>
      </c>
      <c r="G5" s="42">
        <f>COUNTIF(Vertices[In-Degree], "&gt;= " &amp; F5) - COUNTIF(Vertices[In-Degree], "&gt;=" &amp; F6)</f>
        <v>0</v>
      </c>
      <c r="H5" s="41">
        <f t="shared" si="3"/>
        <v>0</v>
      </c>
      <c r="I5" s="42">
        <f>COUNTIF(Vertices[Out-Degree], "&gt;= " &amp; H5) - COUNTIF(Vertices[Out-Degree], "&gt;=" &amp; H6)</f>
        <v>0</v>
      </c>
      <c r="J5" s="41">
        <f t="shared" si="4"/>
        <v>15.906976744186046</v>
      </c>
      <c r="K5" s="42">
        <f>COUNTIF(Vertices[Betweenness Centrality], "&gt;= " &amp; J5) - COUNTIF(Vertices[Betweenness Centrality], "&gt;=" &amp; J6)</f>
        <v>0</v>
      </c>
      <c r="L5" s="41">
        <f t="shared" si="5"/>
        <v>8.4533023255813952E-2</v>
      </c>
      <c r="M5" s="42">
        <f>COUNTIF(Vertices[Closeness Centrality], "&gt;= " &amp; L5) - COUNTIF(Vertices[Closeness Centrality], "&gt;=" &amp; L6)</f>
        <v>8</v>
      </c>
      <c r="N5" s="41">
        <f t="shared" si="6"/>
        <v>1.0544860465116278E-2</v>
      </c>
      <c r="O5" s="42">
        <f>COUNTIF(Vertices[Eigenvector Centrality], "&gt;= " &amp; N5) - COUNTIF(Vertices[Eigenvector Centrality], "&gt;=" &amp; N6)</f>
        <v>0</v>
      </c>
      <c r="P5" s="41">
        <f t="shared" si="7"/>
        <v>0.71539458139534884</v>
      </c>
      <c r="Q5" s="42">
        <f>COUNTIF(Vertices[PageRank], "&gt;= " &amp; P5) - COUNTIF(Vertices[PageRank], "&gt;=" &amp; P6)</f>
        <v>8</v>
      </c>
      <c r="R5" s="41">
        <f t="shared" si="8"/>
        <v>6.9767441860465115E-2</v>
      </c>
      <c r="S5" s="46">
        <f>COUNTIF(Vertices[Clustering Coefficient], "&gt;= " &amp; R5) - COUNTIF(Vertices[Clustering Coefficient], "&gt;=" &amp; R6)</f>
        <v>1</v>
      </c>
      <c r="T5" s="41">
        <f t="shared" ca="1" si="9"/>
        <v>2.3953488372093021</v>
      </c>
      <c r="U5" s="42">
        <f t="shared" ca="1" si="0"/>
        <v>0</v>
      </c>
    </row>
    <row r="6" spans="1:24" x14ac:dyDescent="0.35">
      <c r="A6" s="36" t="s">
        <v>148</v>
      </c>
      <c r="B6" s="36">
        <v>256</v>
      </c>
      <c r="D6" s="34">
        <f t="shared" si="1"/>
        <v>2.8604651162790695</v>
      </c>
      <c r="E6" s="3">
        <f>COUNTIF(Vertices[Degree], "&gt;= " &amp; D6) - COUNTIF(Vertices[Degree], "&gt;=" &amp; D7)</f>
        <v>55</v>
      </c>
      <c r="F6" s="39">
        <f t="shared" si="2"/>
        <v>0</v>
      </c>
      <c r="G6" s="40">
        <f>COUNTIF(Vertices[In-Degree], "&gt;= " &amp; F6) - COUNTIF(Vertices[In-Degree], "&gt;=" &amp; F7)</f>
        <v>0</v>
      </c>
      <c r="H6" s="39">
        <f t="shared" si="3"/>
        <v>0</v>
      </c>
      <c r="I6" s="40">
        <f>COUNTIF(Vertices[Out-Degree], "&gt;= " &amp; H6) - COUNTIF(Vertices[Out-Degree], "&gt;=" &amp; H7)</f>
        <v>0</v>
      </c>
      <c r="J6" s="39">
        <f t="shared" si="4"/>
        <v>21.209302325581394</v>
      </c>
      <c r="K6" s="40">
        <f>COUNTIF(Vertices[Betweenness Centrality], "&gt;= " &amp; J6) - COUNTIF(Vertices[Betweenness Centrality], "&gt;=" &amp; J7)</f>
        <v>0</v>
      </c>
      <c r="L6" s="39">
        <f t="shared" si="5"/>
        <v>0.1074196976744186</v>
      </c>
      <c r="M6" s="40">
        <f>COUNTIF(Vertices[Closeness Centrality], "&gt;= " &amp; L6) - COUNTIF(Vertices[Closeness Centrality], "&gt;=" &amp; L7)</f>
        <v>0</v>
      </c>
      <c r="N6" s="39">
        <f t="shared" si="6"/>
        <v>1.4059813953488372E-2</v>
      </c>
      <c r="O6" s="40">
        <f>COUNTIF(Vertices[Eigenvector Centrality], "&gt;= " &amp; N6) - COUNTIF(Vertices[Eigenvector Centrality], "&gt;=" &amp; N7)</f>
        <v>0</v>
      </c>
      <c r="P6" s="39">
        <f t="shared" si="7"/>
        <v>0.8404374418604651</v>
      </c>
      <c r="Q6" s="40">
        <f>COUNTIF(Vertices[PageRank], "&gt;= " &amp; P6) - COUNTIF(Vertices[PageRank], "&gt;=" &amp; P7)</f>
        <v>19</v>
      </c>
      <c r="R6" s="39">
        <f t="shared" si="8"/>
        <v>9.3023255813953487E-2</v>
      </c>
      <c r="S6" s="45">
        <f>COUNTIF(Vertices[Clustering Coefficient], "&gt;= " &amp; R6) - COUNTIF(Vertices[Clustering Coefficient], "&gt;=" &amp; R7)</f>
        <v>0</v>
      </c>
      <c r="T6" s="39">
        <f t="shared" ca="1" si="9"/>
        <v>2.8604651162790695</v>
      </c>
      <c r="U6" s="40">
        <f t="shared" ca="1" si="0"/>
        <v>55</v>
      </c>
    </row>
    <row r="7" spans="1:24" x14ac:dyDescent="0.35">
      <c r="A7" s="36" t="s">
        <v>149</v>
      </c>
      <c r="B7" s="36">
        <v>0</v>
      </c>
      <c r="D7" s="34">
        <f t="shared" si="1"/>
        <v>3.3255813953488369</v>
      </c>
      <c r="E7" s="3">
        <f>COUNTIF(Vertices[Degree], "&gt;= " &amp; D7) - COUNTIF(Vertices[Degree], "&gt;=" &amp; D8)</f>
        <v>0</v>
      </c>
      <c r="F7" s="41">
        <f t="shared" si="2"/>
        <v>0</v>
      </c>
      <c r="G7" s="42">
        <f>COUNTIF(Vertices[In-Degree], "&gt;= " &amp; F7) - COUNTIF(Vertices[In-Degree], "&gt;=" &amp; F8)</f>
        <v>0</v>
      </c>
      <c r="H7" s="41">
        <f t="shared" si="3"/>
        <v>0</v>
      </c>
      <c r="I7" s="42">
        <f>COUNTIF(Vertices[Out-Degree], "&gt;= " &amp; H7) - COUNTIF(Vertices[Out-Degree], "&gt;=" &amp; H8)</f>
        <v>0</v>
      </c>
      <c r="J7" s="41">
        <f t="shared" si="4"/>
        <v>26.511627906976742</v>
      </c>
      <c r="K7" s="42">
        <f>COUNTIF(Vertices[Betweenness Centrality], "&gt;= " &amp; J7) - COUNTIF(Vertices[Betweenness Centrality], "&gt;=" &amp; J8)</f>
        <v>0</v>
      </c>
      <c r="L7" s="41">
        <f t="shared" si="5"/>
        <v>0.13030637209302326</v>
      </c>
      <c r="M7" s="42">
        <f>COUNTIF(Vertices[Closeness Centrality], "&gt;= " &amp; L7) - COUNTIF(Vertices[Closeness Centrality], "&gt;=" &amp; L8)</f>
        <v>7</v>
      </c>
      <c r="N7" s="41">
        <f t="shared" si="6"/>
        <v>1.7574767441860466E-2</v>
      </c>
      <c r="O7" s="42">
        <f>COUNTIF(Vertices[Eigenvector Centrality], "&gt;= " &amp; N7) - COUNTIF(Vertices[Eigenvector Centrality], "&gt;=" &amp; N8)</f>
        <v>0</v>
      </c>
      <c r="P7" s="41">
        <f t="shared" si="7"/>
        <v>0.96548030232558135</v>
      </c>
      <c r="Q7" s="42">
        <f>COUNTIF(Vertices[PageRank], "&gt;= " &amp; P7) - COUNTIF(Vertices[PageRank], "&gt;=" &amp; P8)</f>
        <v>109</v>
      </c>
      <c r="R7" s="41">
        <f t="shared" si="8"/>
        <v>0.11627906976744186</v>
      </c>
      <c r="S7" s="46">
        <f>COUNTIF(Vertices[Clustering Coefficient], "&gt;= " &amp; R7) - COUNTIF(Vertices[Clustering Coefficient], "&gt;=" &amp; R8)</f>
        <v>0</v>
      </c>
      <c r="T7" s="41">
        <f t="shared" ca="1" si="9"/>
        <v>3.3255813953488369</v>
      </c>
      <c r="U7" s="42">
        <f t="shared" ca="1" si="0"/>
        <v>0</v>
      </c>
    </row>
    <row r="8" spans="1:24" x14ac:dyDescent="0.35">
      <c r="A8" s="36" t="s">
        <v>150</v>
      </c>
      <c r="B8" s="36">
        <v>256</v>
      </c>
      <c r="D8" s="34">
        <f t="shared" si="1"/>
        <v>3.7906976744186043</v>
      </c>
      <c r="E8" s="3">
        <f>COUNTIF(Vertices[Degree], "&gt;= " &amp; D8) - COUNTIF(Vertices[Degree], "&gt;=" &amp; D9)</f>
        <v>28</v>
      </c>
      <c r="F8" s="39">
        <f t="shared" si="2"/>
        <v>0</v>
      </c>
      <c r="G8" s="40">
        <f>COUNTIF(Vertices[In-Degree], "&gt;= " &amp; F8) - COUNTIF(Vertices[In-Degree], "&gt;=" &amp; F9)</f>
        <v>0</v>
      </c>
      <c r="H8" s="39">
        <f t="shared" si="3"/>
        <v>0</v>
      </c>
      <c r="I8" s="40">
        <f>COUNTIF(Vertices[Out-Degree], "&gt;= " &amp; H8) - COUNTIF(Vertices[Out-Degree], "&gt;=" &amp; H9)</f>
        <v>0</v>
      </c>
      <c r="J8" s="39">
        <f t="shared" si="4"/>
        <v>31.813953488372089</v>
      </c>
      <c r="K8" s="40">
        <f>COUNTIF(Vertices[Betweenness Centrality], "&gt;= " &amp; J8) - COUNTIF(Vertices[Betweenness Centrality], "&gt;=" &amp; J9)</f>
        <v>1</v>
      </c>
      <c r="L8" s="39">
        <f t="shared" si="5"/>
        <v>0.15319304651162791</v>
      </c>
      <c r="M8" s="40">
        <f>COUNTIF(Vertices[Closeness Centrality], "&gt;= " &amp; L8) - COUNTIF(Vertices[Closeness Centrality], "&gt;=" &amp; L9)</f>
        <v>3</v>
      </c>
      <c r="N8" s="39">
        <f t="shared" si="6"/>
        <v>2.108972093023256E-2</v>
      </c>
      <c r="O8" s="40">
        <f>COUNTIF(Vertices[Eigenvector Centrality], "&gt;= " &amp; N8) - COUNTIF(Vertices[Eigenvector Centrality], "&gt;=" &amp; N9)</f>
        <v>0</v>
      </c>
      <c r="P8" s="39">
        <f t="shared" si="7"/>
        <v>1.0905231627906977</v>
      </c>
      <c r="Q8" s="40">
        <f>COUNTIF(Vertices[PageRank], "&gt;= " &amp; P8) - COUNTIF(Vertices[PageRank], "&gt;=" &amp; P9)</f>
        <v>5</v>
      </c>
      <c r="R8" s="39">
        <f t="shared" si="8"/>
        <v>0.13953488372093023</v>
      </c>
      <c r="S8" s="45">
        <f>COUNTIF(Vertices[Clustering Coefficient], "&gt;= " &amp; R8) - COUNTIF(Vertices[Clustering Coefficient], "&gt;=" &amp; R9)</f>
        <v>0</v>
      </c>
      <c r="T8" s="39">
        <f t="shared" ca="1" si="9"/>
        <v>3.7906976744186043</v>
      </c>
      <c r="U8" s="40">
        <f t="shared" ca="1" si="0"/>
        <v>28</v>
      </c>
    </row>
    <row r="9" spans="1:24" x14ac:dyDescent="0.35">
      <c r="A9" s="101"/>
      <c r="B9" s="101"/>
      <c r="D9" s="34">
        <f t="shared" si="1"/>
        <v>4.2558139534883717</v>
      </c>
      <c r="E9" s="3">
        <f>COUNTIF(Vertices[Degree], "&gt;= " &amp; D9) - COUNTIF(Vertices[Degree], "&gt;=" &amp; D10)</f>
        <v>0</v>
      </c>
      <c r="F9" s="41">
        <f t="shared" si="2"/>
        <v>0</v>
      </c>
      <c r="G9" s="42">
        <f>COUNTIF(Vertices[In-Degree], "&gt;= " &amp; F9) - COUNTIF(Vertices[In-Degree], "&gt;=" &amp; F10)</f>
        <v>0</v>
      </c>
      <c r="H9" s="41">
        <f t="shared" si="3"/>
        <v>0</v>
      </c>
      <c r="I9" s="42">
        <f>COUNTIF(Vertices[Out-Degree], "&gt;= " &amp; H9) - COUNTIF(Vertices[Out-Degree], "&gt;=" &amp; H10)</f>
        <v>0</v>
      </c>
      <c r="J9" s="41">
        <f t="shared" si="4"/>
        <v>37.116279069767437</v>
      </c>
      <c r="K9" s="42">
        <f>COUNTIF(Vertices[Betweenness Centrality], "&gt;= " &amp; J9) - COUNTIF(Vertices[Betweenness Centrality], "&gt;=" &amp; J10)</f>
        <v>1</v>
      </c>
      <c r="L9" s="41">
        <f t="shared" si="5"/>
        <v>0.17607972093023255</v>
      </c>
      <c r="M9" s="42">
        <f>COUNTIF(Vertices[Closeness Centrality], "&gt;= " &amp; L9) - COUNTIF(Vertices[Closeness Centrality], "&gt;=" &amp; L10)</f>
        <v>0</v>
      </c>
      <c r="N9" s="41">
        <f t="shared" si="6"/>
        <v>2.4604674418604654E-2</v>
      </c>
      <c r="O9" s="42">
        <f>COUNTIF(Vertices[Eigenvector Centrality], "&gt;= " &amp; N9) - COUNTIF(Vertices[Eigenvector Centrality], "&gt;=" &amp; N10)</f>
        <v>1</v>
      </c>
      <c r="P9" s="41">
        <f t="shared" si="7"/>
        <v>1.2155660232558141</v>
      </c>
      <c r="Q9" s="42">
        <f>COUNTIF(Vertices[PageRank], "&gt;= " &amp; P9) - COUNTIF(Vertices[PageRank], "&gt;=" &amp; P10)</f>
        <v>2</v>
      </c>
      <c r="R9" s="41">
        <f t="shared" si="8"/>
        <v>0.16279069767441862</v>
      </c>
      <c r="S9" s="46">
        <f>COUNTIF(Vertices[Clustering Coefficient], "&gt;= " &amp; R9) - COUNTIF(Vertices[Clustering Coefficient], "&gt;=" &amp; R10)</f>
        <v>0</v>
      </c>
      <c r="T9" s="41">
        <f t="shared" ca="1" si="9"/>
        <v>4.2558139534883717</v>
      </c>
      <c r="U9" s="42">
        <f t="shared" ca="1" si="0"/>
        <v>0</v>
      </c>
    </row>
    <row r="10" spans="1:24" x14ac:dyDescent="0.35">
      <c r="A10" s="36" t="s">
        <v>151</v>
      </c>
      <c r="B10" s="36">
        <v>0</v>
      </c>
      <c r="D10" s="34">
        <f t="shared" si="1"/>
        <v>4.720930232558139</v>
      </c>
      <c r="E10" s="3">
        <f>COUNTIF(Vertices[Degree], "&gt;= " &amp; D10) - COUNTIF(Vertices[Degree], "&gt;=" &amp; D11)</f>
        <v>7</v>
      </c>
      <c r="F10" s="39">
        <f t="shared" si="2"/>
        <v>0</v>
      </c>
      <c r="G10" s="40">
        <f>COUNTIF(Vertices[In-Degree], "&gt;= " &amp; F10) - COUNTIF(Vertices[In-Degree], "&gt;=" &amp; F11)</f>
        <v>0</v>
      </c>
      <c r="H10" s="39">
        <f t="shared" si="3"/>
        <v>0</v>
      </c>
      <c r="I10" s="40">
        <f>COUNTIF(Vertices[Out-Degree], "&gt;= " &amp; H10) - COUNTIF(Vertices[Out-Degree], "&gt;=" &amp; H11)</f>
        <v>0</v>
      </c>
      <c r="J10" s="39">
        <f t="shared" si="4"/>
        <v>42.418604651162788</v>
      </c>
      <c r="K10" s="40">
        <f>COUNTIF(Vertices[Betweenness Centrality], "&gt;= " &amp; J10) - COUNTIF(Vertices[Betweenness Centrality], "&gt;=" &amp; J11)</f>
        <v>0</v>
      </c>
      <c r="L10" s="39">
        <f t="shared" si="5"/>
        <v>0.1989663953488372</v>
      </c>
      <c r="M10" s="40">
        <f>COUNTIF(Vertices[Closeness Centrality], "&gt;= " &amp; L10) - COUNTIF(Vertices[Closeness Centrality], "&gt;=" &amp; L11)</f>
        <v>3</v>
      </c>
      <c r="N10" s="39">
        <f t="shared" si="6"/>
        <v>2.8119627906976748E-2</v>
      </c>
      <c r="O10" s="40">
        <f>COUNTIF(Vertices[Eigenvector Centrality], "&gt;= " &amp; N10) - COUNTIF(Vertices[Eigenvector Centrality], "&gt;=" &amp; N11)</f>
        <v>0</v>
      </c>
      <c r="P10" s="39">
        <f t="shared" si="7"/>
        <v>1.3406088837209305</v>
      </c>
      <c r="Q10" s="40">
        <f>COUNTIF(Vertices[PageRank], "&gt;= " &amp; P10) - COUNTIF(Vertices[PageRank], "&gt;=" &amp; P11)</f>
        <v>3</v>
      </c>
      <c r="R10" s="39">
        <f t="shared" si="8"/>
        <v>0.18604651162790697</v>
      </c>
      <c r="S10" s="45">
        <f>COUNTIF(Vertices[Clustering Coefficient], "&gt;= " &amp; R10) - COUNTIF(Vertices[Clustering Coefficient], "&gt;=" &amp; R11)</f>
        <v>0</v>
      </c>
      <c r="T10" s="39">
        <f t="shared" ca="1" si="9"/>
        <v>4.720930232558139</v>
      </c>
      <c r="U10" s="40">
        <f t="shared" ca="1" si="0"/>
        <v>7</v>
      </c>
    </row>
    <row r="11" spans="1:24" x14ac:dyDescent="0.35">
      <c r="A11" s="101"/>
      <c r="B11" s="101"/>
      <c r="D11" s="34">
        <f t="shared" si="1"/>
        <v>5.1860465116279064</v>
      </c>
      <c r="E11" s="3">
        <f>COUNTIF(Vertices[Degree], "&gt;= " &amp; D11) - COUNTIF(Vertices[Degree], "&gt;=" &amp; D12)</f>
        <v>0</v>
      </c>
      <c r="F11" s="41">
        <f t="shared" si="2"/>
        <v>0</v>
      </c>
      <c r="G11" s="42">
        <f>COUNTIF(Vertices[In-Degree], "&gt;= " &amp; F11) - COUNTIF(Vertices[In-Degree], "&gt;=" &amp; F12)</f>
        <v>0</v>
      </c>
      <c r="H11" s="41">
        <f t="shared" si="3"/>
        <v>0</v>
      </c>
      <c r="I11" s="42">
        <f>COUNTIF(Vertices[Out-Degree], "&gt;= " &amp; H11) - COUNTIF(Vertices[Out-Degree], "&gt;=" &amp; H12)</f>
        <v>0</v>
      </c>
      <c r="J11" s="41">
        <f t="shared" si="4"/>
        <v>47.720930232558139</v>
      </c>
      <c r="K11" s="42">
        <f>COUNTIF(Vertices[Betweenness Centrality], "&gt;= " &amp; J11) - COUNTIF(Vertices[Betweenness Centrality], "&gt;=" &amp; J12)</f>
        <v>0</v>
      </c>
      <c r="L11" s="41">
        <f t="shared" si="5"/>
        <v>0.22185306976744185</v>
      </c>
      <c r="M11" s="42">
        <f>COUNTIF(Vertices[Closeness Centrality], "&gt;= " &amp; L11) - COUNTIF(Vertices[Closeness Centrality], "&gt;=" &amp; L12)</f>
        <v>0</v>
      </c>
      <c r="N11" s="41">
        <f t="shared" si="6"/>
        <v>3.1634581395348839E-2</v>
      </c>
      <c r="O11" s="42">
        <f>COUNTIF(Vertices[Eigenvector Centrality], "&gt;= " &amp; N11) - COUNTIF(Vertices[Eigenvector Centrality], "&gt;=" &amp; N12)</f>
        <v>7</v>
      </c>
      <c r="P11" s="41">
        <f t="shared" si="7"/>
        <v>1.4656517441860468</v>
      </c>
      <c r="Q11" s="42">
        <f>COUNTIF(Vertices[PageRank], "&gt;= " &amp; P11) - COUNTIF(Vertices[PageRank], "&gt;=" &amp; P12)</f>
        <v>2</v>
      </c>
      <c r="R11" s="41">
        <f t="shared" si="8"/>
        <v>0.20930232558139533</v>
      </c>
      <c r="S11" s="46">
        <f>COUNTIF(Vertices[Clustering Coefficient], "&gt;= " &amp; R11) - COUNTIF(Vertices[Clustering Coefficient], "&gt;=" &amp; R12)</f>
        <v>0</v>
      </c>
      <c r="T11" s="41">
        <f t="shared" ca="1" si="9"/>
        <v>5.1860465116279064</v>
      </c>
      <c r="U11" s="42">
        <f t="shared" ca="1" si="0"/>
        <v>0</v>
      </c>
    </row>
    <row r="12" spans="1:24" x14ac:dyDescent="0.35">
      <c r="A12" s="36" t="s">
        <v>170</v>
      </c>
      <c r="B12" s="36" t="s">
        <v>180</v>
      </c>
      <c r="D12" s="34">
        <f t="shared" si="1"/>
        <v>5.6511627906976738</v>
      </c>
      <c r="E12" s="3">
        <f>COUNTIF(Vertices[Degree], "&gt;= " &amp; D12) - COUNTIF(Vertices[Degree], "&gt;=" &amp; D13)</f>
        <v>2</v>
      </c>
      <c r="F12" s="39">
        <f t="shared" si="2"/>
        <v>0</v>
      </c>
      <c r="G12" s="40">
        <f>COUNTIF(Vertices[In-Degree], "&gt;= " &amp; F12) - COUNTIF(Vertices[In-Degree], "&gt;=" &amp; F13)</f>
        <v>0</v>
      </c>
      <c r="H12" s="39">
        <f t="shared" si="3"/>
        <v>0</v>
      </c>
      <c r="I12" s="40">
        <f>COUNTIF(Vertices[Out-Degree], "&gt;= " &amp; H12) - COUNTIF(Vertices[Out-Degree], "&gt;=" &amp; H13)</f>
        <v>0</v>
      </c>
      <c r="J12" s="39">
        <f t="shared" si="4"/>
        <v>53.02325581395349</v>
      </c>
      <c r="K12" s="40">
        <f>COUNTIF(Vertices[Betweenness Centrality], "&gt;= " &amp; J12) - COUNTIF(Vertices[Betweenness Centrality], "&gt;=" &amp; J13)</f>
        <v>0</v>
      </c>
      <c r="L12" s="39">
        <f t="shared" si="5"/>
        <v>0.24473974418604649</v>
      </c>
      <c r="M12" s="40">
        <f>COUNTIF(Vertices[Closeness Centrality], "&gt;= " &amp; L12) - COUNTIF(Vertices[Closeness Centrality], "&gt;=" &amp; L13)</f>
        <v>27</v>
      </c>
      <c r="N12" s="39">
        <f t="shared" si="6"/>
        <v>3.5149534883720933E-2</v>
      </c>
      <c r="O12" s="40">
        <f>COUNTIF(Vertices[Eigenvector Centrality], "&gt;= " &amp; N12) - COUNTIF(Vertices[Eigenvector Centrality], "&gt;=" &amp; N13)</f>
        <v>3</v>
      </c>
      <c r="P12" s="39">
        <f t="shared" si="7"/>
        <v>1.5906946046511632</v>
      </c>
      <c r="Q12" s="40">
        <f>COUNTIF(Vertices[PageRank], "&gt;= " &amp; P12) - COUNTIF(Vertices[PageRank], "&gt;=" &amp; P13)</f>
        <v>1</v>
      </c>
      <c r="R12" s="39">
        <f t="shared" si="8"/>
        <v>0.23255813953488369</v>
      </c>
      <c r="S12" s="45">
        <f>COUNTIF(Vertices[Clustering Coefficient], "&gt;= " &amp; R12) - COUNTIF(Vertices[Clustering Coefficient], "&gt;=" &amp; R13)</f>
        <v>0</v>
      </c>
      <c r="T12" s="39">
        <f t="shared" ca="1" si="9"/>
        <v>5.6511627906976738</v>
      </c>
      <c r="U12" s="40">
        <f t="shared" ca="1" si="0"/>
        <v>2</v>
      </c>
    </row>
    <row r="13" spans="1:24" x14ac:dyDescent="0.35">
      <c r="A13" s="36" t="s">
        <v>171</v>
      </c>
      <c r="B13" s="36" t="s">
        <v>180</v>
      </c>
      <c r="D13" s="34">
        <f t="shared" si="1"/>
        <v>6.1162790697674412</v>
      </c>
      <c r="E13" s="3">
        <f>COUNTIF(Vertices[Degree], "&gt;= " &amp; D13) - COUNTIF(Vertices[Degree], "&gt;=" &amp; D14)</f>
        <v>0</v>
      </c>
      <c r="F13" s="41">
        <f t="shared" si="2"/>
        <v>0</v>
      </c>
      <c r="G13" s="42">
        <f>COUNTIF(Vertices[In-Degree], "&gt;= " &amp; F13) - COUNTIF(Vertices[In-Degree], "&gt;=" &amp; F14)</f>
        <v>0</v>
      </c>
      <c r="H13" s="41">
        <f t="shared" si="3"/>
        <v>0</v>
      </c>
      <c r="I13" s="42">
        <f>COUNTIF(Vertices[Out-Degree], "&gt;= " &amp; H13) - COUNTIF(Vertices[Out-Degree], "&gt;=" &amp; H14)</f>
        <v>0</v>
      </c>
      <c r="J13" s="41">
        <f t="shared" si="4"/>
        <v>58.325581395348841</v>
      </c>
      <c r="K13" s="42">
        <f>COUNTIF(Vertices[Betweenness Centrality], "&gt;= " &amp; J13) - COUNTIF(Vertices[Betweenness Centrality], "&gt;=" &amp; J14)</f>
        <v>0</v>
      </c>
      <c r="L13" s="41">
        <f t="shared" si="5"/>
        <v>0.26762641860465114</v>
      </c>
      <c r="M13" s="42">
        <f>COUNTIF(Vertices[Closeness Centrality], "&gt;= " &amp; L13) - COUNTIF(Vertices[Closeness Centrality], "&gt;=" &amp; L14)</f>
        <v>0</v>
      </c>
      <c r="N13" s="41">
        <f t="shared" si="6"/>
        <v>3.8664488372093027E-2</v>
      </c>
      <c r="O13" s="42">
        <f>COUNTIF(Vertices[Eigenvector Centrality], "&gt;= " &amp; N13) - COUNTIF(Vertices[Eigenvector Centrality], "&gt;=" &amp; N14)</f>
        <v>1</v>
      </c>
      <c r="P13" s="41">
        <f t="shared" si="7"/>
        <v>1.7157374651162796</v>
      </c>
      <c r="Q13" s="42">
        <f>COUNTIF(Vertices[PageRank], "&gt;= " &amp; P13) - COUNTIF(Vertices[PageRank], "&gt;=" &amp; P14)</f>
        <v>0</v>
      </c>
      <c r="R13" s="41">
        <f t="shared" si="8"/>
        <v>0.25581395348837205</v>
      </c>
      <c r="S13" s="46">
        <f>COUNTIF(Vertices[Clustering Coefficient], "&gt;= " &amp; R13) - COUNTIF(Vertices[Clustering Coefficient], "&gt;=" &amp; R14)</f>
        <v>0</v>
      </c>
      <c r="T13" s="41">
        <f t="shared" ca="1" si="9"/>
        <v>6.1162790697674412</v>
      </c>
      <c r="U13" s="42">
        <f t="shared" ca="1" si="0"/>
        <v>0</v>
      </c>
    </row>
    <row r="14" spans="1:24" x14ac:dyDescent="0.35">
      <c r="A14" s="101"/>
      <c r="B14" s="101"/>
      <c r="D14" s="34">
        <f t="shared" si="1"/>
        <v>6.5813953488372086</v>
      </c>
      <c r="E14" s="3">
        <f>COUNTIF(Vertices[Degree], "&gt;= " &amp; D14) - COUNTIF(Vertices[Degree], "&gt;=" &amp; D15)</f>
        <v>1</v>
      </c>
      <c r="F14" s="39">
        <f t="shared" si="2"/>
        <v>0</v>
      </c>
      <c r="G14" s="40">
        <f>COUNTIF(Vertices[In-Degree], "&gt;= " &amp; F14) - COUNTIF(Vertices[In-Degree], "&gt;=" &amp; F15)</f>
        <v>0</v>
      </c>
      <c r="H14" s="39">
        <f t="shared" si="3"/>
        <v>0</v>
      </c>
      <c r="I14" s="40">
        <f>COUNTIF(Vertices[Out-Degree], "&gt;= " &amp; H14) - COUNTIF(Vertices[Out-Degree], "&gt;=" &amp; H15)</f>
        <v>0</v>
      </c>
      <c r="J14" s="39">
        <f t="shared" si="4"/>
        <v>63.627906976744192</v>
      </c>
      <c r="K14" s="40">
        <f>COUNTIF(Vertices[Betweenness Centrality], "&gt;= " &amp; J14) - COUNTIF(Vertices[Betweenness Centrality], "&gt;=" &amp; J15)</f>
        <v>0</v>
      </c>
      <c r="L14" s="39">
        <f t="shared" si="5"/>
        <v>0.29051309302325579</v>
      </c>
      <c r="M14" s="40">
        <f>COUNTIF(Vertices[Closeness Centrality], "&gt;= " &amp; L14) - COUNTIF(Vertices[Closeness Centrality], "&gt;=" &amp; L15)</f>
        <v>0</v>
      </c>
      <c r="N14" s="39">
        <f t="shared" si="6"/>
        <v>4.2179441860465121E-2</v>
      </c>
      <c r="O14" s="40">
        <f>COUNTIF(Vertices[Eigenvector Centrality], "&gt;= " &amp; N14) - COUNTIF(Vertices[Eigenvector Centrality], "&gt;=" &amp; N15)</f>
        <v>6</v>
      </c>
      <c r="P14" s="39">
        <f t="shared" si="7"/>
        <v>1.8407803255813959</v>
      </c>
      <c r="Q14" s="40">
        <f>COUNTIF(Vertices[PageRank], "&gt;= " &amp; P14) - COUNTIF(Vertices[PageRank], "&gt;=" &amp; P15)</f>
        <v>1</v>
      </c>
      <c r="R14" s="39">
        <f t="shared" si="8"/>
        <v>0.27906976744186041</v>
      </c>
      <c r="S14" s="45">
        <f>COUNTIF(Vertices[Clustering Coefficient], "&gt;= " &amp; R14) - COUNTIF(Vertices[Clustering Coefficient], "&gt;=" &amp; R15)</f>
        <v>1</v>
      </c>
      <c r="T14" s="39">
        <f t="shared" ca="1" si="9"/>
        <v>6.5813953488372086</v>
      </c>
      <c r="U14" s="40">
        <f t="shared" ca="1" si="0"/>
        <v>1</v>
      </c>
    </row>
    <row r="15" spans="1:24" x14ac:dyDescent="0.35">
      <c r="A15" s="36" t="s">
        <v>152</v>
      </c>
      <c r="B15" s="36">
        <v>42</v>
      </c>
      <c r="D15" s="34">
        <f t="shared" si="1"/>
        <v>7.0465116279069759</v>
      </c>
      <c r="E15" s="3">
        <f>COUNTIF(Vertices[Degree], "&gt;= " &amp; D15) - COUNTIF(Vertices[Degree], "&gt;=" &amp; D16)</f>
        <v>0</v>
      </c>
      <c r="F15" s="41">
        <f t="shared" si="2"/>
        <v>0</v>
      </c>
      <c r="G15" s="42">
        <f>COUNTIF(Vertices[In-Degree], "&gt;= " &amp; F15) - COUNTIF(Vertices[In-Degree], "&gt;=" &amp; F16)</f>
        <v>0</v>
      </c>
      <c r="H15" s="41">
        <f t="shared" si="3"/>
        <v>0</v>
      </c>
      <c r="I15" s="42">
        <f>COUNTIF(Vertices[Out-Degree], "&gt;= " &amp; H15) - COUNTIF(Vertices[Out-Degree], "&gt;=" &amp; H16)</f>
        <v>0</v>
      </c>
      <c r="J15" s="41">
        <f t="shared" si="4"/>
        <v>68.930232558139537</v>
      </c>
      <c r="K15" s="42">
        <f>COUNTIF(Vertices[Betweenness Centrality], "&gt;= " &amp; J15) - COUNTIF(Vertices[Betweenness Centrality], "&gt;=" &amp; J16)</f>
        <v>0</v>
      </c>
      <c r="L15" s="41">
        <f t="shared" si="5"/>
        <v>0.31339976744186043</v>
      </c>
      <c r="M15" s="42">
        <f>COUNTIF(Vertices[Closeness Centrality], "&gt;= " &amp; L15) - COUNTIF(Vertices[Closeness Centrality], "&gt;=" &amp; L16)</f>
        <v>38</v>
      </c>
      <c r="N15" s="41">
        <f t="shared" si="6"/>
        <v>4.5694395348837215E-2</v>
      </c>
      <c r="O15" s="42">
        <f>COUNTIF(Vertices[Eigenvector Centrality], "&gt;= " &amp; N15) - COUNTIF(Vertices[Eigenvector Centrality], "&gt;=" &amp; N16)</f>
        <v>2</v>
      </c>
      <c r="P15" s="41">
        <f t="shared" si="7"/>
        <v>1.9658231860465123</v>
      </c>
      <c r="Q15" s="42">
        <f>COUNTIF(Vertices[PageRank], "&gt;= " &amp; P15) - COUNTIF(Vertices[PageRank], "&gt;=" &amp; P16)</f>
        <v>0</v>
      </c>
      <c r="R15" s="41">
        <f t="shared" si="8"/>
        <v>0.30232558139534876</v>
      </c>
      <c r="S15" s="46">
        <f>COUNTIF(Vertices[Clustering Coefficient], "&gt;= " &amp; R15) - COUNTIF(Vertices[Clustering Coefficient], "&gt;=" &amp; R16)</f>
        <v>0</v>
      </c>
      <c r="T15" s="41">
        <f t="shared" ca="1" si="9"/>
        <v>7.0465116279069759</v>
      </c>
      <c r="U15" s="42">
        <f t="shared" ca="1" si="0"/>
        <v>0</v>
      </c>
    </row>
    <row r="16" spans="1:24" x14ac:dyDescent="0.35">
      <c r="A16" s="36" t="s">
        <v>153</v>
      </c>
      <c r="B16" s="36">
        <v>0</v>
      </c>
      <c r="D16" s="34">
        <f t="shared" si="1"/>
        <v>7.5116279069767433</v>
      </c>
      <c r="E16" s="3">
        <f>COUNTIF(Vertices[Degree], "&gt;= " &amp; D16) - COUNTIF(Vertices[Degree], "&gt;=" &amp; D17)</f>
        <v>0</v>
      </c>
      <c r="F16" s="39">
        <f t="shared" si="2"/>
        <v>0</v>
      </c>
      <c r="G16" s="40">
        <f>COUNTIF(Vertices[In-Degree], "&gt;= " &amp; F16) - COUNTIF(Vertices[In-Degree], "&gt;=" &amp; F17)</f>
        <v>0</v>
      </c>
      <c r="H16" s="39">
        <f t="shared" si="3"/>
        <v>0</v>
      </c>
      <c r="I16" s="40">
        <f>COUNTIF(Vertices[Out-Degree], "&gt;= " &amp; H16) - COUNTIF(Vertices[Out-Degree], "&gt;=" &amp; H17)</f>
        <v>0</v>
      </c>
      <c r="J16" s="39">
        <f t="shared" si="4"/>
        <v>74.232558139534888</v>
      </c>
      <c r="K16" s="40">
        <f>COUNTIF(Vertices[Betweenness Centrality], "&gt;= " &amp; J16) - COUNTIF(Vertices[Betweenness Centrality], "&gt;=" &amp; J17)</f>
        <v>0</v>
      </c>
      <c r="L16" s="39">
        <f t="shared" si="5"/>
        <v>0.33628644186046508</v>
      </c>
      <c r="M16" s="40">
        <f>COUNTIF(Vertices[Closeness Centrality], "&gt;= " &amp; L16) - COUNTIF(Vertices[Closeness Centrality], "&gt;=" &amp; L17)</f>
        <v>0</v>
      </c>
      <c r="N16" s="39">
        <f t="shared" si="6"/>
        <v>4.9209348837209309E-2</v>
      </c>
      <c r="O16" s="40">
        <f>COUNTIF(Vertices[Eigenvector Centrality], "&gt;= " &amp; N16) - COUNTIF(Vertices[Eigenvector Centrality], "&gt;=" &amp; N17)</f>
        <v>0</v>
      </c>
      <c r="P16" s="39">
        <f t="shared" si="7"/>
        <v>2.0908660465116284</v>
      </c>
      <c r="Q16" s="40">
        <f>COUNTIF(Vertices[PageRank], "&gt;= " &amp; P16) - COUNTIF(Vertices[PageRank], "&gt;=" &amp; P17)</f>
        <v>0</v>
      </c>
      <c r="R16" s="39">
        <f t="shared" si="8"/>
        <v>0.32558139534883712</v>
      </c>
      <c r="S16" s="45">
        <f>COUNTIF(Vertices[Clustering Coefficient], "&gt;= " &amp; R16) - COUNTIF(Vertices[Clustering Coefficient], "&gt;=" &amp; R17)</f>
        <v>5</v>
      </c>
      <c r="T16" s="39">
        <f t="shared" ca="1" si="9"/>
        <v>7.5116279069767433</v>
      </c>
      <c r="U16" s="40">
        <f t="shared" ca="1" si="0"/>
        <v>0</v>
      </c>
    </row>
    <row r="17" spans="1:21" x14ac:dyDescent="0.35">
      <c r="A17" s="36" t="s">
        <v>154</v>
      </c>
      <c r="B17" s="36">
        <v>24</v>
      </c>
      <c r="D17" s="34">
        <f t="shared" si="1"/>
        <v>7.9767441860465107</v>
      </c>
      <c r="E17" s="3">
        <f>COUNTIF(Vertices[Degree], "&gt;= " &amp; D17) - COUNTIF(Vertices[Degree], "&gt;=" &amp; D18)</f>
        <v>0</v>
      </c>
      <c r="F17" s="41">
        <f t="shared" si="2"/>
        <v>0</v>
      </c>
      <c r="G17" s="42">
        <f>COUNTIF(Vertices[In-Degree], "&gt;= " &amp; F17) - COUNTIF(Vertices[In-Degree], "&gt;=" &amp; F18)</f>
        <v>0</v>
      </c>
      <c r="H17" s="41">
        <f t="shared" si="3"/>
        <v>0</v>
      </c>
      <c r="I17" s="42">
        <f>COUNTIF(Vertices[Out-Degree], "&gt;= " &amp; H17) - COUNTIF(Vertices[Out-Degree], "&gt;=" &amp; H18)</f>
        <v>0</v>
      </c>
      <c r="J17" s="41">
        <f t="shared" si="4"/>
        <v>79.534883720930239</v>
      </c>
      <c r="K17" s="42">
        <f>COUNTIF(Vertices[Betweenness Centrality], "&gt;= " &amp; J17) - COUNTIF(Vertices[Betweenness Centrality], "&gt;=" &amp; J18)</f>
        <v>0</v>
      </c>
      <c r="L17" s="41">
        <f t="shared" si="5"/>
        <v>0.35917311627906973</v>
      </c>
      <c r="M17" s="42">
        <f>COUNTIF(Vertices[Closeness Centrality], "&gt;= " &amp; L17) - COUNTIF(Vertices[Closeness Centrality], "&gt;=" &amp; L18)</f>
        <v>0</v>
      </c>
      <c r="N17" s="41">
        <f t="shared" si="6"/>
        <v>5.2724302325581403E-2</v>
      </c>
      <c r="O17" s="42">
        <f>COUNTIF(Vertices[Eigenvector Centrality], "&gt;= " &amp; N17) - COUNTIF(Vertices[Eigenvector Centrality], "&gt;=" &amp; N18)</f>
        <v>0</v>
      </c>
      <c r="P17" s="41">
        <f t="shared" si="7"/>
        <v>2.2159089069767446</v>
      </c>
      <c r="Q17" s="42">
        <f>COUNTIF(Vertices[PageRank], "&gt;= " &amp; P17) - COUNTIF(Vertices[PageRank], "&gt;=" &amp; P18)</f>
        <v>1</v>
      </c>
      <c r="R17" s="41">
        <f t="shared" si="8"/>
        <v>0.34883720930232548</v>
      </c>
      <c r="S17" s="46">
        <f>COUNTIF(Vertices[Clustering Coefficient], "&gt;= " &amp; R17) - COUNTIF(Vertices[Clustering Coefficient], "&gt;=" &amp; R18)</f>
        <v>0</v>
      </c>
      <c r="T17" s="41">
        <f t="shared" ca="1" si="9"/>
        <v>7.9767441860465107</v>
      </c>
      <c r="U17" s="42">
        <f t="shared" ca="1" si="0"/>
        <v>0</v>
      </c>
    </row>
    <row r="18" spans="1:21" x14ac:dyDescent="0.35">
      <c r="A18" s="36" t="s">
        <v>155</v>
      </c>
      <c r="B18" s="36">
        <v>40</v>
      </c>
      <c r="D18" s="34">
        <f t="shared" si="1"/>
        <v>8.4418604651162781</v>
      </c>
      <c r="E18" s="3">
        <f>COUNTIF(Vertices[Degree], "&gt;= " &amp; D18) - COUNTIF(Vertices[Degree], "&gt;=" &amp; D19)</f>
        <v>0</v>
      </c>
      <c r="F18" s="39">
        <f t="shared" si="2"/>
        <v>0</v>
      </c>
      <c r="G18" s="40">
        <f>COUNTIF(Vertices[In-Degree], "&gt;= " &amp; F18) - COUNTIF(Vertices[In-Degree], "&gt;=" &amp; F19)</f>
        <v>0</v>
      </c>
      <c r="H18" s="39">
        <f t="shared" si="3"/>
        <v>0</v>
      </c>
      <c r="I18" s="40">
        <f>COUNTIF(Vertices[Out-Degree], "&gt;= " &amp; H18) - COUNTIF(Vertices[Out-Degree], "&gt;=" &amp; H19)</f>
        <v>0</v>
      </c>
      <c r="J18" s="39">
        <f t="shared" si="4"/>
        <v>84.83720930232559</v>
      </c>
      <c r="K18" s="40">
        <f>COUNTIF(Vertices[Betweenness Centrality], "&gt;= " &amp; J18) - COUNTIF(Vertices[Betweenness Centrality], "&gt;=" &amp; J19)</f>
        <v>0</v>
      </c>
      <c r="L18" s="39">
        <f t="shared" si="5"/>
        <v>0.38205979069767437</v>
      </c>
      <c r="M18" s="40">
        <f>COUNTIF(Vertices[Closeness Centrality], "&gt;= " &amp; L18) - COUNTIF(Vertices[Closeness Centrality], "&gt;=" &amp; L19)</f>
        <v>0</v>
      </c>
      <c r="N18" s="39">
        <f t="shared" si="6"/>
        <v>5.6239255813953497E-2</v>
      </c>
      <c r="O18" s="40">
        <f>COUNTIF(Vertices[Eigenvector Centrality], "&gt;= " &amp; N18) - COUNTIF(Vertices[Eigenvector Centrality], "&gt;=" &amp; N19)</f>
        <v>1</v>
      </c>
      <c r="P18" s="39">
        <f t="shared" si="7"/>
        <v>2.3409517674418607</v>
      </c>
      <c r="Q18" s="40">
        <f>COUNTIF(Vertices[PageRank], "&gt;= " &amp; P18) - COUNTIF(Vertices[PageRank], "&gt;=" &amp; P19)</f>
        <v>0</v>
      </c>
      <c r="R18" s="39">
        <f t="shared" si="8"/>
        <v>0.37209302325581384</v>
      </c>
      <c r="S18" s="45">
        <f>COUNTIF(Vertices[Clustering Coefficient], "&gt;= " &amp; R18) - COUNTIF(Vertices[Clustering Coefficient], "&gt;=" &amp; R19)</f>
        <v>0</v>
      </c>
      <c r="T18" s="39">
        <f t="shared" ca="1" si="9"/>
        <v>8.4418604651162781</v>
      </c>
      <c r="U18" s="40">
        <f t="shared" ca="1" si="0"/>
        <v>0</v>
      </c>
    </row>
    <row r="19" spans="1:21" x14ac:dyDescent="0.35">
      <c r="A19" s="101"/>
      <c r="B19" s="101"/>
      <c r="D19" s="34">
        <f t="shared" si="1"/>
        <v>8.9069767441860463</v>
      </c>
      <c r="E19" s="3">
        <f>COUNTIF(Vertices[Degree], "&gt;= " &amp; D19) - COUNTIF(Vertices[Degree], "&gt;=" &amp; D20)</f>
        <v>0</v>
      </c>
      <c r="F19" s="41">
        <f t="shared" si="2"/>
        <v>0</v>
      </c>
      <c r="G19" s="42">
        <f>COUNTIF(Vertices[In-Degree], "&gt;= " &amp; F19) - COUNTIF(Vertices[In-Degree], "&gt;=" &amp; F20)</f>
        <v>0</v>
      </c>
      <c r="H19" s="41">
        <f t="shared" si="3"/>
        <v>0</v>
      </c>
      <c r="I19" s="42">
        <f>COUNTIF(Vertices[Out-Degree], "&gt;= " &amp; H19) - COUNTIF(Vertices[Out-Degree], "&gt;=" &amp; H20)</f>
        <v>0</v>
      </c>
      <c r="J19" s="41">
        <f t="shared" si="4"/>
        <v>90.139534883720941</v>
      </c>
      <c r="K19" s="42">
        <f>COUNTIF(Vertices[Betweenness Centrality], "&gt;= " &amp; J19) - COUNTIF(Vertices[Betweenness Centrality], "&gt;=" &amp; J20)</f>
        <v>0</v>
      </c>
      <c r="L19" s="41">
        <f t="shared" si="5"/>
        <v>0.40494646511627902</v>
      </c>
      <c r="M19" s="42">
        <f>COUNTIF(Vertices[Closeness Centrality], "&gt;= " &amp; L19) - COUNTIF(Vertices[Closeness Centrality], "&gt;=" &amp; L20)</f>
        <v>0</v>
      </c>
      <c r="N19" s="41">
        <f t="shared" si="6"/>
        <v>5.9754209302325591E-2</v>
      </c>
      <c r="O19" s="42">
        <f>COUNTIF(Vertices[Eigenvector Centrality], "&gt;= " &amp; N19) - COUNTIF(Vertices[Eigenvector Centrality], "&gt;=" &amp; N20)</f>
        <v>0</v>
      </c>
      <c r="P19" s="41">
        <f t="shared" si="7"/>
        <v>2.4659946279069769</v>
      </c>
      <c r="Q19" s="42">
        <f>COUNTIF(Vertices[PageRank], "&gt;= " &amp; P19) - COUNTIF(Vertices[PageRank], "&gt;=" &amp; P20)</f>
        <v>0</v>
      </c>
      <c r="R19" s="41">
        <f t="shared" si="8"/>
        <v>0.3953488372093022</v>
      </c>
      <c r="S19" s="46">
        <f>COUNTIF(Vertices[Clustering Coefficient], "&gt;= " &amp; R19) - COUNTIF(Vertices[Clustering Coefficient], "&gt;=" &amp; R20)</f>
        <v>0</v>
      </c>
      <c r="T19" s="41">
        <f t="shared" ca="1" si="9"/>
        <v>8.9069767441860463</v>
      </c>
      <c r="U19" s="42">
        <f t="shared" ca="1" si="0"/>
        <v>0</v>
      </c>
    </row>
    <row r="20" spans="1:21" x14ac:dyDescent="0.35">
      <c r="A20" s="36" t="s">
        <v>156</v>
      </c>
      <c r="B20" s="36">
        <v>3</v>
      </c>
      <c r="D20" s="34">
        <f t="shared" si="1"/>
        <v>9.3720930232558146</v>
      </c>
      <c r="E20" s="3">
        <f>COUNTIF(Vertices[Degree], "&gt;= " &amp; D20) - COUNTIF(Vertices[Degree], "&gt;=" &amp; D21)</f>
        <v>0</v>
      </c>
      <c r="F20" s="39">
        <f t="shared" si="2"/>
        <v>0</v>
      </c>
      <c r="G20" s="40">
        <f>COUNTIF(Vertices[In-Degree], "&gt;= " &amp; F20) - COUNTIF(Vertices[In-Degree], "&gt;=" &amp; F21)</f>
        <v>0</v>
      </c>
      <c r="H20" s="39">
        <f t="shared" si="3"/>
        <v>0</v>
      </c>
      <c r="I20" s="40">
        <f>COUNTIF(Vertices[Out-Degree], "&gt;= " &amp; H20) - COUNTIF(Vertices[Out-Degree], "&gt;=" &amp; H21)</f>
        <v>0</v>
      </c>
      <c r="J20" s="39">
        <f t="shared" si="4"/>
        <v>95.441860465116292</v>
      </c>
      <c r="K20" s="40">
        <f>COUNTIF(Vertices[Betweenness Centrality], "&gt;= " &amp; J20) - COUNTIF(Vertices[Betweenness Centrality], "&gt;=" &amp; J21)</f>
        <v>0</v>
      </c>
      <c r="L20" s="39">
        <f t="shared" si="5"/>
        <v>0.42783313953488367</v>
      </c>
      <c r="M20" s="40">
        <f>COUNTIF(Vertices[Closeness Centrality], "&gt;= " &amp; L20) - COUNTIF(Vertices[Closeness Centrality], "&gt;=" &amp; L21)</f>
        <v>0</v>
      </c>
      <c r="N20" s="39">
        <f t="shared" si="6"/>
        <v>6.3269162790697678E-2</v>
      </c>
      <c r="O20" s="40">
        <f>COUNTIF(Vertices[Eigenvector Centrality], "&gt;= " &amp; N20) - COUNTIF(Vertices[Eigenvector Centrality], "&gt;=" &amp; N21)</f>
        <v>0</v>
      </c>
      <c r="P20" s="39">
        <f t="shared" si="7"/>
        <v>2.591037488372093</v>
      </c>
      <c r="Q20" s="40">
        <f>COUNTIF(Vertices[PageRank], "&gt;= " &amp; P20) - COUNTIF(Vertices[PageRank], "&gt;=" &amp; P21)</f>
        <v>0</v>
      </c>
      <c r="R20" s="39">
        <f t="shared" si="8"/>
        <v>0.41860465116279055</v>
      </c>
      <c r="S20" s="45">
        <f>COUNTIF(Vertices[Clustering Coefficient], "&gt;= " &amp; R20) - COUNTIF(Vertices[Clustering Coefficient], "&gt;=" &amp; R21)</f>
        <v>0</v>
      </c>
      <c r="T20" s="39">
        <f t="shared" ca="1" si="9"/>
        <v>9.3720930232558146</v>
      </c>
      <c r="U20" s="40">
        <f t="shared" ca="1" si="0"/>
        <v>0</v>
      </c>
    </row>
    <row r="21" spans="1:21" x14ac:dyDescent="0.35">
      <c r="A21" s="36" t="s">
        <v>157</v>
      </c>
      <c r="B21" s="36">
        <v>1.415797</v>
      </c>
      <c r="D21" s="34">
        <f t="shared" si="1"/>
        <v>9.8372093023255829</v>
      </c>
      <c r="E21" s="3">
        <f>COUNTIF(Vertices[Degree], "&gt;= " &amp; D21) - COUNTIF(Vertices[Degree], "&gt;=" &amp; D22)</f>
        <v>0</v>
      </c>
      <c r="F21" s="41">
        <f t="shared" si="2"/>
        <v>0</v>
      </c>
      <c r="G21" s="42">
        <f>COUNTIF(Vertices[In-Degree], "&gt;= " &amp; F21) - COUNTIF(Vertices[In-Degree], "&gt;=" &amp; F22)</f>
        <v>0</v>
      </c>
      <c r="H21" s="41">
        <f t="shared" si="3"/>
        <v>0</v>
      </c>
      <c r="I21" s="42">
        <f>COUNTIF(Vertices[Out-Degree], "&gt;= " &amp; H21) - COUNTIF(Vertices[Out-Degree], "&gt;=" &amp; H22)</f>
        <v>0</v>
      </c>
      <c r="J21" s="41">
        <f t="shared" si="4"/>
        <v>100.74418604651164</v>
      </c>
      <c r="K21" s="42">
        <f>COUNTIF(Vertices[Betweenness Centrality], "&gt;= " &amp; J21) - COUNTIF(Vertices[Betweenness Centrality], "&gt;=" &amp; J22)</f>
        <v>0</v>
      </c>
      <c r="L21" s="41">
        <f t="shared" si="5"/>
        <v>0.45071981395348831</v>
      </c>
      <c r="M21" s="42">
        <f>COUNTIF(Vertices[Closeness Centrality], "&gt;= " &amp; L21) - COUNTIF(Vertices[Closeness Centrality], "&gt;=" &amp; L22)</f>
        <v>0</v>
      </c>
      <c r="N21" s="41">
        <f t="shared" si="6"/>
        <v>6.6784116279069772E-2</v>
      </c>
      <c r="O21" s="42">
        <f>COUNTIF(Vertices[Eigenvector Centrality], "&gt;= " &amp; N21) - COUNTIF(Vertices[Eigenvector Centrality], "&gt;=" &amp; N22)</f>
        <v>0</v>
      </c>
      <c r="P21" s="41">
        <f t="shared" si="7"/>
        <v>2.7160803488372092</v>
      </c>
      <c r="Q21" s="42">
        <f>COUNTIF(Vertices[PageRank], "&gt;= " &amp; P21) - COUNTIF(Vertices[PageRank], "&gt;=" &amp; P22)</f>
        <v>0</v>
      </c>
      <c r="R21" s="41">
        <f t="shared" si="8"/>
        <v>0.44186046511627891</v>
      </c>
      <c r="S21" s="46">
        <f>COUNTIF(Vertices[Clustering Coefficient], "&gt;= " &amp; R21) - COUNTIF(Vertices[Clustering Coefficient], "&gt;=" &amp; R22)</f>
        <v>0</v>
      </c>
      <c r="T21" s="41">
        <f t="shared" ca="1" si="9"/>
        <v>9.8372093023255829</v>
      </c>
      <c r="U21" s="42">
        <f t="shared" ca="1" si="0"/>
        <v>0</v>
      </c>
    </row>
    <row r="22" spans="1:21" x14ac:dyDescent="0.35">
      <c r="A22" s="101"/>
      <c r="B22" s="101"/>
      <c r="D22" s="34">
        <f t="shared" si="1"/>
        <v>10.302325581395351</v>
      </c>
      <c r="E22" s="3">
        <f>COUNTIF(Vertices[Degree], "&gt;= " &amp; D22) - COUNTIF(Vertices[Degree], "&gt;=" &amp; D23)</f>
        <v>0</v>
      </c>
      <c r="F22" s="39">
        <f t="shared" si="2"/>
        <v>0</v>
      </c>
      <c r="G22" s="40">
        <f>COUNTIF(Vertices[In-Degree], "&gt;= " &amp; F22) - COUNTIF(Vertices[In-Degree], "&gt;=" &amp; F23)</f>
        <v>0</v>
      </c>
      <c r="H22" s="39">
        <f t="shared" si="3"/>
        <v>0</v>
      </c>
      <c r="I22" s="40">
        <f>COUNTIF(Vertices[Out-Degree], "&gt;= " &amp; H22) - COUNTIF(Vertices[Out-Degree], "&gt;=" &amp; H23)</f>
        <v>0</v>
      </c>
      <c r="J22" s="39">
        <f t="shared" si="4"/>
        <v>106.04651162790699</v>
      </c>
      <c r="K22" s="40">
        <f>COUNTIF(Vertices[Betweenness Centrality], "&gt;= " &amp; J22) - COUNTIF(Vertices[Betweenness Centrality], "&gt;=" &amp; J23)</f>
        <v>0</v>
      </c>
      <c r="L22" s="39">
        <f t="shared" si="5"/>
        <v>0.47360648837209296</v>
      </c>
      <c r="M22" s="40">
        <f>COUNTIF(Vertices[Closeness Centrality], "&gt;= " &amp; L22) - COUNTIF(Vertices[Closeness Centrality], "&gt;=" &amp; L23)</f>
        <v>0</v>
      </c>
      <c r="N22" s="39">
        <f t="shared" si="6"/>
        <v>7.0299069767441866E-2</v>
      </c>
      <c r="O22" s="40">
        <f>COUNTIF(Vertices[Eigenvector Centrality], "&gt;= " &amp; N22) - COUNTIF(Vertices[Eigenvector Centrality], "&gt;=" &amp; N23)</f>
        <v>0</v>
      </c>
      <c r="P22" s="39">
        <f t="shared" si="7"/>
        <v>2.8411232093023253</v>
      </c>
      <c r="Q22" s="40">
        <f>COUNTIF(Vertices[PageRank], "&gt;= " &amp; P22) - COUNTIF(Vertices[PageRank], "&gt;=" &amp; P23)</f>
        <v>0</v>
      </c>
      <c r="R22" s="39">
        <f t="shared" si="8"/>
        <v>0.46511627906976727</v>
      </c>
      <c r="S22" s="45">
        <f>COUNTIF(Vertices[Clustering Coefficient], "&gt;= " &amp; R22) - COUNTIF(Vertices[Clustering Coefficient], "&gt;=" &amp; R23)</f>
        <v>0</v>
      </c>
      <c r="T22" s="39">
        <f t="shared" ca="1" si="9"/>
        <v>10.302325581395351</v>
      </c>
      <c r="U22" s="40">
        <f t="shared" ca="1" si="0"/>
        <v>0</v>
      </c>
    </row>
    <row r="23" spans="1:21" x14ac:dyDescent="0.35">
      <c r="A23" s="36" t="s">
        <v>158</v>
      </c>
      <c r="B23" s="36">
        <v>1.5890751086281813E-2</v>
      </c>
      <c r="D23" s="34">
        <f t="shared" si="1"/>
        <v>10.767441860465119</v>
      </c>
      <c r="E23" s="3">
        <f>COUNTIF(Vertices[Degree], "&gt;= " &amp; D23) - COUNTIF(Vertices[Degree], "&gt;=" &amp; D24)</f>
        <v>1</v>
      </c>
      <c r="F23" s="41">
        <f t="shared" si="2"/>
        <v>0</v>
      </c>
      <c r="G23" s="42">
        <f>COUNTIF(Vertices[In-Degree], "&gt;= " &amp; F23) - COUNTIF(Vertices[In-Degree], "&gt;=" &amp; F24)</f>
        <v>0</v>
      </c>
      <c r="H23" s="41">
        <f t="shared" si="3"/>
        <v>0</v>
      </c>
      <c r="I23" s="42">
        <f>COUNTIF(Vertices[Out-Degree], "&gt;= " &amp; H23) - COUNTIF(Vertices[Out-Degree], "&gt;=" &amp; H24)</f>
        <v>0</v>
      </c>
      <c r="J23" s="41">
        <f t="shared" si="4"/>
        <v>111.34883720930235</v>
      </c>
      <c r="K23" s="42">
        <f>COUNTIF(Vertices[Betweenness Centrality], "&gt;= " &amp; J23) - COUNTIF(Vertices[Betweenness Centrality], "&gt;=" &amp; J24)</f>
        <v>0</v>
      </c>
      <c r="L23" s="41">
        <f t="shared" si="5"/>
        <v>0.49649316279069761</v>
      </c>
      <c r="M23" s="42">
        <f>COUNTIF(Vertices[Closeness Centrality], "&gt;= " &amp; L23) - COUNTIF(Vertices[Closeness Centrality], "&gt;=" &amp; L24)</f>
        <v>25</v>
      </c>
      <c r="N23" s="41">
        <f t="shared" si="6"/>
        <v>7.381402325581396E-2</v>
      </c>
      <c r="O23" s="42">
        <f>COUNTIF(Vertices[Eigenvector Centrality], "&gt;= " &amp; N23) - COUNTIF(Vertices[Eigenvector Centrality], "&gt;=" &amp; N24)</f>
        <v>0</v>
      </c>
      <c r="P23" s="41">
        <f t="shared" si="7"/>
        <v>2.9661660697674415</v>
      </c>
      <c r="Q23" s="42">
        <f>COUNTIF(Vertices[PageRank], "&gt;= " &amp; P23) - COUNTIF(Vertices[PageRank], "&gt;=" &amp; P24)</f>
        <v>0</v>
      </c>
      <c r="R23" s="41">
        <f t="shared" si="8"/>
        <v>0.48837209302325563</v>
      </c>
      <c r="S23" s="46">
        <f>COUNTIF(Vertices[Clustering Coefficient], "&gt;= " &amp; R23) - COUNTIF(Vertices[Clustering Coefficient], "&gt;=" &amp; R24)</f>
        <v>1</v>
      </c>
      <c r="T23" s="41">
        <f t="shared" ca="1" si="9"/>
        <v>10.767441860465119</v>
      </c>
      <c r="U23" s="42">
        <f t="shared" ca="1" si="0"/>
        <v>1</v>
      </c>
    </row>
    <row r="24" spans="1:21" x14ac:dyDescent="0.35">
      <c r="A24" s="36" t="s">
        <v>178</v>
      </c>
      <c r="B24" s="36">
        <v>0.902702</v>
      </c>
      <c r="D24" s="34">
        <f t="shared" si="1"/>
        <v>11.232558139534888</v>
      </c>
      <c r="E24" s="3">
        <f>COUNTIF(Vertices[Degree], "&gt;= " &amp; D24) - COUNTIF(Vertices[Degree], "&gt;=" &amp; D25)</f>
        <v>0</v>
      </c>
      <c r="F24" s="39">
        <f t="shared" si="2"/>
        <v>0</v>
      </c>
      <c r="G24" s="40">
        <f>COUNTIF(Vertices[In-Degree], "&gt;= " &amp; F24) - COUNTIF(Vertices[In-Degree], "&gt;=" &amp; F25)</f>
        <v>0</v>
      </c>
      <c r="H24" s="39">
        <f t="shared" si="3"/>
        <v>0</v>
      </c>
      <c r="I24" s="40">
        <f>COUNTIF(Vertices[Out-Degree], "&gt;= " &amp; H24) - COUNTIF(Vertices[Out-Degree], "&gt;=" &amp; H25)</f>
        <v>0</v>
      </c>
      <c r="J24" s="39">
        <f t="shared" si="4"/>
        <v>116.6511627906977</v>
      </c>
      <c r="K24" s="40">
        <f>COUNTIF(Vertices[Betweenness Centrality], "&gt;= " &amp; J24) - COUNTIF(Vertices[Betweenness Centrality], "&gt;=" &amp; J25)</f>
        <v>0</v>
      </c>
      <c r="L24" s="39">
        <f t="shared" si="5"/>
        <v>0.51937983720930225</v>
      </c>
      <c r="M24" s="40">
        <f>COUNTIF(Vertices[Closeness Centrality], "&gt;= " &amp; L24) - COUNTIF(Vertices[Closeness Centrality], "&gt;=" &amp; L25)</f>
        <v>0</v>
      </c>
      <c r="N24" s="39">
        <f t="shared" si="6"/>
        <v>7.7328976744186054E-2</v>
      </c>
      <c r="O24" s="40">
        <f>COUNTIF(Vertices[Eigenvector Centrality], "&gt;= " &amp; N24) - COUNTIF(Vertices[Eigenvector Centrality], "&gt;=" &amp; N25)</f>
        <v>0</v>
      </c>
      <c r="P24" s="39">
        <f t="shared" si="7"/>
        <v>3.0912089302325576</v>
      </c>
      <c r="Q24" s="40">
        <f>COUNTIF(Vertices[PageRank], "&gt;= " &amp; P24) - COUNTIF(Vertices[PageRank], "&gt;=" &amp; P25)</f>
        <v>0</v>
      </c>
      <c r="R24" s="39">
        <f t="shared" si="8"/>
        <v>0.51162790697674398</v>
      </c>
      <c r="S24" s="45">
        <f>COUNTIF(Vertices[Clustering Coefficient], "&gt;= " &amp; R24) - COUNTIF(Vertices[Clustering Coefficient], "&gt;=" &amp; R25)</f>
        <v>1</v>
      </c>
      <c r="T24" s="39">
        <f t="shared" ca="1" si="9"/>
        <v>11.232558139534888</v>
      </c>
      <c r="U24" s="40">
        <f t="shared" ca="1" si="0"/>
        <v>0</v>
      </c>
    </row>
    <row r="25" spans="1:21" x14ac:dyDescent="0.35">
      <c r="A25" s="101"/>
      <c r="B25" s="101"/>
      <c r="D25" s="34">
        <f t="shared" si="1"/>
        <v>11.697674418604656</v>
      </c>
      <c r="E25" s="3">
        <f>COUNTIF(Vertices[Degree], "&gt;= " &amp; D25) - COUNTIF(Vertices[Degree], "&gt;=" &amp; D26)</f>
        <v>0</v>
      </c>
      <c r="F25" s="41">
        <f t="shared" si="2"/>
        <v>0</v>
      </c>
      <c r="G25" s="42">
        <f>COUNTIF(Vertices[In-Degree], "&gt;= " &amp; F25) - COUNTIF(Vertices[In-Degree], "&gt;=" &amp; F26)</f>
        <v>0</v>
      </c>
      <c r="H25" s="41">
        <f t="shared" si="3"/>
        <v>0</v>
      </c>
      <c r="I25" s="42">
        <f>COUNTIF(Vertices[Out-Degree], "&gt;= " &amp; H25) - COUNTIF(Vertices[Out-Degree], "&gt;=" &amp; H26)</f>
        <v>0</v>
      </c>
      <c r="J25" s="41">
        <f t="shared" si="4"/>
        <v>121.95348837209305</v>
      </c>
      <c r="K25" s="42">
        <f>COUNTIF(Vertices[Betweenness Centrality], "&gt;= " &amp; J25) - COUNTIF(Vertices[Betweenness Centrality], "&gt;=" &amp; J26)</f>
        <v>0</v>
      </c>
      <c r="L25" s="41">
        <f t="shared" si="5"/>
        <v>0.54226651162790696</v>
      </c>
      <c r="M25" s="42">
        <f>COUNTIF(Vertices[Closeness Centrality], "&gt;= " &amp; L25) - COUNTIF(Vertices[Closeness Centrality], "&gt;=" &amp; L26)</f>
        <v>0</v>
      </c>
      <c r="N25" s="41">
        <f t="shared" si="6"/>
        <v>8.0843930232558148E-2</v>
      </c>
      <c r="O25" s="42">
        <f>COUNTIF(Vertices[Eigenvector Centrality], "&gt;= " &amp; N25) - COUNTIF(Vertices[Eigenvector Centrality], "&gt;=" &amp; N26)</f>
        <v>0</v>
      </c>
      <c r="P25" s="41">
        <f t="shared" si="7"/>
        <v>3.2162517906976738</v>
      </c>
      <c r="Q25" s="42">
        <f>COUNTIF(Vertices[PageRank], "&gt;= " &amp; P25) - COUNTIF(Vertices[PageRank], "&gt;=" &amp; P26)</f>
        <v>0</v>
      </c>
      <c r="R25" s="41">
        <f t="shared" si="8"/>
        <v>0.5348837209302324</v>
      </c>
      <c r="S25" s="46">
        <f>COUNTIF(Vertices[Clustering Coefficient], "&gt;= " &amp; R25) - COUNTIF(Vertices[Clustering Coefficient], "&gt;=" &amp; R26)</f>
        <v>0</v>
      </c>
      <c r="T25" s="41">
        <f t="shared" ca="1" si="9"/>
        <v>11.697674418604656</v>
      </c>
      <c r="U25" s="42">
        <f t="shared" ca="1" si="0"/>
        <v>0</v>
      </c>
    </row>
    <row r="26" spans="1:21" x14ac:dyDescent="0.35">
      <c r="A26" s="36" t="s">
        <v>179</v>
      </c>
      <c r="B26" s="36" t="s">
        <v>571</v>
      </c>
      <c r="D26" s="34">
        <f t="shared" si="1"/>
        <v>12.162790697674424</v>
      </c>
      <c r="E26" s="3">
        <f>COUNTIF(Vertices[Degree], "&gt;= " &amp; D26) - COUNTIF(Vertices[Degree], "&gt;=" &amp; D27)</f>
        <v>0</v>
      </c>
      <c r="F26" s="39">
        <f t="shared" si="2"/>
        <v>0</v>
      </c>
      <c r="G26" s="40">
        <f>COUNTIF(Vertices[In-Degree], "&gt;= " &amp; F26) - COUNTIF(Vertices[In-Degree], "&gt;=" &amp; F27)</f>
        <v>0</v>
      </c>
      <c r="H26" s="39">
        <f t="shared" si="3"/>
        <v>0</v>
      </c>
      <c r="I26" s="40">
        <f>COUNTIF(Vertices[Out-Degree], "&gt;= " &amp; H26) - COUNTIF(Vertices[Out-Degree], "&gt;=" &amp; H27)</f>
        <v>0</v>
      </c>
      <c r="J26" s="39">
        <f t="shared" si="4"/>
        <v>127.2558139534884</v>
      </c>
      <c r="K26" s="40">
        <f>COUNTIF(Vertices[Betweenness Centrality], "&gt;= " &amp; J26) - COUNTIF(Vertices[Betweenness Centrality], "&gt;=" &amp; J27)</f>
        <v>0</v>
      </c>
      <c r="L26" s="39">
        <f t="shared" si="5"/>
        <v>0.56515318604651166</v>
      </c>
      <c r="M26" s="40">
        <f>COUNTIF(Vertices[Closeness Centrality], "&gt;= " &amp; L26) - COUNTIF(Vertices[Closeness Centrality], "&gt;=" &amp; L27)</f>
        <v>0</v>
      </c>
      <c r="N26" s="39">
        <f t="shared" si="6"/>
        <v>8.4358883720930242E-2</v>
      </c>
      <c r="O26" s="40">
        <f>COUNTIF(Vertices[Eigenvector Centrality], "&gt;= " &amp; N26) - COUNTIF(Vertices[Eigenvector Centrality], "&gt;=" &amp; N27)</f>
        <v>0</v>
      </c>
      <c r="P26" s="39">
        <f t="shared" si="7"/>
        <v>3.3412946511627899</v>
      </c>
      <c r="Q26" s="40">
        <f>COUNTIF(Vertices[PageRank], "&gt;= " &amp; P26) - COUNTIF(Vertices[PageRank], "&gt;=" &amp; P27)</f>
        <v>0</v>
      </c>
      <c r="R26" s="39">
        <f t="shared" si="8"/>
        <v>0.55813953488372081</v>
      </c>
      <c r="S26" s="45">
        <f>COUNTIF(Vertices[Clustering Coefficient], "&gt;= " &amp; R26) - COUNTIF(Vertices[Clustering Coefficient], "&gt;=" &amp; R27)</f>
        <v>0</v>
      </c>
      <c r="T26" s="39">
        <f t="shared" ca="1" si="9"/>
        <v>12.162790697674424</v>
      </c>
      <c r="U26" s="40">
        <f t="shared" ca="1" si="0"/>
        <v>0</v>
      </c>
    </row>
    <row r="27" spans="1:21" x14ac:dyDescent="0.35">
      <c r="D27" s="34">
        <f t="shared" si="1"/>
        <v>12.627906976744192</v>
      </c>
      <c r="E27" s="3">
        <f>COUNTIF(Vertices[Degree], "&gt;= " &amp; D27) - COUNTIF(Vertices[Degree], "&gt;=" &amp; D28)</f>
        <v>0</v>
      </c>
      <c r="F27" s="41">
        <f t="shared" si="2"/>
        <v>0</v>
      </c>
      <c r="G27" s="42">
        <f>COUNTIF(Vertices[In-Degree], "&gt;= " &amp; F27) - COUNTIF(Vertices[In-Degree], "&gt;=" &amp; F28)</f>
        <v>0</v>
      </c>
      <c r="H27" s="41">
        <f t="shared" si="3"/>
        <v>0</v>
      </c>
      <c r="I27" s="42">
        <f>COUNTIF(Vertices[Out-Degree], "&gt;= " &amp; H27) - COUNTIF(Vertices[Out-Degree], "&gt;=" &amp; H28)</f>
        <v>0</v>
      </c>
      <c r="J27" s="41">
        <f t="shared" si="4"/>
        <v>132.55813953488374</v>
      </c>
      <c r="K27" s="42">
        <f>COUNTIF(Vertices[Betweenness Centrality], "&gt;= " &amp; J27) - COUNTIF(Vertices[Betweenness Centrality], "&gt;=" &amp; J28)</f>
        <v>0</v>
      </c>
      <c r="L27" s="41">
        <f t="shared" si="5"/>
        <v>0.58803986046511636</v>
      </c>
      <c r="M27" s="42">
        <f>COUNTIF(Vertices[Closeness Centrality], "&gt;= " &amp; L27) - COUNTIF(Vertices[Closeness Centrality], "&gt;=" &amp; L28)</f>
        <v>0</v>
      </c>
      <c r="N27" s="41">
        <f t="shared" si="6"/>
        <v>8.7873837209302336E-2</v>
      </c>
      <c r="O27" s="42">
        <f>COUNTIF(Vertices[Eigenvector Centrality], "&gt;= " &amp; N27) - COUNTIF(Vertices[Eigenvector Centrality], "&gt;=" &amp; N28)</f>
        <v>0</v>
      </c>
      <c r="P27" s="41">
        <f t="shared" si="7"/>
        <v>3.466337511627906</v>
      </c>
      <c r="Q27" s="42">
        <f>COUNTIF(Vertices[PageRank], "&gt;= " &amp; P27) - COUNTIF(Vertices[PageRank], "&gt;=" &amp; P28)</f>
        <v>0</v>
      </c>
      <c r="R27" s="41">
        <f t="shared" si="8"/>
        <v>0.58139534883720922</v>
      </c>
      <c r="S27" s="46">
        <f>COUNTIF(Vertices[Clustering Coefficient], "&gt;= " &amp; R27) - COUNTIF(Vertices[Clustering Coefficient], "&gt;=" &amp; R28)</f>
        <v>0</v>
      </c>
      <c r="T27" s="41">
        <f t="shared" ca="1" si="9"/>
        <v>12.627906976744192</v>
      </c>
      <c r="U27" s="42">
        <f t="shared" ca="1" si="0"/>
        <v>0</v>
      </c>
    </row>
    <row r="28" spans="1:21" x14ac:dyDescent="0.35">
      <c r="D28" s="34">
        <f t="shared" si="1"/>
        <v>13.093023255813961</v>
      </c>
      <c r="E28" s="3">
        <f>COUNTIF(Vertices[Degree], "&gt;= " &amp; D28) - COUNTIF(Vertices[Degree], "&gt;=" &amp; D29)</f>
        <v>0</v>
      </c>
      <c r="F28" s="39">
        <f t="shared" si="2"/>
        <v>0</v>
      </c>
      <c r="G28" s="40">
        <f>COUNTIF(Vertices[In-Degree], "&gt;= " &amp; F28) - COUNTIF(Vertices[In-Degree], "&gt;=" &amp; F29)</f>
        <v>0</v>
      </c>
      <c r="H28" s="39">
        <f t="shared" si="3"/>
        <v>0</v>
      </c>
      <c r="I28" s="40">
        <f>COUNTIF(Vertices[Out-Degree], "&gt;= " &amp; H28) - COUNTIF(Vertices[Out-Degree], "&gt;=" &amp; H29)</f>
        <v>0</v>
      </c>
      <c r="J28" s="39">
        <f t="shared" si="4"/>
        <v>137.86046511627907</v>
      </c>
      <c r="K28" s="40">
        <f>COUNTIF(Vertices[Betweenness Centrality], "&gt;= " &amp; J28) - COUNTIF(Vertices[Betweenness Centrality], "&gt;=" &amp; J29)</f>
        <v>0</v>
      </c>
      <c r="L28" s="39">
        <f t="shared" si="5"/>
        <v>0.61092653488372106</v>
      </c>
      <c r="M28" s="40">
        <f>COUNTIF(Vertices[Closeness Centrality], "&gt;= " &amp; L28) - COUNTIF(Vertices[Closeness Centrality], "&gt;=" &amp; L29)</f>
        <v>0</v>
      </c>
      <c r="N28" s="39">
        <f t="shared" si="6"/>
        <v>9.138879069767443E-2</v>
      </c>
      <c r="O28" s="40">
        <f>COUNTIF(Vertices[Eigenvector Centrality], "&gt;= " &amp; N28) - COUNTIF(Vertices[Eigenvector Centrality], "&gt;=" &amp; N29)</f>
        <v>0</v>
      </c>
      <c r="P28" s="39">
        <f t="shared" si="7"/>
        <v>3.5913803720930222</v>
      </c>
      <c r="Q28" s="40">
        <f>COUNTIF(Vertices[PageRank], "&gt;= " &amp; P28) - COUNTIF(Vertices[PageRank], "&gt;=" &amp; P29)</f>
        <v>0</v>
      </c>
      <c r="R28" s="39">
        <f t="shared" si="8"/>
        <v>0.60465116279069764</v>
      </c>
      <c r="S28" s="45">
        <f>COUNTIF(Vertices[Clustering Coefficient], "&gt;= " &amp; R28) - COUNTIF(Vertices[Clustering Coefficient], "&gt;=" &amp; R29)</f>
        <v>0</v>
      </c>
      <c r="T28" s="39">
        <f t="shared" ca="1" si="9"/>
        <v>13.093023255813961</v>
      </c>
      <c r="U28" s="40">
        <f t="shared" ca="1" si="0"/>
        <v>0</v>
      </c>
    </row>
    <row r="29" spans="1:21" x14ac:dyDescent="0.35">
      <c r="A29" t="s">
        <v>163</v>
      </c>
      <c r="B29" t="s">
        <v>17</v>
      </c>
      <c r="D29" s="34">
        <f t="shared" si="1"/>
        <v>13.558139534883729</v>
      </c>
      <c r="E29" s="3">
        <f>COUNTIF(Vertices[Degree], "&gt;= " &amp; D29) - COUNTIF(Vertices[Degree], "&gt;=" &amp; D30)</f>
        <v>0</v>
      </c>
      <c r="F29" s="41">
        <f t="shared" si="2"/>
        <v>0</v>
      </c>
      <c r="G29" s="42">
        <f>COUNTIF(Vertices[In-Degree], "&gt;= " &amp; F29) - COUNTIF(Vertices[In-Degree], "&gt;=" &amp; F30)</f>
        <v>0</v>
      </c>
      <c r="H29" s="41">
        <f t="shared" si="3"/>
        <v>0</v>
      </c>
      <c r="I29" s="42">
        <f>COUNTIF(Vertices[Out-Degree], "&gt;= " &amp; H29) - COUNTIF(Vertices[Out-Degree], "&gt;=" &amp; H30)</f>
        <v>0</v>
      </c>
      <c r="J29" s="41">
        <f t="shared" si="4"/>
        <v>143.16279069767441</v>
      </c>
      <c r="K29" s="42">
        <f>COUNTIF(Vertices[Betweenness Centrality], "&gt;= " &amp; J29) - COUNTIF(Vertices[Betweenness Centrality], "&gt;=" &amp; J30)</f>
        <v>0</v>
      </c>
      <c r="L29" s="41">
        <f t="shared" si="5"/>
        <v>0.63381320930232576</v>
      </c>
      <c r="M29" s="42">
        <f>COUNTIF(Vertices[Closeness Centrality], "&gt;= " &amp; L29) - COUNTIF(Vertices[Closeness Centrality], "&gt;=" &amp; L30)</f>
        <v>0</v>
      </c>
      <c r="N29" s="41">
        <f t="shared" si="6"/>
        <v>9.4903744186046524E-2</v>
      </c>
      <c r="O29" s="42">
        <f>COUNTIF(Vertices[Eigenvector Centrality], "&gt;= " &amp; N29) - COUNTIF(Vertices[Eigenvector Centrality], "&gt;=" &amp; N30)</f>
        <v>0</v>
      </c>
      <c r="P29" s="41">
        <f t="shared" si="7"/>
        <v>3.7164232325581383</v>
      </c>
      <c r="Q29" s="42">
        <f>COUNTIF(Vertices[PageRank], "&gt;= " &amp; P29) - COUNTIF(Vertices[PageRank], "&gt;=" &amp; P30)</f>
        <v>0</v>
      </c>
      <c r="R29" s="41">
        <f t="shared" si="8"/>
        <v>0.62790697674418605</v>
      </c>
      <c r="S29" s="46">
        <f>COUNTIF(Vertices[Clustering Coefficient], "&gt;= " &amp; R29) - COUNTIF(Vertices[Clustering Coefficient], "&gt;=" &amp; R30)</f>
        <v>0</v>
      </c>
      <c r="T29" s="41">
        <f t="shared" ca="1" si="9"/>
        <v>13.558139534883729</v>
      </c>
      <c r="U29" s="42">
        <f t="shared" ca="1" si="0"/>
        <v>0</v>
      </c>
    </row>
    <row r="30" spans="1:21" x14ac:dyDescent="0.35">
      <c r="A30" s="35"/>
      <c r="B30" s="35"/>
      <c r="D30" s="34">
        <f t="shared" si="1"/>
        <v>14.023255813953497</v>
      </c>
      <c r="E30" s="3">
        <f>COUNTIF(Vertices[Degree], "&gt;= " &amp; D30) - COUNTIF(Vertices[Degree], "&gt;=" &amp; D31)</f>
        <v>0</v>
      </c>
      <c r="F30" s="39">
        <f t="shared" si="2"/>
        <v>0</v>
      </c>
      <c r="G30" s="40">
        <f>COUNTIF(Vertices[In-Degree], "&gt;= " &amp; F30) - COUNTIF(Vertices[In-Degree], "&gt;=" &amp; F31)</f>
        <v>0</v>
      </c>
      <c r="H30" s="39">
        <f t="shared" si="3"/>
        <v>0</v>
      </c>
      <c r="I30" s="40">
        <f>COUNTIF(Vertices[Out-Degree], "&gt;= " &amp; H30) - COUNTIF(Vertices[Out-Degree], "&gt;=" &amp; H31)</f>
        <v>0</v>
      </c>
      <c r="J30" s="39">
        <f t="shared" si="4"/>
        <v>148.46511627906975</v>
      </c>
      <c r="K30" s="40">
        <f>COUNTIF(Vertices[Betweenness Centrality], "&gt;= " &amp; J30) - COUNTIF(Vertices[Betweenness Centrality], "&gt;=" &amp; J31)</f>
        <v>0</v>
      </c>
      <c r="L30" s="39">
        <f t="shared" si="5"/>
        <v>0.65669988372093047</v>
      </c>
      <c r="M30" s="40">
        <f>COUNTIF(Vertices[Closeness Centrality], "&gt;= " &amp; L30) - COUNTIF(Vertices[Closeness Centrality], "&gt;=" &amp; L31)</f>
        <v>0</v>
      </c>
      <c r="N30" s="39">
        <f t="shared" si="6"/>
        <v>9.8418697674418618E-2</v>
      </c>
      <c r="O30" s="40">
        <f>COUNTIF(Vertices[Eigenvector Centrality], "&gt;= " &amp; N30) - COUNTIF(Vertices[Eigenvector Centrality], "&gt;=" &amp; N31)</f>
        <v>0</v>
      </c>
      <c r="P30" s="39">
        <f t="shared" si="7"/>
        <v>3.8414660930232545</v>
      </c>
      <c r="Q30" s="40">
        <f>COUNTIF(Vertices[PageRank], "&gt;= " &amp; P30) - COUNTIF(Vertices[PageRank], "&gt;=" &amp; P31)</f>
        <v>0</v>
      </c>
      <c r="R30" s="39">
        <f t="shared" si="8"/>
        <v>0.65116279069767447</v>
      </c>
      <c r="S30" s="45">
        <f>COUNTIF(Vertices[Clustering Coefficient], "&gt;= " &amp; R30) - COUNTIF(Vertices[Clustering Coefficient], "&gt;=" &amp; R31)</f>
        <v>6</v>
      </c>
      <c r="T30" s="39">
        <f t="shared" ca="1" si="9"/>
        <v>14.023255813953497</v>
      </c>
      <c r="U30" s="40">
        <f t="shared" ca="1" si="0"/>
        <v>0</v>
      </c>
    </row>
    <row r="31" spans="1:21" x14ac:dyDescent="0.35">
      <c r="A31" s="35"/>
      <c r="B31" s="35"/>
      <c r="D31" s="34">
        <f t="shared" si="1"/>
        <v>14.488372093023266</v>
      </c>
      <c r="E31" s="3">
        <f>COUNTIF(Vertices[Degree], "&gt;= " &amp; D31) - COUNTIF(Vertices[Degree], "&gt;=" &amp; D32)</f>
        <v>0</v>
      </c>
      <c r="F31" s="41">
        <f t="shared" si="2"/>
        <v>0</v>
      </c>
      <c r="G31" s="42">
        <f>COUNTIF(Vertices[In-Degree], "&gt;= " &amp; F31) - COUNTIF(Vertices[In-Degree], "&gt;=" &amp; F32)</f>
        <v>0</v>
      </c>
      <c r="H31" s="41">
        <f t="shared" si="3"/>
        <v>0</v>
      </c>
      <c r="I31" s="42">
        <f>COUNTIF(Vertices[Out-Degree], "&gt;= " &amp; H31) - COUNTIF(Vertices[Out-Degree], "&gt;=" &amp; H32)</f>
        <v>0</v>
      </c>
      <c r="J31" s="41">
        <f t="shared" si="4"/>
        <v>153.76744186046508</v>
      </c>
      <c r="K31" s="42">
        <f>COUNTIF(Vertices[Betweenness Centrality], "&gt;= " &amp; J31) - COUNTIF(Vertices[Betweenness Centrality], "&gt;=" &amp; J32)</f>
        <v>0</v>
      </c>
      <c r="L31" s="41">
        <f t="shared" si="5"/>
        <v>0.67958655813953517</v>
      </c>
      <c r="M31" s="42">
        <f>COUNTIF(Vertices[Closeness Centrality], "&gt;= " &amp; L31) - COUNTIF(Vertices[Closeness Centrality], "&gt;=" &amp; L32)</f>
        <v>0</v>
      </c>
      <c r="N31" s="41">
        <f t="shared" si="6"/>
        <v>0.10193365116279071</v>
      </c>
      <c r="O31" s="42">
        <f>COUNTIF(Vertices[Eigenvector Centrality], "&gt;= " &amp; N31) - COUNTIF(Vertices[Eigenvector Centrality], "&gt;=" &amp; N32)</f>
        <v>0</v>
      </c>
      <c r="P31" s="41">
        <f t="shared" si="7"/>
        <v>3.9665089534883706</v>
      </c>
      <c r="Q31" s="42">
        <f>COUNTIF(Vertices[PageRank], "&gt;= " &amp; P31) - COUNTIF(Vertices[PageRank], "&gt;=" &amp; P32)</f>
        <v>0</v>
      </c>
      <c r="R31" s="41">
        <f t="shared" si="8"/>
        <v>0.67441860465116288</v>
      </c>
      <c r="S31" s="46">
        <f>COUNTIF(Vertices[Clustering Coefficient], "&gt;= " &amp; R31) - COUNTIF(Vertices[Clustering Coefficient], "&gt;=" &amp; R32)</f>
        <v>0</v>
      </c>
      <c r="T31" s="41">
        <f t="shared" ca="1" si="9"/>
        <v>14.488372093023266</v>
      </c>
      <c r="U31" s="42">
        <f t="shared" ca="1" si="0"/>
        <v>0</v>
      </c>
    </row>
    <row r="32" spans="1:21" x14ac:dyDescent="0.35">
      <c r="A32" s="35"/>
      <c r="B32" s="35"/>
      <c r="D32" s="34">
        <f t="shared" si="1"/>
        <v>14.953488372093034</v>
      </c>
      <c r="E32" s="3">
        <f>COUNTIF(Vertices[Degree], "&gt;= " &amp; D32) - COUNTIF(Vertices[Degree], "&gt;=" &amp; D33)</f>
        <v>0</v>
      </c>
      <c r="F32" s="39">
        <f t="shared" si="2"/>
        <v>0</v>
      </c>
      <c r="G32" s="40">
        <f>COUNTIF(Vertices[In-Degree], "&gt;= " &amp; F32) - COUNTIF(Vertices[In-Degree], "&gt;=" &amp; F33)</f>
        <v>0</v>
      </c>
      <c r="H32" s="39">
        <f t="shared" si="3"/>
        <v>0</v>
      </c>
      <c r="I32" s="40">
        <f>COUNTIF(Vertices[Out-Degree], "&gt;= " &amp; H32) - COUNTIF(Vertices[Out-Degree], "&gt;=" &amp; H33)</f>
        <v>0</v>
      </c>
      <c r="J32" s="39">
        <f t="shared" si="4"/>
        <v>159.06976744186042</v>
      </c>
      <c r="K32" s="40">
        <f>COUNTIF(Vertices[Betweenness Centrality], "&gt;= " &amp; J32) - COUNTIF(Vertices[Betweenness Centrality], "&gt;=" &amp; J33)</f>
        <v>0</v>
      </c>
      <c r="L32" s="39">
        <f t="shared" si="5"/>
        <v>0.70247323255813987</v>
      </c>
      <c r="M32" s="40">
        <f>COUNTIF(Vertices[Closeness Centrality], "&gt;= " &amp; L32) - COUNTIF(Vertices[Closeness Centrality], "&gt;=" &amp; L33)</f>
        <v>0</v>
      </c>
      <c r="N32" s="39">
        <f t="shared" si="6"/>
        <v>0.10544860465116281</v>
      </c>
      <c r="O32" s="40">
        <f>COUNTIF(Vertices[Eigenvector Centrality], "&gt;= " &amp; N32) - COUNTIF(Vertices[Eigenvector Centrality], "&gt;=" &amp; N33)</f>
        <v>0</v>
      </c>
      <c r="P32" s="39">
        <f t="shared" si="7"/>
        <v>4.0915518139534868</v>
      </c>
      <c r="Q32" s="40">
        <f>COUNTIF(Vertices[PageRank], "&gt;= " &amp; P32) - COUNTIF(Vertices[PageRank], "&gt;=" &amp; P33)</f>
        <v>0</v>
      </c>
      <c r="R32" s="39">
        <f t="shared" si="8"/>
        <v>0.69767441860465129</v>
      </c>
      <c r="S32" s="45">
        <f>COUNTIF(Vertices[Clustering Coefficient], "&gt;= " &amp; R32) - COUNTIF(Vertices[Clustering Coefficient], "&gt;=" &amp; R33)</f>
        <v>1</v>
      </c>
      <c r="T32" s="39">
        <f t="shared" ca="1" si="9"/>
        <v>14.953488372093034</v>
      </c>
      <c r="U32" s="40">
        <f t="shared" ca="1" si="0"/>
        <v>0</v>
      </c>
    </row>
    <row r="33" spans="1:21" x14ac:dyDescent="0.35">
      <c r="D33" s="34">
        <f t="shared" si="1"/>
        <v>15.418604651162802</v>
      </c>
      <c r="E33" s="3">
        <f>COUNTIF(Vertices[Degree], "&gt;= " &amp; D33) - COUNTIF(Vertices[Degree], "&gt;=" &amp; D34)</f>
        <v>0</v>
      </c>
      <c r="F33" s="41">
        <f t="shared" si="2"/>
        <v>0</v>
      </c>
      <c r="G33" s="42">
        <f>COUNTIF(Vertices[In-Degree], "&gt;= " &amp; F33) - COUNTIF(Vertices[In-Degree], "&gt;=" &amp; F34)</f>
        <v>0</v>
      </c>
      <c r="H33" s="41">
        <f t="shared" si="3"/>
        <v>0</v>
      </c>
      <c r="I33" s="42">
        <f>COUNTIF(Vertices[Out-Degree], "&gt;= " &amp; H33) - COUNTIF(Vertices[Out-Degree], "&gt;=" &amp; H34)</f>
        <v>0</v>
      </c>
      <c r="J33" s="41">
        <f t="shared" si="4"/>
        <v>164.37209302325576</v>
      </c>
      <c r="K33" s="42">
        <f>COUNTIF(Vertices[Betweenness Centrality], "&gt;= " &amp; J33) - COUNTIF(Vertices[Betweenness Centrality], "&gt;=" &amp; J34)</f>
        <v>0</v>
      </c>
      <c r="L33" s="41">
        <f t="shared" si="5"/>
        <v>0.72535990697674457</v>
      </c>
      <c r="M33" s="42">
        <f>COUNTIF(Vertices[Closeness Centrality], "&gt;= " &amp; L33) - COUNTIF(Vertices[Closeness Centrality], "&gt;=" &amp; L34)</f>
        <v>0</v>
      </c>
      <c r="N33" s="41">
        <f t="shared" si="6"/>
        <v>0.1089635581395349</v>
      </c>
      <c r="O33" s="42">
        <f>COUNTIF(Vertices[Eigenvector Centrality], "&gt;= " &amp; N33) - COUNTIF(Vertices[Eigenvector Centrality], "&gt;=" &amp; N34)</f>
        <v>0</v>
      </c>
      <c r="P33" s="41">
        <f t="shared" si="7"/>
        <v>4.2165946744186034</v>
      </c>
      <c r="Q33" s="42">
        <f>COUNTIF(Vertices[PageRank], "&gt;= " &amp; P33) - COUNTIF(Vertices[PageRank], "&gt;=" &amp; P34)</f>
        <v>0</v>
      </c>
      <c r="R33" s="41">
        <f t="shared" si="8"/>
        <v>0.72093023255813971</v>
      </c>
      <c r="S33" s="46">
        <f>COUNTIF(Vertices[Clustering Coefficient], "&gt;= " &amp; R33) - COUNTIF(Vertices[Clustering Coefficient], "&gt;=" &amp; R34)</f>
        <v>0</v>
      </c>
      <c r="T33" s="41">
        <f t="shared" ca="1" si="9"/>
        <v>15.418604651162802</v>
      </c>
      <c r="U33" s="42">
        <f t="shared" ca="1" si="0"/>
        <v>0</v>
      </c>
    </row>
    <row r="34" spans="1:21" x14ac:dyDescent="0.35">
      <c r="D34" s="34">
        <f t="shared" si="1"/>
        <v>15.88372093023257</v>
      </c>
      <c r="E34" s="3">
        <f>COUNTIF(Vertices[Degree], "&gt;= " &amp; D34) - COUNTIF(Vertices[Degree], "&gt;=" &amp; D35)</f>
        <v>0</v>
      </c>
      <c r="F34" s="39">
        <f t="shared" si="2"/>
        <v>0</v>
      </c>
      <c r="G34" s="40">
        <f>COUNTIF(Vertices[In-Degree], "&gt;= " &amp; F34) - COUNTIF(Vertices[In-Degree], "&gt;=" &amp; F35)</f>
        <v>0</v>
      </c>
      <c r="H34" s="39">
        <f t="shared" si="3"/>
        <v>0</v>
      </c>
      <c r="I34" s="40">
        <f>COUNTIF(Vertices[Out-Degree], "&gt;= " &amp; H34) - COUNTIF(Vertices[Out-Degree], "&gt;=" &amp; H35)</f>
        <v>0</v>
      </c>
      <c r="J34" s="39">
        <f t="shared" si="4"/>
        <v>169.67441860465109</v>
      </c>
      <c r="K34" s="40">
        <f>COUNTIF(Vertices[Betweenness Centrality], "&gt;= " &amp; J34) - COUNTIF(Vertices[Betweenness Centrality], "&gt;=" &amp; J35)</f>
        <v>0</v>
      </c>
      <c r="L34" s="39">
        <f t="shared" si="5"/>
        <v>0.74824658139534928</v>
      </c>
      <c r="M34" s="40">
        <f>COUNTIF(Vertices[Closeness Centrality], "&gt;= " &amp; L34) - COUNTIF(Vertices[Closeness Centrality], "&gt;=" &amp; L35)</f>
        <v>0</v>
      </c>
      <c r="N34" s="39">
        <f t="shared" si="6"/>
        <v>0.11247851162790699</v>
      </c>
      <c r="O34" s="40">
        <f>COUNTIF(Vertices[Eigenvector Centrality], "&gt;= " &amp; N34) - COUNTIF(Vertices[Eigenvector Centrality], "&gt;=" &amp; N35)</f>
        <v>0</v>
      </c>
      <c r="P34" s="39">
        <f t="shared" si="7"/>
        <v>4.34163753488372</v>
      </c>
      <c r="Q34" s="40">
        <f>COUNTIF(Vertices[PageRank], "&gt;= " &amp; P34) - COUNTIF(Vertices[PageRank], "&gt;=" &amp; P35)</f>
        <v>0</v>
      </c>
      <c r="R34" s="39">
        <f t="shared" si="8"/>
        <v>0.74418604651162812</v>
      </c>
      <c r="S34" s="45">
        <f>COUNTIF(Vertices[Clustering Coefficient], "&gt;= " &amp; R34) - COUNTIF(Vertices[Clustering Coefficient], "&gt;=" &amp; R35)</f>
        <v>0</v>
      </c>
      <c r="T34" s="39">
        <f t="shared" ca="1" si="9"/>
        <v>15.88372093023257</v>
      </c>
      <c r="U34" s="40">
        <f t="shared" ca="1" si="0"/>
        <v>0</v>
      </c>
    </row>
    <row r="35" spans="1:21" x14ac:dyDescent="0.35">
      <c r="D35" s="34">
        <f t="shared" si="1"/>
        <v>16.348837209302339</v>
      </c>
      <c r="E35" s="3">
        <f>COUNTIF(Vertices[Degree], "&gt;= " &amp; D35) - COUNTIF(Vertices[Degree], "&gt;=" &amp; D36)</f>
        <v>0</v>
      </c>
      <c r="F35" s="41">
        <f t="shared" si="2"/>
        <v>0</v>
      </c>
      <c r="G35" s="42">
        <f>COUNTIF(Vertices[In-Degree], "&gt;= " &amp; F35) - COUNTIF(Vertices[In-Degree], "&gt;=" &amp; F36)</f>
        <v>0</v>
      </c>
      <c r="H35" s="41">
        <f t="shared" si="3"/>
        <v>0</v>
      </c>
      <c r="I35" s="42">
        <f>COUNTIF(Vertices[Out-Degree], "&gt;= " &amp; H35) - COUNTIF(Vertices[Out-Degree], "&gt;=" &amp; H36)</f>
        <v>0</v>
      </c>
      <c r="J35" s="41">
        <f t="shared" si="4"/>
        <v>174.97674418604643</v>
      </c>
      <c r="K35" s="42">
        <f>COUNTIF(Vertices[Betweenness Centrality], "&gt;= " &amp; J35) - COUNTIF(Vertices[Betweenness Centrality], "&gt;=" &amp; J36)</f>
        <v>0</v>
      </c>
      <c r="L35" s="41">
        <f t="shared" si="5"/>
        <v>0.77113325581395398</v>
      </c>
      <c r="M35" s="42">
        <f>COUNTIF(Vertices[Closeness Centrality], "&gt;= " &amp; L35) - COUNTIF(Vertices[Closeness Centrality], "&gt;=" &amp; L36)</f>
        <v>0</v>
      </c>
      <c r="N35" s="41">
        <f t="shared" si="6"/>
        <v>0.11599346511627909</v>
      </c>
      <c r="O35" s="42">
        <f>COUNTIF(Vertices[Eigenvector Centrality], "&gt;= " &amp; N35) - COUNTIF(Vertices[Eigenvector Centrality], "&gt;=" &amp; N36)</f>
        <v>0</v>
      </c>
      <c r="P35" s="41">
        <f t="shared" si="7"/>
        <v>4.4666803953488365</v>
      </c>
      <c r="Q35" s="42">
        <f>COUNTIF(Vertices[PageRank], "&gt;= " &amp; P35) - COUNTIF(Vertices[PageRank], "&gt;=" &amp; P36)</f>
        <v>0</v>
      </c>
      <c r="R35" s="41">
        <f t="shared" si="8"/>
        <v>0.76744186046511653</v>
      </c>
      <c r="S35" s="46">
        <f>COUNTIF(Vertices[Clustering Coefficient], "&gt;= " &amp; R35) - COUNTIF(Vertices[Clustering Coefficient], "&gt;=" &amp; R36)</f>
        <v>0</v>
      </c>
      <c r="T35" s="41">
        <f t="shared" ca="1" si="9"/>
        <v>16.348837209302339</v>
      </c>
      <c r="U35" s="42">
        <f t="shared" ca="1" si="0"/>
        <v>0</v>
      </c>
    </row>
    <row r="36" spans="1:21" x14ac:dyDescent="0.35">
      <c r="D36" s="34">
        <f t="shared" si="1"/>
        <v>16.813953488372107</v>
      </c>
      <c r="E36" s="3">
        <f>COUNTIF(Vertices[Degree], "&gt;= " &amp; D36) - COUNTIF(Vertices[Degree], "&gt;=" &amp; D37)</f>
        <v>0</v>
      </c>
      <c r="F36" s="39">
        <f t="shared" si="2"/>
        <v>0</v>
      </c>
      <c r="G36" s="40">
        <f>COUNTIF(Vertices[In-Degree], "&gt;= " &amp; F36) - COUNTIF(Vertices[In-Degree], "&gt;=" &amp; F37)</f>
        <v>0</v>
      </c>
      <c r="H36" s="39">
        <f t="shared" si="3"/>
        <v>0</v>
      </c>
      <c r="I36" s="40">
        <f>COUNTIF(Vertices[Out-Degree], "&gt;= " &amp; H36) - COUNTIF(Vertices[Out-Degree], "&gt;=" &amp; H37)</f>
        <v>0</v>
      </c>
      <c r="J36" s="39">
        <f t="shared" si="4"/>
        <v>180.27906976744177</v>
      </c>
      <c r="K36" s="40">
        <f>COUNTIF(Vertices[Betweenness Centrality], "&gt;= " &amp; J36) - COUNTIF(Vertices[Betweenness Centrality], "&gt;=" &amp; J37)</f>
        <v>0</v>
      </c>
      <c r="L36" s="39">
        <f t="shared" si="5"/>
        <v>0.79401993023255868</v>
      </c>
      <c r="M36" s="40">
        <f>COUNTIF(Vertices[Closeness Centrality], "&gt;= " &amp; L36) - COUNTIF(Vertices[Closeness Centrality], "&gt;=" &amp; L37)</f>
        <v>0</v>
      </c>
      <c r="N36" s="39">
        <f t="shared" si="6"/>
        <v>0.11950841860465118</v>
      </c>
      <c r="O36" s="40">
        <f>COUNTIF(Vertices[Eigenvector Centrality], "&gt;= " &amp; N36) - COUNTIF(Vertices[Eigenvector Centrality], "&gt;=" &amp; N37)</f>
        <v>0</v>
      </c>
      <c r="P36" s="39">
        <f t="shared" si="7"/>
        <v>4.5917232558139531</v>
      </c>
      <c r="Q36" s="40">
        <f>COUNTIF(Vertices[PageRank], "&gt;= " &amp; P36) - COUNTIF(Vertices[PageRank], "&gt;=" &amp; P37)</f>
        <v>0</v>
      </c>
      <c r="R36" s="39">
        <f t="shared" si="8"/>
        <v>0.79069767441860495</v>
      </c>
      <c r="S36" s="45">
        <f>COUNTIF(Vertices[Clustering Coefficient], "&gt;= " &amp; R36) - COUNTIF(Vertices[Clustering Coefficient], "&gt;=" &amp; R37)</f>
        <v>0</v>
      </c>
      <c r="T36" s="39">
        <f t="shared" ca="1" si="9"/>
        <v>16.813953488372107</v>
      </c>
      <c r="U36" s="40">
        <f t="shared" ca="1" si="0"/>
        <v>0</v>
      </c>
    </row>
    <row r="37" spans="1:21" x14ac:dyDescent="0.35">
      <c r="D37" s="34">
        <f t="shared" si="1"/>
        <v>17.279069767441875</v>
      </c>
      <c r="E37" s="3">
        <f>COUNTIF(Vertices[Degree], "&gt;= " &amp; D37) - COUNTIF(Vertices[Degree], "&gt;=" &amp; D38)</f>
        <v>0</v>
      </c>
      <c r="F37" s="41">
        <f t="shared" si="2"/>
        <v>0</v>
      </c>
      <c r="G37" s="42">
        <f>COUNTIF(Vertices[In-Degree], "&gt;= " &amp; F37) - COUNTIF(Vertices[In-Degree], "&gt;=" &amp; F38)</f>
        <v>0</v>
      </c>
      <c r="H37" s="41">
        <f t="shared" si="3"/>
        <v>0</v>
      </c>
      <c r="I37" s="42">
        <f>COUNTIF(Vertices[Out-Degree], "&gt;= " &amp; H37) - COUNTIF(Vertices[Out-Degree], "&gt;=" &amp; H38)</f>
        <v>0</v>
      </c>
      <c r="J37" s="41">
        <f t="shared" si="4"/>
        <v>185.58139534883711</v>
      </c>
      <c r="K37" s="42">
        <f>COUNTIF(Vertices[Betweenness Centrality], "&gt;= " &amp; J37) - COUNTIF(Vertices[Betweenness Centrality], "&gt;=" &amp; J38)</f>
        <v>0</v>
      </c>
      <c r="L37" s="41">
        <f t="shared" si="5"/>
        <v>0.81690660465116338</v>
      </c>
      <c r="M37" s="42">
        <f>COUNTIF(Vertices[Closeness Centrality], "&gt;= " &amp; L37) - COUNTIF(Vertices[Closeness Centrality], "&gt;=" &amp; L38)</f>
        <v>0</v>
      </c>
      <c r="N37" s="41">
        <f t="shared" si="6"/>
        <v>0.12302337209302328</v>
      </c>
      <c r="O37" s="42">
        <f>COUNTIF(Vertices[Eigenvector Centrality], "&gt;= " &amp; N37) - COUNTIF(Vertices[Eigenvector Centrality], "&gt;=" &amp; N38)</f>
        <v>0</v>
      </c>
      <c r="P37" s="41">
        <f t="shared" si="7"/>
        <v>4.7167661162790697</v>
      </c>
      <c r="Q37" s="42">
        <f>COUNTIF(Vertices[PageRank], "&gt;= " &amp; P37) - COUNTIF(Vertices[PageRank], "&gt;=" &amp; P38)</f>
        <v>0</v>
      </c>
      <c r="R37" s="41">
        <f t="shared" si="8"/>
        <v>0.81395348837209336</v>
      </c>
      <c r="S37" s="46">
        <f>COUNTIF(Vertices[Clustering Coefficient], "&gt;= " &amp; R37) - COUNTIF(Vertices[Clustering Coefficient], "&gt;=" &amp; R38)</f>
        <v>1</v>
      </c>
      <c r="T37" s="41">
        <f t="shared" ca="1" si="9"/>
        <v>17.279069767441875</v>
      </c>
      <c r="U37" s="42">
        <f t="shared" ca="1" si="0"/>
        <v>0</v>
      </c>
    </row>
    <row r="38" spans="1:21" x14ac:dyDescent="0.35">
      <c r="D38" s="34">
        <f t="shared" si="1"/>
        <v>17.744186046511643</v>
      </c>
      <c r="E38" s="3">
        <f>COUNTIF(Vertices[Degree], "&gt;= " &amp; D38) - COUNTIF(Vertices[Degree], "&gt;=" &amp; D39)</f>
        <v>0</v>
      </c>
      <c r="F38" s="39">
        <f t="shared" si="2"/>
        <v>0</v>
      </c>
      <c r="G38" s="40">
        <f>COUNTIF(Vertices[In-Degree], "&gt;= " &amp; F38) - COUNTIF(Vertices[In-Degree], "&gt;=" &amp; F39)</f>
        <v>0</v>
      </c>
      <c r="H38" s="39">
        <f t="shared" si="3"/>
        <v>0</v>
      </c>
      <c r="I38" s="40">
        <f>COUNTIF(Vertices[Out-Degree], "&gt;= " &amp; H38) - COUNTIF(Vertices[Out-Degree], "&gt;=" &amp; H39)</f>
        <v>0</v>
      </c>
      <c r="J38" s="39">
        <f t="shared" si="4"/>
        <v>190.88372093023244</v>
      </c>
      <c r="K38" s="40">
        <f>COUNTIF(Vertices[Betweenness Centrality], "&gt;= " &amp; J38) - COUNTIF(Vertices[Betweenness Centrality], "&gt;=" &amp; J39)</f>
        <v>0</v>
      </c>
      <c r="L38" s="39">
        <f t="shared" si="5"/>
        <v>0.83979327906976808</v>
      </c>
      <c r="M38" s="40">
        <f>COUNTIF(Vertices[Closeness Centrality], "&gt;= " &amp; L38) - COUNTIF(Vertices[Closeness Centrality], "&gt;=" &amp; L39)</f>
        <v>0</v>
      </c>
      <c r="N38" s="39">
        <f t="shared" si="6"/>
        <v>0.12653832558139536</v>
      </c>
      <c r="O38" s="40">
        <f>COUNTIF(Vertices[Eigenvector Centrality], "&gt;= " &amp; N38) - COUNTIF(Vertices[Eigenvector Centrality], "&gt;=" &amp; N39)</f>
        <v>0</v>
      </c>
      <c r="P38" s="39">
        <f t="shared" si="7"/>
        <v>4.8418089767441863</v>
      </c>
      <c r="Q38" s="40">
        <f>COUNTIF(Vertices[PageRank], "&gt;= " &amp; P38) - COUNTIF(Vertices[PageRank], "&gt;=" &amp; P39)</f>
        <v>0</v>
      </c>
      <c r="R38" s="39">
        <f t="shared" si="8"/>
        <v>0.83720930232558177</v>
      </c>
      <c r="S38" s="45">
        <f>COUNTIF(Vertices[Clustering Coefficient], "&gt;= " &amp; R38) - COUNTIF(Vertices[Clustering Coefficient], "&gt;=" &amp; R39)</f>
        <v>0</v>
      </c>
      <c r="T38" s="39">
        <f t="shared" ca="1" si="9"/>
        <v>17.744186046511643</v>
      </c>
      <c r="U38" s="40">
        <f t="shared" ca="1" si="0"/>
        <v>0</v>
      </c>
    </row>
    <row r="39" spans="1:21" x14ac:dyDescent="0.35">
      <c r="D39" s="34">
        <f t="shared" si="1"/>
        <v>18.209302325581412</v>
      </c>
      <c r="E39" s="3">
        <f>COUNTIF(Vertices[Degree], "&gt;= " &amp; D39) - COUNTIF(Vertices[Degree], "&gt;=" &amp; D40)</f>
        <v>0</v>
      </c>
      <c r="F39" s="41">
        <f t="shared" si="2"/>
        <v>0</v>
      </c>
      <c r="G39" s="42">
        <f>COUNTIF(Vertices[In-Degree], "&gt;= " &amp; F39) - COUNTIF(Vertices[In-Degree], "&gt;=" &amp; F40)</f>
        <v>0</v>
      </c>
      <c r="H39" s="41">
        <f t="shared" si="3"/>
        <v>0</v>
      </c>
      <c r="I39" s="42">
        <f>COUNTIF(Vertices[Out-Degree], "&gt;= " &amp; H39) - COUNTIF(Vertices[Out-Degree], "&gt;=" &amp; H40)</f>
        <v>0</v>
      </c>
      <c r="J39" s="41">
        <f t="shared" si="4"/>
        <v>196.18604651162778</v>
      </c>
      <c r="K39" s="42">
        <f>COUNTIF(Vertices[Betweenness Centrality], "&gt;= " &amp; J39) - COUNTIF(Vertices[Betweenness Centrality], "&gt;=" &amp; J40)</f>
        <v>0</v>
      </c>
      <c r="L39" s="41">
        <f t="shared" si="5"/>
        <v>0.86267995348837279</v>
      </c>
      <c r="M39" s="42">
        <f>COUNTIF(Vertices[Closeness Centrality], "&gt;= " &amp; L39) - COUNTIF(Vertices[Closeness Centrality], "&gt;=" &amp; L40)</f>
        <v>0</v>
      </c>
      <c r="N39" s="41">
        <f t="shared" si="6"/>
        <v>0.13005327906976744</v>
      </c>
      <c r="O39" s="42">
        <f>COUNTIF(Vertices[Eigenvector Centrality], "&gt;= " &amp; N39) - COUNTIF(Vertices[Eigenvector Centrality], "&gt;=" &amp; N40)</f>
        <v>0</v>
      </c>
      <c r="P39" s="41">
        <f t="shared" si="7"/>
        <v>4.9668518372093029</v>
      </c>
      <c r="Q39" s="42">
        <f>COUNTIF(Vertices[PageRank], "&gt;= " &amp; P39) - COUNTIF(Vertices[PageRank], "&gt;=" &amp; P40)</f>
        <v>0</v>
      </c>
      <c r="R39" s="41">
        <f t="shared" si="8"/>
        <v>0.86046511627907019</v>
      </c>
      <c r="S39" s="46">
        <f>COUNTIF(Vertices[Clustering Coefficient], "&gt;= " &amp; R39) - COUNTIF(Vertices[Clustering Coefficient], "&gt;=" &amp; R40)</f>
        <v>0</v>
      </c>
      <c r="T39" s="41">
        <f t="shared" ca="1" si="9"/>
        <v>18.209302325581412</v>
      </c>
      <c r="U39" s="42">
        <f t="shared" ca="1" si="0"/>
        <v>0</v>
      </c>
    </row>
    <row r="40" spans="1:21" x14ac:dyDescent="0.35">
      <c r="D40" s="34">
        <f t="shared" si="1"/>
        <v>18.67441860465118</v>
      </c>
      <c r="E40" s="3">
        <f>COUNTIF(Vertices[Degree], "&gt;= " &amp; D40) - COUNTIF(Vertices[Degree], "&gt;=" &amp; D41)</f>
        <v>0</v>
      </c>
      <c r="F40" s="39">
        <f t="shared" si="2"/>
        <v>0</v>
      </c>
      <c r="G40" s="40">
        <f>COUNTIF(Vertices[In-Degree], "&gt;= " &amp; F40) - COUNTIF(Vertices[In-Degree], "&gt;=" &amp; F41)</f>
        <v>0</v>
      </c>
      <c r="H40" s="39">
        <f t="shared" si="3"/>
        <v>0</v>
      </c>
      <c r="I40" s="40">
        <f>COUNTIF(Vertices[Out-Degree], "&gt;= " &amp; H40) - COUNTIF(Vertices[Out-Degree], "&gt;=" &amp; H41)</f>
        <v>0</v>
      </c>
      <c r="J40" s="39">
        <f t="shared" si="4"/>
        <v>201.48837209302312</v>
      </c>
      <c r="K40" s="40">
        <f>COUNTIF(Vertices[Betweenness Centrality], "&gt;= " &amp; J40) - COUNTIF(Vertices[Betweenness Centrality], "&gt;=" &amp; J41)</f>
        <v>0</v>
      </c>
      <c r="L40" s="39">
        <f t="shared" si="5"/>
        <v>0.88556662790697749</v>
      </c>
      <c r="M40" s="40">
        <f>COUNTIF(Vertices[Closeness Centrality], "&gt;= " &amp; L40) - COUNTIF(Vertices[Closeness Centrality], "&gt;=" &amp; L41)</f>
        <v>0</v>
      </c>
      <c r="N40" s="39">
        <f t="shared" si="6"/>
        <v>0.13356823255813952</v>
      </c>
      <c r="O40" s="40">
        <f>COUNTIF(Vertices[Eigenvector Centrality], "&gt;= " &amp; N40) - COUNTIF(Vertices[Eigenvector Centrality], "&gt;=" &amp; N41)</f>
        <v>0</v>
      </c>
      <c r="P40" s="39">
        <f t="shared" si="7"/>
        <v>5.0918946976744195</v>
      </c>
      <c r="Q40" s="40">
        <f>COUNTIF(Vertices[PageRank], "&gt;= " &amp; P40) - COUNTIF(Vertices[PageRank], "&gt;=" &amp; P41)</f>
        <v>0</v>
      </c>
      <c r="R40" s="39">
        <f t="shared" si="8"/>
        <v>0.8837209302325586</v>
      </c>
      <c r="S40" s="45">
        <f>COUNTIF(Vertices[Clustering Coefficient], "&gt;= " &amp; R40) - COUNTIF(Vertices[Clustering Coefficient], "&gt;=" &amp; R41)</f>
        <v>0</v>
      </c>
      <c r="T40" s="39">
        <f t="shared" ca="1" si="9"/>
        <v>18.67441860465118</v>
      </c>
      <c r="U40" s="40">
        <f t="shared" ca="1" si="0"/>
        <v>0</v>
      </c>
    </row>
    <row r="41" spans="1:21" x14ac:dyDescent="0.35">
      <c r="D41" s="34">
        <f t="shared" si="1"/>
        <v>19.139534883720948</v>
      </c>
      <c r="E41" s="3">
        <f>COUNTIF(Vertices[Degree], "&gt;= " &amp; D41) - COUNTIF(Vertices[Degree], "&gt;=" &amp; D42)</f>
        <v>0</v>
      </c>
      <c r="F41" s="41">
        <f t="shared" si="2"/>
        <v>0</v>
      </c>
      <c r="G41" s="42">
        <f>COUNTIF(Vertices[In-Degree], "&gt;= " &amp; F41) - COUNTIF(Vertices[In-Degree], "&gt;=" &amp; F42)</f>
        <v>0</v>
      </c>
      <c r="H41" s="41">
        <f t="shared" si="3"/>
        <v>0</v>
      </c>
      <c r="I41" s="42">
        <f>COUNTIF(Vertices[Out-Degree], "&gt;= " &amp; H41) - COUNTIF(Vertices[Out-Degree], "&gt;=" &amp; H42)</f>
        <v>0</v>
      </c>
      <c r="J41" s="41">
        <f t="shared" si="4"/>
        <v>206.79069767441845</v>
      </c>
      <c r="K41" s="42">
        <f>COUNTIF(Vertices[Betweenness Centrality], "&gt;= " &amp; J41) - COUNTIF(Vertices[Betweenness Centrality], "&gt;=" &amp; J42)</f>
        <v>0</v>
      </c>
      <c r="L41" s="41">
        <f t="shared" si="5"/>
        <v>0.90845330232558219</v>
      </c>
      <c r="M41" s="42">
        <f>COUNTIF(Vertices[Closeness Centrality], "&gt;= " &amp; L41) - COUNTIF(Vertices[Closeness Centrality], "&gt;=" &amp; L42)</f>
        <v>0</v>
      </c>
      <c r="N41" s="41">
        <f t="shared" si="6"/>
        <v>0.1370831860465116</v>
      </c>
      <c r="O41" s="42">
        <f>COUNTIF(Vertices[Eigenvector Centrality], "&gt;= " &amp; N41) - COUNTIF(Vertices[Eigenvector Centrality], "&gt;=" &amp; N42)</f>
        <v>0</v>
      </c>
      <c r="P41" s="41">
        <f t="shared" si="7"/>
        <v>5.2169375581395361</v>
      </c>
      <c r="Q41" s="42">
        <f>COUNTIF(Vertices[PageRank], "&gt;= " &amp; P41) - COUNTIF(Vertices[PageRank], "&gt;=" &amp; P42)</f>
        <v>0</v>
      </c>
      <c r="R41" s="41">
        <f t="shared" si="8"/>
        <v>0.90697674418604701</v>
      </c>
      <c r="S41" s="46">
        <f>COUNTIF(Vertices[Clustering Coefficient], "&gt;= " &amp; R41) - COUNTIF(Vertices[Clustering Coefficient], "&gt;=" &amp; R42)</f>
        <v>0</v>
      </c>
      <c r="T41" s="41">
        <f t="shared" ca="1" si="9"/>
        <v>19.139534883720948</v>
      </c>
      <c r="U41" s="42">
        <f t="shared" ca="1" si="0"/>
        <v>0</v>
      </c>
    </row>
    <row r="42" spans="1:21" x14ac:dyDescent="0.35">
      <c r="D42" s="34">
        <f t="shared" si="1"/>
        <v>19.604651162790717</v>
      </c>
      <c r="E42" s="3">
        <f>COUNTIF(Vertices[Degree], "&gt;= " &amp; D42) - COUNTIF(Vertices[Degree], "&gt;=" &amp; D43)</f>
        <v>0</v>
      </c>
      <c r="F42" s="39">
        <f t="shared" si="2"/>
        <v>0</v>
      </c>
      <c r="G42" s="40">
        <f>COUNTIF(Vertices[In-Degree], "&gt;= " &amp; F42) - COUNTIF(Vertices[In-Degree], "&gt;=" &amp; F43)</f>
        <v>0</v>
      </c>
      <c r="H42" s="39">
        <f t="shared" si="3"/>
        <v>0</v>
      </c>
      <c r="I42" s="40">
        <f>COUNTIF(Vertices[Out-Degree], "&gt;= " &amp; H42) - COUNTIF(Vertices[Out-Degree], "&gt;=" &amp; H43)</f>
        <v>0</v>
      </c>
      <c r="J42" s="39">
        <f t="shared" si="4"/>
        <v>212.09302325581379</v>
      </c>
      <c r="K42" s="40">
        <f>COUNTIF(Vertices[Betweenness Centrality], "&gt;= " &amp; J42) - COUNTIF(Vertices[Betweenness Centrality], "&gt;=" &amp; J43)</f>
        <v>0</v>
      </c>
      <c r="L42" s="39">
        <f t="shared" si="5"/>
        <v>0.93133997674418689</v>
      </c>
      <c r="M42" s="40">
        <f>COUNTIF(Vertices[Closeness Centrality], "&gt;= " &amp; L42) - COUNTIF(Vertices[Closeness Centrality], "&gt;=" &amp; L43)</f>
        <v>0</v>
      </c>
      <c r="N42" s="39">
        <f t="shared" si="6"/>
        <v>0.14059813953488368</v>
      </c>
      <c r="O42" s="40">
        <f>COUNTIF(Vertices[Eigenvector Centrality], "&gt;= " &amp; N42) - COUNTIF(Vertices[Eigenvector Centrality], "&gt;=" &amp; N43)</f>
        <v>0</v>
      </c>
      <c r="P42" s="39">
        <f t="shared" si="7"/>
        <v>5.3419804186046527</v>
      </c>
      <c r="Q42" s="40">
        <f>COUNTIF(Vertices[PageRank], "&gt;= " &amp; P42) - COUNTIF(Vertices[PageRank], "&gt;=" &amp; P43)</f>
        <v>0</v>
      </c>
      <c r="R42" s="39">
        <f t="shared" si="8"/>
        <v>0.93023255813953543</v>
      </c>
      <c r="S42" s="45">
        <f>COUNTIF(Vertices[Clustering Coefficient], "&gt;= " &amp; R42) - COUNTIF(Vertices[Clustering Coefficient], "&gt;=" &amp; R43)</f>
        <v>0</v>
      </c>
      <c r="T42" s="39">
        <f t="shared" ca="1" si="9"/>
        <v>19.604651162790717</v>
      </c>
      <c r="U42" s="40">
        <f t="shared" ca="1" si="0"/>
        <v>0</v>
      </c>
    </row>
    <row r="43" spans="1:21" x14ac:dyDescent="0.35">
      <c r="A43" s="35" t="s">
        <v>82</v>
      </c>
      <c r="B43" s="48">
        <f>IF(COUNT(Vertices[Degree])&gt;0, D2, NoMetricMessage)</f>
        <v>1</v>
      </c>
      <c r="D43" s="34">
        <f t="shared" si="1"/>
        <v>20.069767441860485</v>
      </c>
      <c r="E43" s="3">
        <f>COUNTIF(Vertices[Degree], "&gt;= " &amp; D43) - COUNTIF(Vertices[Degree], "&gt;=" &amp; D44)</f>
        <v>0</v>
      </c>
      <c r="F43" s="41">
        <f t="shared" si="2"/>
        <v>0</v>
      </c>
      <c r="G43" s="42">
        <f>COUNTIF(Vertices[In-Degree], "&gt;= " &amp; F43) - COUNTIF(Vertices[In-Degree], "&gt;=" &amp; F44)</f>
        <v>0</v>
      </c>
      <c r="H43" s="41">
        <f t="shared" si="3"/>
        <v>0</v>
      </c>
      <c r="I43" s="42">
        <f>COUNTIF(Vertices[Out-Degree], "&gt;= " &amp; H43) - COUNTIF(Vertices[Out-Degree], "&gt;=" &amp; H44)</f>
        <v>0</v>
      </c>
      <c r="J43" s="41">
        <f t="shared" si="4"/>
        <v>217.39534883720913</v>
      </c>
      <c r="K43" s="42">
        <f>COUNTIF(Vertices[Betweenness Centrality], "&gt;= " &amp; J43) - COUNTIF(Vertices[Betweenness Centrality], "&gt;=" &amp; J44)</f>
        <v>0</v>
      </c>
      <c r="L43" s="41">
        <f t="shared" si="5"/>
        <v>0.95422665116279159</v>
      </c>
      <c r="M43" s="42">
        <f>COUNTIF(Vertices[Closeness Centrality], "&gt;= " &amp; L43) - COUNTIF(Vertices[Closeness Centrality], "&gt;=" &amp; L44)</f>
        <v>0</v>
      </c>
      <c r="N43" s="41">
        <f t="shared" si="6"/>
        <v>0.14411309302325576</v>
      </c>
      <c r="O43" s="42">
        <f>COUNTIF(Vertices[Eigenvector Centrality], "&gt;= " &amp; N43) - COUNTIF(Vertices[Eigenvector Centrality], "&gt;=" &amp; N44)</f>
        <v>0</v>
      </c>
      <c r="P43" s="41">
        <f t="shared" si="7"/>
        <v>5.4670232790697693</v>
      </c>
      <c r="Q43" s="42">
        <f>COUNTIF(Vertices[PageRank], "&gt;= " &amp; P43) - COUNTIF(Vertices[PageRank], "&gt;=" &amp; P44)</f>
        <v>0</v>
      </c>
      <c r="R43" s="41">
        <f t="shared" si="8"/>
        <v>0.95348837209302384</v>
      </c>
      <c r="S43" s="46">
        <f>COUNTIF(Vertices[Clustering Coefficient], "&gt;= " &amp; R43) - COUNTIF(Vertices[Clustering Coefficient], "&gt;=" &amp; R44)</f>
        <v>0</v>
      </c>
      <c r="T43" s="41">
        <f t="shared" ca="1" si="9"/>
        <v>20.069767441860485</v>
      </c>
      <c r="U43" s="42">
        <f t="shared" ca="1" si="0"/>
        <v>0</v>
      </c>
    </row>
    <row r="44" spans="1:21" x14ac:dyDescent="0.35">
      <c r="A44" s="35" t="s">
        <v>83</v>
      </c>
      <c r="B44" s="48">
        <f>IF(COUNT(Vertices[Degree])&gt;0, D45, NoMetricMessage)</f>
        <v>21</v>
      </c>
      <c r="D44" s="34">
        <f t="shared" si="1"/>
        <v>20.534883720930253</v>
      </c>
      <c r="E44" s="3">
        <f>COUNTIF(Vertices[Degree], "&gt;= " &amp; D44) - COUNTIF(Vertices[Degree], "&gt;=" &amp; D45)</f>
        <v>0</v>
      </c>
      <c r="F44" s="39">
        <f t="shared" si="2"/>
        <v>0</v>
      </c>
      <c r="G44" s="40">
        <f>COUNTIF(Vertices[In-Degree], "&gt;= " &amp; F44) - COUNTIF(Vertices[In-Degree], "&gt;=" &amp; F45)</f>
        <v>0</v>
      </c>
      <c r="H44" s="39">
        <f t="shared" si="3"/>
        <v>0</v>
      </c>
      <c r="I44" s="40">
        <f>COUNTIF(Vertices[Out-Degree], "&gt;= " &amp; H44) - COUNTIF(Vertices[Out-Degree], "&gt;=" &amp; H45)</f>
        <v>0</v>
      </c>
      <c r="J44" s="39">
        <f t="shared" si="4"/>
        <v>222.69767441860446</v>
      </c>
      <c r="K44" s="40">
        <f>COUNTIF(Vertices[Betweenness Centrality], "&gt;= " &amp; J44) - COUNTIF(Vertices[Betweenness Centrality], "&gt;=" &amp; J45)</f>
        <v>0</v>
      </c>
      <c r="L44" s="39">
        <f t="shared" si="5"/>
        <v>0.9771133255813963</v>
      </c>
      <c r="M44" s="40">
        <f>COUNTIF(Vertices[Closeness Centrality], "&gt;= " &amp; L44) - COUNTIF(Vertices[Closeness Centrality], "&gt;=" &amp; L45)</f>
        <v>0</v>
      </c>
      <c r="N44" s="39">
        <f t="shared" si="6"/>
        <v>0.14762804651162784</v>
      </c>
      <c r="O44" s="40">
        <f>COUNTIF(Vertices[Eigenvector Centrality], "&gt;= " &amp; N44) - COUNTIF(Vertices[Eigenvector Centrality], "&gt;=" &amp; N45)</f>
        <v>0</v>
      </c>
      <c r="P44" s="39">
        <f t="shared" si="7"/>
        <v>5.5920661395348858</v>
      </c>
      <c r="Q44" s="40">
        <f>COUNTIF(Vertices[PageRank], "&gt;= " &amp; P44) - COUNTIF(Vertices[PageRank], "&gt;=" &amp; P45)</f>
        <v>0</v>
      </c>
      <c r="R44" s="39">
        <f t="shared" si="8"/>
        <v>0.97674418604651225</v>
      </c>
      <c r="S44" s="45">
        <f>COUNTIF(Vertices[Clustering Coefficient], "&gt;= " &amp; R44) - COUNTIF(Vertices[Clustering Coefficient], "&gt;=" &amp; R45)</f>
        <v>0</v>
      </c>
      <c r="T44" s="39">
        <f t="shared" ca="1" si="9"/>
        <v>20.534883720930253</v>
      </c>
      <c r="U44" s="40">
        <f t="shared" ca="1" si="0"/>
        <v>0</v>
      </c>
    </row>
    <row r="45" spans="1:21" x14ac:dyDescent="0.35">
      <c r="A45" s="35" t="s">
        <v>84</v>
      </c>
      <c r="B45" s="49">
        <f>IFERROR(AVERAGE(Vertices[Degree]),NoMetricMessage)</f>
        <v>2.8304093567251463</v>
      </c>
      <c r="D45" s="34">
        <f>MAX(Vertices[Degree])</f>
        <v>21</v>
      </c>
      <c r="E45" s="3">
        <f>COUNTIF(Vertices[Degree], "&gt;= " &amp; D45) - COUNTIF(Vertices[Degree], "&gt;=" &amp; D46)</f>
        <v>1</v>
      </c>
      <c r="F45" s="43">
        <f>MAX(Vertices[In-Degree])</f>
        <v>0</v>
      </c>
      <c r="G45" s="44">
        <f>COUNTIF(Vertices[In-Degree], "&gt;= " &amp; F45) - COUNTIF(Vertices[In-Degree], "&gt;=" &amp; F46)</f>
        <v>0</v>
      </c>
      <c r="H45" s="43">
        <f>MAX(Vertices[Out-Degree])</f>
        <v>0</v>
      </c>
      <c r="I45" s="44">
        <f>COUNTIF(Vertices[Out-Degree], "&gt;= " &amp; H45) - COUNTIF(Vertices[Out-Degree], "&gt;=" &amp; H46)</f>
        <v>0</v>
      </c>
      <c r="J45" s="43">
        <f>MAX(Vertices[Betweenness Centrality])</f>
        <v>228</v>
      </c>
      <c r="K45" s="44">
        <f>COUNTIF(Vertices[Betweenness Centrality], "&gt;= " &amp; J45) - COUNTIF(Vertices[Betweenness Centrality], "&gt;=" &amp; J46)</f>
        <v>1</v>
      </c>
      <c r="L45" s="43">
        <f>MAX(Vertices[Closeness Centrality])</f>
        <v>1</v>
      </c>
      <c r="M45" s="44">
        <f>COUNTIF(Vertices[Closeness Centrality], "&gt;= " &amp; L45) - COUNTIF(Vertices[Closeness Centrality], "&gt;=" &amp; L46)</f>
        <v>24</v>
      </c>
      <c r="N45" s="43">
        <f>MAX(Vertices[Eigenvector Centrality])</f>
        <v>0.151143</v>
      </c>
      <c r="O45" s="44">
        <f>COUNTIF(Vertices[Eigenvector Centrality], "&gt;= " &amp; N45) - COUNTIF(Vertices[Eigenvector Centrality], "&gt;=" &amp; N46)</f>
        <v>1</v>
      </c>
      <c r="P45" s="43">
        <f>MAX(Vertices[PageRank])</f>
        <v>5.7171089999999998</v>
      </c>
      <c r="Q45" s="44">
        <f>COUNTIF(Vertices[PageRank], "&gt;= " &amp; P45) - COUNTIF(Vertices[PageRank], "&gt;=" &amp; P46)</f>
        <v>1</v>
      </c>
      <c r="R45" s="43">
        <f>MAX(Vertices[Clustering Coefficient])</f>
        <v>1</v>
      </c>
      <c r="S45" s="47">
        <f>COUNTIF(Vertices[Clustering Coefficient], "&gt;= " &amp; R45) - COUNTIF(Vertices[Clustering Coefficient], "&gt;=" &amp; R46)</f>
        <v>122</v>
      </c>
      <c r="T45" s="43">
        <f ca="1">MAX(INDIRECT(DynamicFilterSourceColumnRange))</f>
        <v>21</v>
      </c>
      <c r="U45" s="44">
        <f t="shared" ca="1" si="0"/>
        <v>1</v>
      </c>
    </row>
    <row r="46" spans="1:21" x14ac:dyDescent="0.35">
      <c r="A46" s="35" t="s">
        <v>85</v>
      </c>
      <c r="B46" s="49">
        <f>IFERROR(MEDIAN(Vertices[Degree]),NoMetricMessage)</f>
        <v>3</v>
      </c>
    </row>
    <row r="57" spans="1:2" x14ac:dyDescent="0.35">
      <c r="A57" s="35" t="s">
        <v>89</v>
      </c>
      <c r="B57" s="48" t="str">
        <f>IF(COUNT(Vertices[In-Degree])&gt;0, F2, NoMetricMessage)</f>
        <v>Not Available</v>
      </c>
    </row>
    <row r="58" spans="1:2" x14ac:dyDescent="0.35">
      <c r="A58" s="35" t="s">
        <v>90</v>
      </c>
      <c r="B58" s="48" t="str">
        <f>IF(COUNT(Vertices[In-Degree])&gt;0, F45, NoMetricMessage)</f>
        <v>Not Available</v>
      </c>
    </row>
    <row r="59" spans="1:2" x14ac:dyDescent="0.35">
      <c r="A59" s="35" t="s">
        <v>91</v>
      </c>
      <c r="B59" s="49" t="str">
        <f>IFERROR(AVERAGE(Vertices[In-Degree]),NoMetricMessage)</f>
        <v>Not Available</v>
      </c>
    </row>
    <row r="60" spans="1:2" x14ac:dyDescent="0.35">
      <c r="A60" s="35" t="s">
        <v>92</v>
      </c>
      <c r="B60" s="49" t="str">
        <f>IFERROR(MEDIAN(Vertices[In-Degree]),NoMetricMessage)</f>
        <v>Not Available</v>
      </c>
    </row>
    <row r="71" spans="1:2" x14ac:dyDescent="0.35">
      <c r="A71" s="35" t="s">
        <v>95</v>
      </c>
      <c r="B71" s="48" t="str">
        <f>IF(COUNT(Vertices[Out-Degree])&gt;0, H2, NoMetricMessage)</f>
        <v>Not Available</v>
      </c>
    </row>
    <row r="72" spans="1:2" x14ac:dyDescent="0.35">
      <c r="A72" s="35" t="s">
        <v>96</v>
      </c>
      <c r="B72" s="48" t="str">
        <f>IF(COUNT(Vertices[Out-Degree])&gt;0, H45, NoMetricMessage)</f>
        <v>Not Available</v>
      </c>
    </row>
    <row r="73" spans="1:2" x14ac:dyDescent="0.35">
      <c r="A73" s="35" t="s">
        <v>97</v>
      </c>
      <c r="B73" s="49" t="str">
        <f>IFERROR(AVERAGE(Vertices[Out-Degree]),NoMetricMessage)</f>
        <v>Not Available</v>
      </c>
    </row>
    <row r="74" spans="1:2" x14ac:dyDescent="0.35">
      <c r="A74" s="35" t="s">
        <v>98</v>
      </c>
      <c r="B74" s="49" t="str">
        <f>IFERROR(MEDIAN(Vertices[Out-Degree]),NoMetricMessage)</f>
        <v>Not Available</v>
      </c>
    </row>
    <row r="85" spans="1:2" x14ac:dyDescent="0.35">
      <c r="A85" s="35" t="s">
        <v>101</v>
      </c>
      <c r="B85" s="49">
        <f>IF(COUNT(Vertices[Betweenness Centrality])&gt;0, J2, NoMetricMessage)</f>
        <v>0</v>
      </c>
    </row>
    <row r="86" spans="1:2" x14ac:dyDescent="0.35">
      <c r="A86" s="35" t="s">
        <v>102</v>
      </c>
      <c r="B86" s="49">
        <f>IF(COUNT(Vertices[Betweenness Centrality])&gt;0, J45, NoMetricMessage)</f>
        <v>228</v>
      </c>
    </row>
    <row r="87" spans="1:2" x14ac:dyDescent="0.35">
      <c r="A87" s="35" t="s">
        <v>103</v>
      </c>
      <c r="B87" s="49">
        <f>IFERROR(AVERAGE(Vertices[Betweenness Centrality]),NoMetricMessage)</f>
        <v>2</v>
      </c>
    </row>
    <row r="88" spans="1:2" x14ac:dyDescent="0.35">
      <c r="A88" s="35" t="s">
        <v>104</v>
      </c>
      <c r="B88" s="49">
        <f>IFERROR(MEDIAN(Vertices[Betweenness Centrality]),NoMetricMessage)</f>
        <v>0</v>
      </c>
    </row>
    <row r="99" spans="1:2" x14ac:dyDescent="0.35">
      <c r="A99" s="35" t="s">
        <v>107</v>
      </c>
      <c r="B99" s="49">
        <f>IF(COUNT(Vertices[Closeness Centrality])&gt;0, L2, NoMetricMessage)</f>
        <v>1.5873000000000002E-2</v>
      </c>
    </row>
    <row r="100" spans="1:2" x14ac:dyDescent="0.35">
      <c r="A100" s="150" t="s">
        <v>108</v>
      </c>
      <c r="B100" s="49">
        <f>IF(COUNT(Vertices[Closeness Centrality])&gt;0, L45, NoMetricMessage)</f>
        <v>1</v>
      </c>
    </row>
    <row r="101" spans="1:2" x14ac:dyDescent="0.35">
      <c r="A101" s="35" t="s">
        <v>109</v>
      </c>
      <c r="B101" s="49">
        <f>IFERROR(AVERAGE(Vertices[Closeness Centrality]),NoMetricMessage)</f>
        <v>0.35077633918128676</v>
      </c>
    </row>
    <row r="102" spans="1:2" x14ac:dyDescent="0.35">
      <c r="A102" s="35" t="s">
        <v>110</v>
      </c>
      <c r="B102" s="49">
        <f>IFERROR(MEDIAN(Vertices[Closeness Centrality]),NoMetricMessage)</f>
        <v>0.33333299999999999</v>
      </c>
    </row>
    <row r="113" spans="1:2" x14ac:dyDescent="0.35">
      <c r="A113" s="35" t="s">
        <v>113</v>
      </c>
      <c r="B113" s="49">
        <f>IF(COUNT(Vertices[Eigenvector Centrality])&gt;0, N2, NoMetricMessage)</f>
        <v>0</v>
      </c>
    </row>
    <row r="114" spans="1:2" x14ac:dyDescent="0.35">
      <c r="A114" s="35" t="s">
        <v>114</v>
      </c>
      <c r="B114" s="49">
        <f>IF(COUNT(Vertices[Eigenvector Centrality])&gt;0, N45, NoMetricMessage)</f>
        <v>0.151143</v>
      </c>
    </row>
    <row r="115" spans="1:2" x14ac:dyDescent="0.35">
      <c r="A115" s="35" t="s">
        <v>115</v>
      </c>
      <c r="B115" s="49">
        <f>IFERROR(AVERAGE(Vertices[Eigenvector Centrality]),NoMetricMessage)</f>
        <v>5.8479473684210559E-3</v>
      </c>
    </row>
    <row r="116" spans="1:2" x14ac:dyDescent="0.35">
      <c r="A116" s="35" t="s">
        <v>116</v>
      </c>
      <c r="B116" s="49">
        <f>IFERROR(MEDIAN(Vertices[Eigenvector Centrality]),NoMetricMessage)</f>
        <v>0</v>
      </c>
    </row>
    <row r="127" spans="1:2" x14ac:dyDescent="0.35">
      <c r="A127" s="35" t="s">
        <v>140</v>
      </c>
      <c r="B127" s="49">
        <f>IF(COUNT(Vertices[PageRank])&gt;0, P2, NoMetricMessage)</f>
        <v>0.34026600000000001</v>
      </c>
    </row>
    <row r="128" spans="1:2" x14ac:dyDescent="0.35">
      <c r="A128" s="35" t="s">
        <v>141</v>
      </c>
      <c r="B128" s="49">
        <f>IF(COUNT(Vertices[PageRank])&gt;0, P45, NoMetricMessage)</f>
        <v>5.7171089999999998</v>
      </c>
    </row>
    <row r="129" spans="1:2" x14ac:dyDescent="0.35">
      <c r="A129" s="35" t="s">
        <v>142</v>
      </c>
      <c r="B129" s="49">
        <f>IFERROR(AVERAGE(Vertices[PageRank]),NoMetricMessage)</f>
        <v>0.99999698245613933</v>
      </c>
    </row>
    <row r="130" spans="1:2" x14ac:dyDescent="0.35">
      <c r="A130" s="35" t="s">
        <v>143</v>
      </c>
      <c r="B130" s="49">
        <f>IFERROR(MEDIAN(Vertices[PageRank]),NoMetricMessage)</f>
        <v>0.99999700000000002</v>
      </c>
    </row>
    <row r="141" spans="1:2" x14ac:dyDescent="0.35">
      <c r="A141" s="35" t="s">
        <v>119</v>
      </c>
      <c r="B141" s="49">
        <f>IF(COUNT(Vertices[Clustering Coefficient])&gt;0, R2, NoMetricMessage)</f>
        <v>0</v>
      </c>
    </row>
    <row r="142" spans="1:2" x14ac:dyDescent="0.35">
      <c r="A142" s="35" t="s">
        <v>120</v>
      </c>
      <c r="B142" s="49">
        <f>IF(COUNT(Vertices[Clustering Coefficient])&gt;0, R45, NoMetricMessage)</f>
        <v>1</v>
      </c>
    </row>
    <row r="143" spans="1:2" x14ac:dyDescent="0.35">
      <c r="A143" s="35" t="s">
        <v>121</v>
      </c>
      <c r="B143" s="49">
        <f>IFERROR(AVERAGE(Vertices[Clustering Coefficient]),NoMetricMessage)</f>
        <v>0.7637452216399585</v>
      </c>
    </row>
    <row r="144" spans="1:2" x14ac:dyDescent="0.35">
      <c r="A144" s="35" t="s">
        <v>122</v>
      </c>
      <c r="B144" s="49">
        <f>IFERROR(MEDIAN(Vertices[Clustering Coefficient]),NoMetricMessage)</f>
        <v>1</v>
      </c>
    </row>
    <row r="171" spans="1:1" x14ac:dyDescent="0.35">
      <c r="A171" s="134" t="s">
        <v>392</v>
      </c>
    </row>
  </sheetData>
  <dataConsolidate link="1"/>
  <hyperlinks>
    <hyperlink ref="A171" r:id="rId1"/>
  </hyperlinks>
  <pageMargins left="0.7" right="0.7" top="0.75" bottom="0.75" header="0.3" footer="0.3"/>
  <pageSetup orientation="portrait" horizontalDpi="0" verticalDpi="0" r:id="rId2"/>
  <drawing r:id="rId3"/>
  <legacyDrawing r:id="rId4"/>
  <tableParts count="4">
    <tablePart r:id="rId5"/>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23"/>
  <sheetViews>
    <sheetView workbookViewId="0">
      <selection activeCell="A2" sqref="A2"/>
    </sheetView>
  </sheetViews>
  <sheetFormatPr defaultColWidth="9.1796875" defaultRowHeight="14.5" x14ac:dyDescent="0.35"/>
  <cols>
    <col min="1" max="1" width="10.453125" style="1" bestFit="1" customWidth="1"/>
    <col min="2" max="2" width="12.453125" style="1" bestFit="1" customWidth="1"/>
    <col min="3" max="3" width="22.81640625" bestFit="1" customWidth="1"/>
    <col min="4" max="4" width="16.81640625" bestFit="1" customWidth="1"/>
    <col min="5" max="6" width="16.81640625" customWidth="1"/>
    <col min="7" max="7" width="14.26953125" bestFit="1" customWidth="1"/>
    <col min="8" max="8" width="14.26953125" customWidth="1"/>
    <col min="10" max="10" width="39.1796875" bestFit="1" customWidth="1"/>
    <col min="11" max="11" width="10.81640625" bestFit="1" customWidth="1"/>
    <col min="13" max="13" width="8.453125" bestFit="1" customWidth="1"/>
    <col min="14" max="14" width="10" bestFit="1" customWidth="1"/>
    <col min="15" max="15" width="11.81640625" bestFit="1" customWidth="1"/>
    <col min="16" max="16" width="12.1796875" bestFit="1" customWidth="1"/>
  </cols>
  <sheetData>
    <row r="1" spans="1:18" s="4" customFormat="1" ht="36" customHeight="1" x14ac:dyDescent="0.35">
      <c r="A1" s="5" t="s">
        <v>6</v>
      </c>
      <c r="B1" s="5" t="s">
        <v>131</v>
      </c>
      <c r="C1" s="4" t="s">
        <v>7</v>
      </c>
      <c r="D1" s="4" t="s">
        <v>9</v>
      </c>
      <c r="E1" s="4" t="s">
        <v>164</v>
      </c>
      <c r="F1" s="5" t="s">
        <v>169</v>
      </c>
      <c r="G1" s="4" t="s">
        <v>14</v>
      </c>
      <c r="H1" s="4" t="s">
        <v>68</v>
      </c>
      <c r="J1" s="4" t="s">
        <v>18</v>
      </c>
      <c r="K1" s="4" t="s">
        <v>17</v>
      </c>
      <c r="M1" s="4" t="s">
        <v>22</v>
      </c>
      <c r="N1" s="4" t="s">
        <v>23</v>
      </c>
      <c r="O1" s="4" t="s">
        <v>24</v>
      </c>
      <c r="P1" s="4" t="s">
        <v>25</v>
      </c>
    </row>
    <row r="2" spans="1:18" x14ac:dyDescent="0.35">
      <c r="A2" s="1" t="s">
        <v>52</v>
      </c>
      <c r="B2" s="1" t="s">
        <v>132</v>
      </c>
      <c r="C2" t="s">
        <v>55</v>
      </c>
      <c r="D2" t="s">
        <v>56</v>
      </c>
      <c r="E2" t="s">
        <v>56</v>
      </c>
      <c r="F2" s="1" t="s">
        <v>52</v>
      </c>
      <c r="G2" t="s">
        <v>66</v>
      </c>
      <c r="H2" t="s">
        <v>159</v>
      </c>
      <c r="J2" t="s">
        <v>19</v>
      </c>
      <c r="K2">
        <v>108</v>
      </c>
      <c r="M2" t="s">
        <v>146</v>
      </c>
      <c r="N2" t="s">
        <v>15</v>
      </c>
      <c r="O2">
        <v>244</v>
      </c>
      <c r="P2">
        <v>9754.76953125</v>
      </c>
    </row>
    <row r="3" spans="1:18" x14ac:dyDescent="0.35">
      <c r="A3" s="1" t="s">
        <v>53</v>
      </c>
      <c r="B3" s="1" t="s">
        <v>133</v>
      </c>
      <c r="C3" t="s">
        <v>53</v>
      </c>
      <c r="D3" t="s">
        <v>57</v>
      </c>
      <c r="E3" t="s">
        <v>57</v>
      </c>
      <c r="F3" s="1" t="s">
        <v>53</v>
      </c>
      <c r="G3" t="s">
        <v>67</v>
      </c>
      <c r="H3" t="s">
        <v>69</v>
      </c>
      <c r="J3" t="s">
        <v>30</v>
      </c>
      <c r="K3" t="s">
        <v>31</v>
      </c>
      <c r="M3" t="s">
        <v>146</v>
      </c>
      <c r="N3" t="s">
        <v>16</v>
      </c>
      <c r="O3">
        <v>251</v>
      </c>
      <c r="P3">
        <v>9848.26171875</v>
      </c>
    </row>
    <row r="4" spans="1:18" x14ac:dyDescent="0.35">
      <c r="A4" s="1" t="s">
        <v>54</v>
      </c>
      <c r="B4" s="1" t="s">
        <v>134</v>
      </c>
      <c r="C4" t="s">
        <v>54</v>
      </c>
      <c r="D4" t="s">
        <v>58</v>
      </c>
      <c r="E4" t="s">
        <v>58</v>
      </c>
      <c r="F4" s="1" t="s">
        <v>54</v>
      </c>
      <c r="G4">
        <v>0</v>
      </c>
      <c r="H4" t="s">
        <v>70</v>
      </c>
      <c r="J4" s="12" t="s">
        <v>79</v>
      </c>
      <c r="K4" s="12"/>
      <c r="M4" t="s">
        <v>146</v>
      </c>
      <c r="N4" t="s">
        <v>32</v>
      </c>
      <c r="O4">
        <v>6</v>
      </c>
      <c r="P4">
        <v>14</v>
      </c>
    </row>
    <row r="5" spans="1:18" ht="409.5" x14ac:dyDescent="0.35">
      <c r="A5">
        <v>1</v>
      </c>
      <c r="B5" s="1" t="s">
        <v>135</v>
      </c>
      <c r="C5" t="s">
        <v>52</v>
      </c>
      <c r="D5" t="s">
        <v>59</v>
      </c>
      <c r="E5" t="s">
        <v>59</v>
      </c>
      <c r="F5">
        <v>1</v>
      </c>
      <c r="G5">
        <v>1</v>
      </c>
      <c r="H5" t="s">
        <v>71</v>
      </c>
      <c r="J5" t="s">
        <v>172</v>
      </c>
      <c r="K5" s="13" t="s">
        <v>554</v>
      </c>
      <c r="M5" t="s">
        <v>383</v>
      </c>
      <c r="N5" t="s">
        <v>385</v>
      </c>
      <c r="O5">
        <v>1</v>
      </c>
      <c r="P5">
        <v>16</v>
      </c>
    </row>
    <row r="6" spans="1:18" x14ac:dyDescent="0.35">
      <c r="A6">
        <v>0</v>
      </c>
      <c r="B6" s="1" t="s">
        <v>136</v>
      </c>
      <c r="C6">
        <v>1</v>
      </c>
      <c r="D6" t="s">
        <v>60</v>
      </c>
      <c r="E6" t="s">
        <v>60</v>
      </c>
      <c r="F6">
        <v>0</v>
      </c>
      <c r="H6" t="s">
        <v>72</v>
      </c>
      <c r="J6" t="s">
        <v>173</v>
      </c>
      <c r="K6">
        <v>3</v>
      </c>
      <c r="R6" t="s">
        <v>129</v>
      </c>
    </row>
    <row r="7" spans="1:18" x14ac:dyDescent="0.35">
      <c r="A7">
        <v>2</v>
      </c>
      <c r="B7">
        <v>1</v>
      </c>
      <c r="C7">
        <v>0</v>
      </c>
      <c r="D7" t="s">
        <v>61</v>
      </c>
      <c r="E7" t="s">
        <v>61</v>
      </c>
      <c r="F7">
        <v>2</v>
      </c>
      <c r="H7" t="s">
        <v>73</v>
      </c>
      <c r="J7" t="s">
        <v>182</v>
      </c>
      <c r="K7" t="s">
        <v>559</v>
      </c>
    </row>
    <row r="8" spans="1:18" ht="409.5" x14ac:dyDescent="0.35">
      <c r="A8"/>
      <c r="B8">
        <v>2</v>
      </c>
      <c r="C8">
        <v>2</v>
      </c>
      <c r="D8" t="s">
        <v>62</v>
      </c>
      <c r="E8" t="s">
        <v>62</v>
      </c>
      <c r="H8" t="s">
        <v>74</v>
      </c>
      <c r="J8" t="s">
        <v>375</v>
      </c>
      <c r="K8" s="13" t="s">
        <v>569</v>
      </c>
    </row>
    <row r="9" spans="1:18" ht="409.5" x14ac:dyDescent="0.35">
      <c r="A9"/>
      <c r="B9">
        <v>3</v>
      </c>
      <c r="C9">
        <v>4</v>
      </c>
      <c r="D9" t="s">
        <v>63</v>
      </c>
      <c r="E9" t="s">
        <v>63</v>
      </c>
      <c r="H9" t="s">
        <v>75</v>
      </c>
      <c r="J9" t="s">
        <v>555</v>
      </c>
      <c r="K9" s="151" t="s">
        <v>570</v>
      </c>
    </row>
    <row r="10" spans="1:18" x14ac:dyDescent="0.35">
      <c r="A10"/>
      <c r="B10">
        <v>4</v>
      </c>
      <c r="D10" t="s">
        <v>64</v>
      </c>
      <c r="E10" t="s">
        <v>64</v>
      </c>
      <c r="H10" t="s">
        <v>76</v>
      </c>
    </row>
    <row r="11" spans="1:18" x14ac:dyDescent="0.35">
      <c r="A11"/>
      <c r="B11">
        <v>5</v>
      </c>
      <c r="D11" t="s">
        <v>47</v>
      </c>
      <c r="E11">
        <v>1</v>
      </c>
      <c r="H11" t="s">
        <v>77</v>
      </c>
    </row>
    <row r="12" spans="1:18" x14ac:dyDescent="0.35">
      <c r="A12"/>
      <c r="B12"/>
      <c r="D12" t="s">
        <v>65</v>
      </c>
      <c r="E12">
        <v>2</v>
      </c>
      <c r="H12">
        <v>0</v>
      </c>
    </row>
    <row r="13" spans="1:18" x14ac:dyDescent="0.35">
      <c r="A13"/>
      <c r="B13"/>
      <c r="D13">
        <v>1</v>
      </c>
      <c r="E13">
        <v>3</v>
      </c>
      <c r="H13">
        <v>1</v>
      </c>
    </row>
    <row r="14" spans="1:18" x14ac:dyDescent="0.35">
      <c r="D14">
        <v>2</v>
      </c>
      <c r="E14">
        <v>4</v>
      </c>
      <c r="H14">
        <v>2</v>
      </c>
    </row>
    <row r="15" spans="1:18" x14ac:dyDescent="0.35">
      <c r="D15">
        <v>3</v>
      </c>
      <c r="E15">
        <v>5</v>
      </c>
      <c r="H15">
        <v>3</v>
      </c>
    </row>
    <row r="16" spans="1:18" x14ac:dyDescent="0.35">
      <c r="D16">
        <v>4</v>
      </c>
      <c r="E16">
        <v>6</v>
      </c>
      <c r="H16">
        <v>4</v>
      </c>
    </row>
    <row r="17" spans="4:8" x14ac:dyDescent="0.35">
      <c r="D17">
        <v>5</v>
      </c>
      <c r="E17">
        <v>7</v>
      </c>
      <c r="H17">
        <v>5</v>
      </c>
    </row>
    <row r="18" spans="4:8" x14ac:dyDescent="0.35">
      <c r="D18">
        <v>6</v>
      </c>
      <c r="E18">
        <v>8</v>
      </c>
      <c r="H18">
        <v>6</v>
      </c>
    </row>
    <row r="19" spans="4:8" x14ac:dyDescent="0.35">
      <c r="D19">
        <v>7</v>
      </c>
      <c r="E19">
        <v>9</v>
      </c>
      <c r="H19">
        <v>7</v>
      </c>
    </row>
    <row r="20" spans="4:8" x14ac:dyDescent="0.35">
      <c r="D20">
        <v>8</v>
      </c>
      <c r="H20">
        <v>8</v>
      </c>
    </row>
    <row r="21" spans="4:8" x14ac:dyDescent="0.35">
      <c r="D21">
        <v>9</v>
      </c>
      <c r="H21">
        <v>9</v>
      </c>
    </row>
    <row r="22" spans="4:8" x14ac:dyDescent="0.35">
      <c r="D22">
        <v>10</v>
      </c>
    </row>
    <row r="23" spans="4:8" x14ac:dyDescent="0.35">
      <c r="D23">
        <v>11</v>
      </c>
    </row>
  </sheetData>
  <dataConsolidate link="1"/>
  <pageMargins left="0.7" right="0.7" top="0.75" bottom="0.75" header="0.3" footer="0.3"/>
  <pageSetup orientation="portrait" horizontalDpi="0" verticalDpi="0"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activeCell="A3" sqref="A3"/>
    </sheetView>
  </sheetViews>
  <sheetFormatPr defaultColWidth="10.90625" defaultRowHeight="14.5" x14ac:dyDescent="0.35"/>
  <cols>
    <col min="2" max="2" width="9.81640625" bestFit="1" customWidth="1"/>
    <col min="3" max="3" width="12.6328125" bestFit="1" customWidth="1"/>
  </cols>
  <sheetData>
    <row r="1" spans="1:3" x14ac:dyDescent="0.35">
      <c r="C1" s="35" t="s">
        <v>43</v>
      </c>
    </row>
    <row r="2" spans="1:3" ht="14.5" customHeight="1" x14ac:dyDescent="0.35">
      <c r="A2" s="13" t="s">
        <v>381</v>
      </c>
      <c r="B2" s="128" t="s">
        <v>382</v>
      </c>
      <c r="C2" s="68" t="s">
        <v>383</v>
      </c>
    </row>
    <row r="3" spans="1:3" x14ac:dyDescent="0.35">
      <c r="A3" s="130" t="s">
        <v>325</v>
      </c>
      <c r="B3" s="130" t="s">
        <v>325</v>
      </c>
      <c r="C3" s="36">
        <v>48</v>
      </c>
    </row>
    <row r="4" spans="1:3" x14ac:dyDescent="0.35">
      <c r="A4" s="133" t="s">
        <v>326</v>
      </c>
      <c r="B4" s="132" t="s">
        <v>326</v>
      </c>
      <c r="C4" s="36">
        <v>32</v>
      </c>
    </row>
    <row r="5" spans="1:3" x14ac:dyDescent="0.35">
      <c r="A5" s="133" t="s">
        <v>327</v>
      </c>
      <c r="B5" s="132" t="s">
        <v>327</v>
      </c>
      <c r="C5" s="36">
        <v>14</v>
      </c>
    </row>
    <row r="6" spans="1:3" x14ac:dyDescent="0.35">
      <c r="A6" s="133" t="s">
        <v>328</v>
      </c>
      <c r="B6" s="132" t="s">
        <v>328</v>
      </c>
      <c r="C6" s="36">
        <v>16</v>
      </c>
    </row>
    <row r="7" spans="1:3" x14ac:dyDescent="0.35">
      <c r="A7" s="133" t="s">
        <v>329</v>
      </c>
      <c r="B7" s="132" t="s">
        <v>329</v>
      </c>
      <c r="C7" s="36">
        <v>10</v>
      </c>
    </row>
    <row r="8" spans="1:3" x14ac:dyDescent="0.35">
      <c r="A8" s="133" t="s">
        <v>330</v>
      </c>
      <c r="B8" s="132" t="s">
        <v>330</v>
      </c>
      <c r="C8" s="36">
        <v>11</v>
      </c>
    </row>
    <row r="9" spans="1:3" x14ac:dyDescent="0.35">
      <c r="A9" s="133" t="s">
        <v>331</v>
      </c>
      <c r="B9" s="132" t="s">
        <v>331</v>
      </c>
      <c r="C9" s="36">
        <v>10</v>
      </c>
    </row>
    <row r="10" spans="1:3" x14ac:dyDescent="0.35">
      <c r="A10" s="133" t="s">
        <v>332</v>
      </c>
      <c r="B10" s="132" t="s">
        <v>332</v>
      </c>
      <c r="C10" s="36">
        <v>10</v>
      </c>
    </row>
    <row r="11" spans="1:3" x14ac:dyDescent="0.35">
      <c r="A11" s="133" t="s">
        <v>333</v>
      </c>
      <c r="B11" s="132" t="s">
        <v>333</v>
      </c>
      <c r="C11" s="36">
        <v>2</v>
      </c>
    </row>
    <row r="12" spans="1:3" x14ac:dyDescent="0.35">
      <c r="A12" s="133" t="s">
        <v>334</v>
      </c>
      <c r="B12" s="132" t="s">
        <v>334</v>
      </c>
      <c r="C12" s="36">
        <v>6</v>
      </c>
    </row>
    <row r="13" spans="1:3" x14ac:dyDescent="0.35">
      <c r="A13" s="133" t="s">
        <v>335</v>
      </c>
      <c r="B13" s="132" t="s">
        <v>335</v>
      </c>
      <c r="C13" s="36">
        <v>6</v>
      </c>
    </row>
    <row r="14" spans="1:3" x14ac:dyDescent="0.35">
      <c r="A14" s="133" t="s">
        <v>336</v>
      </c>
      <c r="B14" s="132" t="s">
        <v>336</v>
      </c>
      <c r="C14" s="36">
        <v>6</v>
      </c>
    </row>
    <row r="15" spans="1:3" x14ac:dyDescent="0.35">
      <c r="A15" s="133" t="s">
        <v>337</v>
      </c>
      <c r="B15" s="132" t="s">
        <v>337</v>
      </c>
      <c r="C15" s="36">
        <v>4</v>
      </c>
    </row>
    <row r="16" spans="1:3" x14ac:dyDescent="0.35">
      <c r="A16" s="133" t="s">
        <v>338</v>
      </c>
      <c r="B16" s="132" t="s">
        <v>338</v>
      </c>
      <c r="C16" s="36">
        <v>6</v>
      </c>
    </row>
    <row r="17" spans="1:3" x14ac:dyDescent="0.35">
      <c r="A17" s="133" t="s">
        <v>339</v>
      </c>
      <c r="B17" s="132" t="s">
        <v>339</v>
      </c>
      <c r="C17" s="36">
        <v>6</v>
      </c>
    </row>
    <row r="18" spans="1:3" x14ac:dyDescent="0.35">
      <c r="A18" s="133" t="s">
        <v>340</v>
      </c>
      <c r="B18" s="132" t="s">
        <v>340</v>
      </c>
      <c r="C18" s="36">
        <v>6</v>
      </c>
    </row>
    <row r="19" spans="1:3" x14ac:dyDescent="0.35">
      <c r="A19" s="133" t="s">
        <v>341</v>
      </c>
      <c r="B19" s="132" t="s">
        <v>341</v>
      </c>
      <c r="C19" s="36">
        <v>7</v>
      </c>
    </row>
    <row r="20" spans="1:3" x14ac:dyDescent="0.35">
      <c r="A20" s="133" t="s">
        <v>342</v>
      </c>
      <c r="B20" s="132" t="s">
        <v>342</v>
      </c>
      <c r="C20" s="36">
        <v>6</v>
      </c>
    </row>
    <row r="21" spans="1:3" x14ac:dyDescent="0.35">
      <c r="A21" s="133" t="s">
        <v>343</v>
      </c>
      <c r="B21" s="132" t="s">
        <v>343</v>
      </c>
      <c r="C21" s="36">
        <v>4</v>
      </c>
    </row>
    <row r="22" spans="1:3" x14ac:dyDescent="0.35">
      <c r="A22" s="133" t="s">
        <v>344</v>
      </c>
      <c r="B22" s="132" t="s">
        <v>344</v>
      </c>
      <c r="C22" s="36">
        <v>5</v>
      </c>
    </row>
    <row r="23" spans="1:3" x14ac:dyDescent="0.35">
      <c r="A23" s="133" t="s">
        <v>345</v>
      </c>
      <c r="B23" s="132" t="s">
        <v>345</v>
      </c>
      <c r="C23" s="36">
        <v>3</v>
      </c>
    </row>
    <row r="24" spans="1:3" x14ac:dyDescent="0.35">
      <c r="A24" s="133" t="s">
        <v>346</v>
      </c>
      <c r="B24" s="132" t="s">
        <v>346</v>
      </c>
      <c r="C24" s="36">
        <v>3</v>
      </c>
    </row>
    <row r="25" spans="1:3" x14ac:dyDescent="0.35">
      <c r="A25" s="133" t="s">
        <v>347</v>
      </c>
      <c r="B25" s="132" t="s">
        <v>347</v>
      </c>
      <c r="C25" s="36">
        <v>3</v>
      </c>
    </row>
    <row r="26" spans="1:3" x14ac:dyDescent="0.35">
      <c r="A26" s="133" t="s">
        <v>348</v>
      </c>
      <c r="B26" s="132" t="s">
        <v>348</v>
      </c>
      <c r="C26" s="36">
        <v>2</v>
      </c>
    </row>
    <row r="27" spans="1:3" x14ac:dyDescent="0.35">
      <c r="A27" s="133" t="s">
        <v>349</v>
      </c>
      <c r="B27" s="132" t="s">
        <v>349</v>
      </c>
      <c r="C27" s="36">
        <v>4</v>
      </c>
    </row>
    <row r="28" spans="1:3" x14ac:dyDescent="0.35">
      <c r="A28" s="133" t="s">
        <v>350</v>
      </c>
      <c r="B28" s="132" t="s">
        <v>350</v>
      </c>
      <c r="C28" s="36">
        <v>3</v>
      </c>
    </row>
    <row r="29" spans="1:3" x14ac:dyDescent="0.35">
      <c r="A29" s="133" t="s">
        <v>351</v>
      </c>
      <c r="B29" s="132" t="s">
        <v>351</v>
      </c>
      <c r="C29" s="36">
        <v>3</v>
      </c>
    </row>
    <row r="30" spans="1:3" x14ac:dyDescent="0.35">
      <c r="A30" s="133" t="s">
        <v>352</v>
      </c>
      <c r="B30" s="132" t="s">
        <v>352</v>
      </c>
      <c r="C30" s="36">
        <v>3</v>
      </c>
    </row>
    <row r="31" spans="1:3" x14ac:dyDescent="0.35">
      <c r="A31" s="133" t="s">
        <v>353</v>
      </c>
      <c r="B31" s="132" t="s">
        <v>353</v>
      </c>
      <c r="C31" s="36">
        <v>3</v>
      </c>
    </row>
    <row r="32" spans="1:3" x14ac:dyDescent="0.35">
      <c r="A32" s="133" t="s">
        <v>354</v>
      </c>
      <c r="B32" s="132" t="s">
        <v>354</v>
      </c>
      <c r="C32" s="36">
        <v>1</v>
      </c>
    </row>
    <row r="33" spans="1:5" x14ac:dyDescent="0.35">
      <c r="A33" s="133" t="s">
        <v>355</v>
      </c>
      <c r="B33" s="132" t="s">
        <v>355</v>
      </c>
      <c r="C33" s="36">
        <v>1</v>
      </c>
    </row>
    <row r="34" spans="1:5" x14ac:dyDescent="0.35">
      <c r="A34" s="133" t="s">
        <v>356</v>
      </c>
      <c r="B34" s="132" t="s">
        <v>356</v>
      </c>
      <c r="C34" s="36">
        <v>1</v>
      </c>
    </row>
    <row r="35" spans="1:5" x14ac:dyDescent="0.35">
      <c r="A35" s="133" t="s">
        <v>357</v>
      </c>
      <c r="B35" s="132" t="s">
        <v>357</v>
      </c>
      <c r="C35" s="36">
        <v>1</v>
      </c>
    </row>
    <row r="36" spans="1:5" x14ac:dyDescent="0.35">
      <c r="A36" s="133" t="s">
        <v>358</v>
      </c>
      <c r="B36" s="132" t="s">
        <v>358</v>
      </c>
      <c r="C36" s="36">
        <v>1</v>
      </c>
    </row>
    <row r="37" spans="1:5" x14ac:dyDescent="0.35">
      <c r="A37" s="133" t="s">
        <v>359</v>
      </c>
      <c r="B37" s="132" t="s">
        <v>359</v>
      </c>
      <c r="C37" s="36">
        <v>1</v>
      </c>
    </row>
    <row r="38" spans="1:5" x14ac:dyDescent="0.35">
      <c r="A38" s="133" t="s">
        <v>360</v>
      </c>
      <c r="B38" s="132" t="s">
        <v>360</v>
      </c>
      <c r="C38" s="36">
        <v>1</v>
      </c>
    </row>
    <row r="39" spans="1:5" x14ac:dyDescent="0.35">
      <c r="A39" s="133" t="s">
        <v>380</v>
      </c>
      <c r="B39" s="132" t="s">
        <v>380</v>
      </c>
      <c r="C39" s="36">
        <v>1</v>
      </c>
    </row>
    <row r="40" spans="1:5" x14ac:dyDescent="0.35">
      <c r="A40" s="133" t="s">
        <v>427</v>
      </c>
      <c r="B40" s="132" t="s">
        <v>427</v>
      </c>
      <c r="C40" s="36">
        <v>1</v>
      </c>
    </row>
    <row r="41" spans="1:5" x14ac:dyDescent="0.35">
      <c r="A41" s="133" t="s">
        <v>428</v>
      </c>
      <c r="B41" s="132" t="s">
        <v>428</v>
      </c>
      <c r="C41" s="36">
        <v>1</v>
      </c>
    </row>
    <row r="42" spans="1:5" x14ac:dyDescent="0.35">
      <c r="A42" s="133" t="s">
        <v>429</v>
      </c>
      <c r="B42" s="132" t="s">
        <v>429</v>
      </c>
      <c r="C42" s="36">
        <v>1</v>
      </c>
    </row>
    <row r="43" spans="1:5" x14ac:dyDescent="0.35">
      <c r="A43" s="133" t="s">
        <v>430</v>
      </c>
      <c r="B43" s="132" t="s">
        <v>430</v>
      </c>
      <c r="C43" s="36">
        <v>1</v>
      </c>
    </row>
    <row r="48" spans="1:5" x14ac:dyDescent="0.35">
      <c r="E48" t="s">
        <v>558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37326CF7-AE86-4986-816A-4D76791564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Edges</vt:lpstr>
      <vt:lpstr>Vertices</vt:lpstr>
      <vt:lpstr>Do Not Delete</vt:lpstr>
      <vt:lpstr>Groups</vt:lpstr>
      <vt:lpstr>Group Vertices</vt:lpstr>
      <vt:lpstr>Sheet1</vt:lpstr>
      <vt:lpstr>Overall Metrics</vt:lpstr>
      <vt:lpstr>Misc</vt:lpstr>
      <vt:lpstr>Group Edges</vt:lpstr>
      <vt:lpstr>Twitter Search Ntwrk Top Items</vt:lpstr>
      <vt:lpstr>BinDivisor</vt:lpstr>
      <vt:lpstr>DynamicFilterForceCalculationRange</vt:lpstr>
      <vt:lpstr>DynamicFilterSourceColumnRange</vt:lpstr>
      <vt:lpstr>NoMetricMessage</vt:lpstr>
      <vt:lpstr>NotAvailable</vt:lpstr>
      <vt:lpstr>ValidBooleansDefaultFalse</vt:lpstr>
      <vt:lpstr>ValidEdgeStyles</vt:lpstr>
      <vt:lpstr>ValidEdgeVisibilities</vt:lpstr>
      <vt:lpstr>ValidGroupShapes</vt:lpstr>
      <vt:lpstr>ValidGroupVisibilities</vt:lpstr>
      <vt:lpstr>ValidVertexLabelPositions</vt:lpstr>
      <vt:lpstr>ValidVertexShapes</vt:lpstr>
      <vt:lpstr>ValidVertexVisibilities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 Hernan</dc:creator>
  <cp:lastModifiedBy>Oscar H Franco B</cp:lastModifiedBy>
  <dcterms:created xsi:type="dcterms:W3CDTF">2008-01-30T00:41:58Z</dcterms:created>
  <dcterms:modified xsi:type="dcterms:W3CDTF">2017-03-19T22:57:42Z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ssemblyLocation">
    <vt:lpwstr>http://www.nodexlgraphgallery.org/NodeXLSetup/Smrf.NodeXL.ExcelTemplate.vsto|aa51c0f3-62b4-4782-83a8-a15dcdd17698</vt:lpwstr>
  </property>
  <property fmtid="{D5CDD505-2E9C-101B-9397-08002B2CF9AE}" pid="3" name="_AssemblyName">
    <vt:lpwstr>4E3C66D5-58D4-491E-A7D4-64AF99AF6E8B</vt:lpwstr>
  </property>
  <property fmtid="{D5CDD505-2E9C-101B-9397-08002B2CF9AE}" pid="4" name="Solution ID">
    <vt:lpwstr>{15727DE6-F92D-4E46-ACB4-0E2C58B31A18}</vt:lpwstr>
  </property>
</Properties>
</file>