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tables/table4.xml" ContentType="application/vnd.openxmlformats-officedocument.spreadsheetml.table+xml"/>
  <Override PartName="/xl/comments4.xml" ContentType="application/vnd.openxmlformats-officedocument.spreadsheetml.comments+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5.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charts/chart9.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66"/>
  <workbookPr codeName="ThisWorkbook" defaultThemeVersion="124226"/>
  <mc:AlternateContent xmlns:mc="http://schemas.openxmlformats.org/markup-compatibility/2006">
    <mc:Choice Requires="x15">
      <x15ac:absPath xmlns:x15ac="http://schemas.microsoft.com/office/spreadsheetml/2010/11/ac" url="C:\Users\oscar_000\Dropbox\SLR-OS-SECO\PaperR\SLR-OSSECO\data\"/>
    </mc:Choice>
  </mc:AlternateContent>
  <bookViews>
    <workbookView xWindow="0" yWindow="0" windowWidth="19200" windowHeight="7230" activeTab="1"/>
  </bookViews>
  <sheets>
    <sheet name="Edges" sheetId="1" r:id="rId1"/>
    <sheet name="Vertices" sheetId="3" r:id="rId2"/>
    <sheet name="Do Not Delete" sheetId="4" state="hidden" r:id="rId3"/>
    <sheet name="Groups" sheetId="5" r:id="rId4"/>
    <sheet name="Group Vertices" sheetId="6" r:id="rId5"/>
    <sheet name="Overall Metrics" sheetId="7" r:id="rId6"/>
    <sheet name="Misc" sheetId="2" state="hidden" r:id="rId7"/>
  </sheets>
  <definedNames>
    <definedName name="BinDivisor">'Overall Metrics'!$X$2</definedName>
    <definedName name="DynamicFilterColumnName">'Overall Metrics'!#REF!</definedName>
    <definedName name="DynamicFilterForceCalculationRange">HistogramBins[[Dynamic Filter Bin]:[Dynamic Filter Frequency]]</definedName>
    <definedName name="DynamicFilterSourceColumnRange">'Overall Metrics'!$X$4</definedName>
    <definedName name="DynamicFilterTableName">'Overall Metrics'!#REF!</definedName>
    <definedName name="NoMetricMessage">'Overall Metrics'!$X$3</definedName>
    <definedName name="NotAvailable">'Overall Metrics'!$X$2</definedName>
    <definedName name="ValidBooleansDefaultFalse">Misc!$G$2:$G$5</definedName>
    <definedName name="ValidEdgeStyles">Misc!$B$2:$B$11</definedName>
    <definedName name="ValidEdgeVisibilities">Misc!$A$2:$A$7</definedName>
    <definedName name="ValidGroupShapes">Misc!$E$2:$E$19</definedName>
    <definedName name="ValidGroupVisibilities">Misc!$F$2:$F$7</definedName>
    <definedName name="ValidVertexLabelPositions">Misc!$H$2:$H$21</definedName>
    <definedName name="ValidVertexShapes">Misc!$D$2:$D$23</definedName>
    <definedName name="ValidVertexVisibilities">Misc!$C$2:$C$9</definedName>
  </definedNames>
  <calcPr calcId="162913"/>
</workbook>
</file>

<file path=xl/calcChain.xml><?xml version="1.0" encoding="utf-8"?>
<calcChain xmlns="http://schemas.openxmlformats.org/spreadsheetml/2006/main">
  <c r="AC48" i="3" l="1"/>
  <c r="AC18" i="3"/>
  <c r="AC49" i="3"/>
  <c r="AC50" i="3"/>
  <c r="AC149" i="3"/>
  <c r="AC150" i="3"/>
  <c r="AC151" i="3"/>
  <c r="AC45" i="3"/>
  <c r="AC166" i="3"/>
  <c r="AC167" i="3"/>
  <c r="AC59" i="3"/>
  <c r="AC60" i="3"/>
  <c r="AC75" i="3"/>
  <c r="AC96" i="3"/>
  <c r="AC143" i="3"/>
  <c r="AC144" i="3"/>
  <c r="AC145" i="3"/>
  <c r="M759" i="1"/>
  <c r="M760" i="1"/>
  <c r="M758" i="1"/>
  <c r="M754" i="1"/>
  <c r="M755" i="1"/>
  <c r="M756" i="1"/>
  <c r="M757" i="1"/>
  <c r="M750" i="1"/>
  <c r="M751" i="1"/>
  <c r="M752" i="1"/>
  <c r="M753" i="1"/>
  <c r="M746" i="1"/>
  <c r="M747" i="1"/>
  <c r="M748" i="1"/>
  <c r="M749" i="1"/>
  <c r="M742" i="1"/>
  <c r="M743" i="1"/>
  <c r="M744" i="1"/>
  <c r="M745" i="1"/>
  <c r="M741" i="1"/>
  <c r="M740" i="1"/>
  <c r="M739" i="1"/>
  <c r="M738" i="1"/>
  <c r="M737" i="1"/>
  <c r="M733" i="1"/>
  <c r="M734" i="1"/>
  <c r="M735" i="1"/>
  <c r="M736" i="1"/>
  <c r="M732" i="1"/>
  <c r="M731" i="1"/>
  <c r="M730" i="1"/>
  <c r="M729" i="1"/>
  <c r="M728" i="1"/>
  <c r="M727" i="1"/>
  <c r="M726" i="1"/>
  <c r="M725" i="1"/>
  <c r="M724" i="1"/>
  <c r="M723" i="1"/>
  <c r="M722" i="1"/>
  <c r="M721" i="1"/>
  <c r="M720" i="1"/>
  <c r="M719" i="1"/>
  <c r="M718" i="1"/>
  <c r="M717" i="1"/>
  <c r="M716" i="1"/>
  <c r="M715" i="1"/>
  <c r="M714" i="1"/>
  <c r="M713" i="1"/>
  <c r="M712" i="1"/>
  <c r="M711" i="1"/>
  <c r="M710" i="1"/>
  <c r="M709" i="1"/>
  <c r="AC3" i="3" l="1"/>
  <c r="AC4" i="3"/>
  <c r="AC7" i="3"/>
  <c r="AC6" i="3"/>
  <c r="AC5" i="3"/>
  <c r="AC8" i="3"/>
  <c r="AC13" i="3"/>
  <c r="AC9" i="3"/>
  <c r="AC19" i="3"/>
  <c r="AC10" i="3"/>
  <c r="AC20" i="3"/>
  <c r="AC21" i="3"/>
  <c r="AC26" i="3"/>
  <c r="AC15" i="3"/>
  <c r="AC16" i="3"/>
  <c r="AC12" i="3"/>
  <c r="AC14" i="3"/>
  <c r="AC25" i="3"/>
  <c r="AC34" i="3"/>
  <c r="AC27" i="3"/>
  <c r="AC22" i="3"/>
  <c r="AC35" i="3"/>
  <c r="AC32" i="3"/>
  <c r="AC31" i="3"/>
  <c r="AC46" i="3"/>
  <c r="AC47" i="3"/>
  <c r="AC39" i="3"/>
  <c r="AC17" i="3"/>
  <c r="AC36" i="3"/>
  <c r="AC38" i="3"/>
  <c r="AC24" i="3"/>
  <c r="AC61" i="3"/>
  <c r="AC65" i="3"/>
  <c r="AC103" i="3"/>
  <c r="AC76" i="3"/>
  <c r="AC29" i="3"/>
  <c r="AC42" i="3"/>
  <c r="AC40" i="3"/>
  <c r="AC66" i="3"/>
  <c r="AC37" i="3"/>
  <c r="AC11" i="3"/>
  <c r="AC81" i="3"/>
  <c r="AC97" i="3"/>
  <c r="AC98" i="3"/>
  <c r="AC43" i="3"/>
  <c r="AC73" i="3"/>
  <c r="AC82" i="3"/>
  <c r="AC130" i="3"/>
  <c r="AC116" i="3"/>
  <c r="AC62" i="3"/>
  <c r="AC70" i="3"/>
  <c r="AC71" i="3"/>
  <c r="AC72" i="3"/>
  <c r="AC85" i="3"/>
  <c r="AC28" i="3"/>
  <c r="AC90" i="3"/>
  <c r="AC113" i="3"/>
  <c r="AC110" i="3"/>
  <c r="AC111" i="3"/>
  <c r="AC112" i="3"/>
  <c r="AC120" i="3"/>
  <c r="AC125" i="3"/>
  <c r="AC126" i="3"/>
  <c r="AC117" i="3"/>
  <c r="AC30" i="3"/>
  <c r="AC74" i="3"/>
  <c r="AC132" i="3"/>
  <c r="AC133" i="3"/>
  <c r="AC134" i="3"/>
  <c r="AC41" i="3"/>
  <c r="AC147" i="3"/>
  <c r="AC102" i="3"/>
  <c r="AC104" i="3"/>
  <c r="AC105" i="3"/>
  <c r="AC91" i="3"/>
  <c r="AC92" i="3"/>
  <c r="AC93" i="3"/>
  <c r="AC94" i="3"/>
  <c r="AC95" i="3"/>
  <c r="AC160" i="3"/>
  <c r="AC101" i="3"/>
  <c r="AC121" i="3"/>
  <c r="AC122" i="3"/>
  <c r="AC123" i="3"/>
  <c r="AC124" i="3"/>
  <c r="AC152" i="3"/>
  <c r="AC153" i="3"/>
  <c r="AC135" i="3"/>
  <c r="AC33" i="3"/>
  <c r="AC67" i="3"/>
  <c r="AC68" i="3"/>
  <c r="AC69" i="3"/>
  <c r="AC138" i="3"/>
  <c r="AC118" i="3"/>
  <c r="AC119" i="3"/>
  <c r="AC83" i="3"/>
  <c r="AC84" i="3"/>
  <c r="AC163" i="3"/>
  <c r="AC63" i="3"/>
  <c r="AC161" i="3"/>
  <c r="AC114" i="3"/>
  <c r="AC131" i="3"/>
  <c r="AC146" i="3"/>
  <c r="AC77" i="3"/>
  <c r="AC78" i="3"/>
  <c r="AC79" i="3"/>
  <c r="AC80" i="3"/>
  <c r="AC99" i="3"/>
  <c r="AC100" i="3"/>
  <c r="AC165" i="3"/>
  <c r="AC156" i="3"/>
  <c r="AC164" i="3"/>
  <c r="AC157" i="3"/>
  <c r="AC158" i="3"/>
  <c r="AC23" i="3"/>
  <c r="AC44" i="3"/>
  <c r="AC169" i="3"/>
  <c r="AC162" i="3"/>
  <c r="AC148" i="3"/>
  <c r="AC154" i="3"/>
  <c r="AC155" i="3"/>
  <c r="AC106" i="3"/>
  <c r="AC107" i="3"/>
  <c r="AC108" i="3"/>
  <c r="AC109" i="3"/>
  <c r="AC168" i="3"/>
  <c r="AC115" i="3"/>
  <c r="AC136" i="3"/>
  <c r="AC137" i="3"/>
  <c r="AC159" i="3"/>
  <c r="AC139" i="3"/>
  <c r="AC140" i="3"/>
  <c r="AC141" i="3"/>
  <c r="AC142" i="3"/>
  <c r="AC86" i="3"/>
  <c r="AC87" i="3"/>
  <c r="AC88" i="3"/>
  <c r="AC89" i="3"/>
  <c r="AC129" i="3"/>
  <c r="AC64" i="3"/>
  <c r="AC127" i="3"/>
  <c r="AC128" i="3"/>
  <c r="AC51" i="3"/>
  <c r="AC52" i="3"/>
  <c r="AC53" i="3"/>
  <c r="AC54" i="3"/>
  <c r="AC55" i="3"/>
  <c r="AC56" i="3"/>
  <c r="AC57" i="3"/>
  <c r="AC58" i="3"/>
  <c r="AC170" i="3"/>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513" i="1"/>
  <c r="M514" i="1"/>
  <c r="M515" i="1"/>
  <c r="M516" i="1"/>
  <c r="M517" i="1"/>
  <c r="M518" i="1"/>
  <c r="M519" i="1"/>
  <c r="M520" i="1"/>
  <c r="M521" i="1"/>
  <c r="M522" i="1"/>
  <c r="M523" i="1"/>
  <c r="M524" i="1"/>
  <c r="M525" i="1"/>
  <c r="M526" i="1"/>
  <c r="M527" i="1"/>
  <c r="M528" i="1"/>
  <c r="M529" i="1"/>
  <c r="M530" i="1"/>
  <c r="M531" i="1"/>
  <c r="M532" i="1"/>
  <c r="M533" i="1"/>
  <c r="M534" i="1"/>
  <c r="M535" i="1"/>
  <c r="M536" i="1"/>
  <c r="M537" i="1"/>
  <c r="M538" i="1"/>
  <c r="M539" i="1"/>
  <c r="M540" i="1"/>
  <c r="M541" i="1"/>
  <c r="M542" i="1"/>
  <c r="M543" i="1"/>
  <c r="M544" i="1"/>
  <c r="M545" i="1"/>
  <c r="M546" i="1"/>
  <c r="M547" i="1"/>
  <c r="M548" i="1"/>
  <c r="M549" i="1"/>
  <c r="M550" i="1"/>
  <c r="M551" i="1"/>
  <c r="M552" i="1"/>
  <c r="M553" i="1"/>
  <c r="M554" i="1"/>
  <c r="M555" i="1"/>
  <c r="M556" i="1"/>
  <c r="M557" i="1"/>
  <c r="M558" i="1"/>
  <c r="M559" i="1"/>
  <c r="M560" i="1"/>
  <c r="M561" i="1"/>
  <c r="M562" i="1"/>
  <c r="M563" i="1"/>
  <c r="M564" i="1"/>
  <c r="M565" i="1"/>
  <c r="M566" i="1"/>
  <c r="M567" i="1"/>
  <c r="M568" i="1"/>
  <c r="M569" i="1"/>
  <c r="M570" i="1"/>
  <c r="M571" i="1"/>
  <c r="M572" i="1"/>
  <c r="M573" i="1"/>
  <c r="M574" i="1"/>
  <c r="M575" i="1"/>
  <c r="M576" i="1"/>
  <c r="M577" i="1"/>
  <c r="M578" i="1"/>
  <c r="M579" i="1"/>
  <c r="M580" i="1"/>
  <c r="M581" i="1"/>
  <c r="M582" i="1"/>
  <c r="M583" i="1"/>
  <c r="M584" i="1"/>
  <c r="M585" i="1"/>
  <c r="M586" i="1"/>
  <c r="M587" i="1"/>
  <c r="M588" i="1"/>
  <c r="M589" i="1"/>
  <c r="M590" i="1"/>
  <c r="M591" i="1"/>
  <c r="M592" i="1"/>
  <c r="M593" i="1"/>
  <c r="M594" i="1"/>
  <c r="M595" i="1"/>
  <c r="M596" i="1"/>
  <c r="M597" i="1"/>
  <c r="M598" i="1"/>
  <c r="M599" i="1"/>
  <c r="M600" i="1"/>
  <c r="M601" i="1"/>
  <c r="M602" i="1"/>
  <c r="M603" i="1"/>
  <c r="M604" i="1"/>
  <c r="M605" i="1"/>
  <c r="M606" i="1"/>
  <c r="M607" i="1"/>
  <c r="M608" i="1"/>
  <c r="M609" i="1"/>
  <c r="M610" i="1"/>
  <c r="M611" i="1"/>
  <c r="M612" i="1"/>
  <c r="M613" i="1"/>
  <c r="M614" i="1"/>
  <c r="M615" i="1"/>
  <c r="M616" i="1"/>
  <c r="M617" i="1"/>
  <c r="M618" i="1"/>
  <c r="M619" i="1"/>
  <c r="M620" i="1"/>
  <c r="M621" i="1"/>
  <c r="M622" i="1"/>
  <c r="M623" i="1"/>
  <c r="M624" i="1"/>
  <c r="M625" i="1"/>
  <c r="M626" i="1"/>
  <c r="M627" i="1"/>
  <c r="M628" i="1"/>
  <c r="M629" i="1"/>
  <c r="M630" i="1"/>
  <c r="M631" i="1"/>
  <c r="M632" i="1"/>
  <c r="M633" i="1"/>
  <c r="M634" i="1"/>
  <c r="M635" i="1"/>
  <c r="M636" i="1"/>
  <c r="M637" i="1"/>
  <c r="M638" i="1"/>
  <c r="M639" i="1"/>
  <c r="M640" i="1"/>
  <c r="M641" i="1"/>
  <c r="M642" i="1"/>
  <c r="M643" i="1"/>
  <c r="M644" i="1"/>
  <c r="M645" i="1"/>
  <c r="M646" i="1"/>
  <c r="M647" i="1"/>
  <c r="M648" i="1"/>
  <c r="M649" i="1"/>
  <c r="M650" i="1"/>
  <c r="M651" i="1"/>
  <c r="M652" i="1"/>
  <c r="M653" i="1"/>
  <c r="M654" i="1"/>
  <c r="M655" i="1"/>
  <c r="M656" i="1"/>
  <c r="M657" i="1"/>
  <c r="M658" i="1"/>
  <c r="M659" i="1"/>
  <c r="M660" i="1"/>
  <c r="M661" i="1"/>
  <c r="M662" i="1"/>
  <c r="M663" i="1"/>
  <c r="M664" i="1"/>
  <c r="M665" i="1"/>
  <c r="M666" i="1"/>
  <c r="M667" i="1"/>
  <c r="M668" i="1"/>
  <c r="M669" i="1"/>
  <c r="M670" i="1"/>
  <c r="M671" i="1"/>
  <c r="M672" i="1"/>
  <c r="M673" i="1"/>
  <c r="M674" i="1"/>
  <c r="M675" i="1"/>
  <c r="M676" i="1"/>
  <c r="M677" i="1"/>
  <c r="M678" i="1"/>
  <c r="M679" i="1"/>
  <c r="M680" i="1"/>
  <c r="M681" i="1"/>
  <c r="M682" i="1"/>
  <c r="M683" i="1"/>
  <c r="M684" i="1"/>
  <c r="M685" i="1"/>
  <c r="M686" i="1"/>
  <c r="M687" i="1"/>
  <c r="M688" i="1"/>
  <c r="M689" i="1"/>
  <c r="M690" i="1"/>
  <c r="M691" i="1"/>
  <c r="M692" i="1"/>
  <c r="M693" i="1"/>
  <c r="M694" i="1"/>
  <c r="M695" i="1"/>
  <c r="M696" i="1"/>
  <c r="M697" i="1"/>
  <c r="M698" i="1"/>
  <c r="M699" i="1"/>
  <c r="M700" i="1"/>
  <c r="M701" i="1"/>
  <c r="M702" i="1"/>
  <c r="M703" i="1"/>
  <c r="M704" i="1"/>
  <c r="M705" i="1"/>
  <c r="M706" i="1"/>
  <c r="M707" i="1"/>
  <c r="M708" i="1"/>
  <c r="B130" i="7" l="1"/>
  <c r="B129" i="7"/>
  <c r="P45" i="7"/>
  <c r="Q45" i="7" s="1"/>
  <c r="P2" i="7"/>
  <c r="B127" i="7" s="1"/>
  <c r="B144" i="7"/>
  <c r="B143" i="7"/>
  <c r="R45" i="7"/>
  <c r="S45" i="7" s="1"/>
  <c r="R2" i="7"/>
  <c r="B141" i="7" s="1"/>
  <c r="B116" i="7"/>
  <c r="B115" i="7"/>
  <c r="N45" i="7"/>
  <c r="O45" i="7" s="1"/>
  <c r="N2" i="7"/>
  <c r="B113" i="7" s="1"/>
  <c r="B102" i="7"/>
  <c r="B101" i="7"/>
  <c r="L45" i="7"/>
  <c r="M45" i="7" s="1"/>
  <c r="L2" i="7"/>
  <c r="B99" i="7" s="1"/>
  <c r="B72" i="7"/>
  <c r="B71" i="7"/>
  <c r="B58" i="7"/>
  <c r="B57" i="7"/>
  <c r="B88" i="7"/>
  <c r="B87" i="7"/>
  <c r="J45" i="7"/>
  <c r="K45" i="7" s="1"/>
  <c r="J2" i="7"/>
  <c r="B85" i="7" s="1"/>
  <c r="B74" i="7"/>
  <c r="B73" i="7"/>
  <c r="H45" i="7"/>
  <c r="I45" i="7" s="1"/>
  <c r="H2" i="7"/>
  <c r="B60" i="7"/>
  <c r="B59" i="7"/>
  <c r="F45" i="7"/>
  <c r="G45" i="7" s="1"/>
  <c r="F2" i="7"/>
  <c r="B44" i="7"/>
  <c r="B43" i="7"/>
  <c r="B46" i="7"/>
  <c r="B45" i="7"/>
  <c r="T45" i="7"/>
  <c r="T2" i="7"/>
  <c r="B128" i="7" l="1"/>
  <c r="B100" i="7"/>
  <c r="B86" i="7"/>
  <c r="B142" i="7"/>
  <c r="B114" i="7"/>
  <c r="X2" i="7"/>
  <c r="P3" i="7" s="1"/>
  <c r="P4" i="7" s="1"/>
  <c r="P5" i="7" s="1"/>
  <c r="P6" i="7" s="1"/>
  <c r="P7" i="7" s="1"/>
  <c r="P8" i="7" s="1"/>
  <c r="P9" i="7" s="1"/>
  <c r="P10" i="7" s="1"/>
  <c r="P11" i="7" s="1"/>
  <c r="P12" i="7" s="1"/>
  <c r="P13" i="7" s="1"/>
  <c r="P14" i="7" s="1"/>
  <c r="P15" i="7" s="1"/>
  <c r="P16" i="7" s="1"/>
  <c r="P17" i="7" s="1"/>
  <c r="P18" i="7" s="1"/>
  <c r="P19" i="7" s="1"/>
  <c r="P20" i="7" s="1"/>
  <c r="P21" i="7" s="1"/>
  <c r="P22" i="7" s="1"/>
  <c r="P23" i="7" s="1"/>
  <c r="P24" i="7" s="1"/>
  <c r="P25" i="7" s="1"/>
  <c r="P26" i="7" s="1"/>
  <c r="P27" i="7" s="1"/>
  <c r="P28" i="7" s="1"/>
  <c r="P29" i="7" s="1"/>
  <c r="P30" i="7" s="1"/>
  <c r="P31" i="7" s="1"/>
  <c r="P32" i="7" s="1"/>
  <c r="P33" i="7" s="1"/>
  <c r="P34" i="7" s="1"/>
  <c r="P35" i="7" s="1"/>
  <c r="P36" i="7" s="1"/>
  <c r="P37" i="7" s="1"/>
  <c r="P38" i="7" s="1"/>
  <c r="P39" i="7" s="1"/>
  <c r="P40" i="7" s="1"/>
  <c r="P41" i="7" s="1"/>
  <c r="P42" i="7" s="1"/>
  <c r="P43" i="7" s="1"/>
  <c r="P44" i="7" s="1"/>
  <c r="D45" i="7"/>
  <c r="E45" i="7" s="1"/>
  <c r="D2" i="7"/>
  <c r="U45" i="7"/>
  <c r="Q3" i="7" l="1"/>
  <c r="Q2" i="7"/>
  <c r="R3" i="7"/>
  <c r="R4" i="7" s="1"/>
  <c r="S3" i="7" s="1"/>
  <c r="T3" i="7"/>
  <c r="L3" i="7"/>
  <c r="M2" i="7" s="1"/>
  <c r="N3" i="7"/>
  <c r="H3" i="7"/>
  <c r="J3" i="7"/>
  <c r="D3" i="7"/>
  <c r="D4" i="7" s="1"/>
  <c r="E3" i="7" s="1"/>
  <c r="F3" i="7"/>
  <c r="U2" i="7"/>
  <c r="Q5" i="7" l="1"/>
  <c r="Q4" i="7"/>
  <c r="S2" i="7"/>
  <c r="T4" i="7"/>
  <c r="R5" i="7"/>
  <c r="S4" i="7" s="1"/>
  <c r="N4" i="7"/>
  <c r="O2" i="7"/>
  <c r="L4" i="7"/>
  <c r="L5" i="7" s="1"/>
  <c r="L6" i="7" s="1"/>
  <c r="L7" i="7" s="1"/>
  <c r="L8" i="7" s="1"/>
  <c r="L9" i="7" s="1"/>
  <c r="L10" i="7" s="1"/>
  <c r="L11" i="7" s="1"/>
  <c r="L12" i="7" s="1"/>
  <c r="L13" i="7" s="1"/>
  <c r="L14" i="7" s="1"/>
  <c r="L15" i="7" s="1"/>
  <c r="L16" i="7" s="1"/>
  <c r="L17" i="7" s="1"/>
  <c r="L18" i="7" s="1"/>
  <c r="L19" i="7" s="1"/>
  <c r="L20" i="7" s="1"/>
  <c r="L21" i="7" s="1"/>
  <c r="L22" i="7" s="1"/>
  <c r="L23" i="7" s="1"/>
  <c r="L24" i="7" s="1"/>
  <c r="L25" i="7" s="1"/>
  <c r="L26" i="7" s="1"/>
  <c r="L27" i="7" s="1"/>
  <c r="L28" i="7" s="1"/>
  <c r="L29" i="7" s="1"/>
  <c r="L30" i="7" s="1"/>
  <c r="L31" i="7" s="1"/>
  <c r="L32" i="7" s="1"/>
  <c r="L33" i="7" s="1"/>
  <c r="L34" i="7" s="1"/>
  <c r="L35" i="7" s="1"/>
  <c r="L36" i="7" s="1"/>
  <c r="L37" i="7" s="1"/>
  <c r="L38" i="7" s="1"/>
  <c r="L39" i="7" s="1"/>
  <c r="L40" i="7" s="1"/>
  <c r="L41" i="7" s="1"/>
  <c r="L42" i="7" s="1"/>
  <c r="L43" i="7" s="1"/>
  <c r="L44" i="7" s="1"/>
  <c r="I2" i="7"/>
  <c r="J4" i="7"/>
  <c r="K2" i="7"/>
  <c r="H4" i="7"/>
  <c r="H5" i="7" s="1"/>
  <c r="E2" i="7"/>
  <c r="F4" i="7"/>
  <c r="G2" i="7"/>
  <c r="D5" i="7"/>
  <c r="E4" i="7" s="1"/>
  <c r="U3" i="7"/>
  <c r="Q6" i="7" l="1"/>
  <c r="T5" i="7"/>
  <c r="M3" i="7"/>
  <c r="R6" i="7"/>
  <c r="S5" i="7" s="1"/>
  <c r="I3" i="7"/>
  <c r="N5" i="7"/>
  <c r="O3" i="7"/>
  <c r="M4" i="7"/>
  <c r="M5" i="7"/>
  <c r="M6" i="7"/>
  <c r="J5" i="7"/>
  <c r="K3" i="7"/>
  <c r="H6" i="7"/>
  <c r="I5" i="7" s="1"/>
  <c r="I4" i="7"/>
  <c r="F5" i="7"/>
  <c r="G3" i="7"/>
  <c r="D6" i="7"/>
  <c r="E5" i="7" s="1"/>
  <c r="U4" i="7"/>
  <c r="Q7" i="7" l="1"/>
  <c r="T6" i="7"/>
  <c r="R7" i="7"/>
  <c r="S6" i="7" s="1"/>
  <c r="N6" i="7"/>
  <c r="O4" i="7"/>
  <c r="M7" i="7"/>
  <c r="J6" i="7"/>
  <c r="K4" i="7"/>
  <c r="H7" i="7"/>
  <c r="I6" i="7" s="1"/>
  <c r="F6" i="7"/>
  <c r="G4" i="7"/>
  <c r="D7" i="7"/>
  <c r="E6" i="7" s="1"/>
  <c r="U5" i="7"/>
  <c r="T7" i="7" l="1"/>
  <c r="R8" i="7"/>
  <c r="N7" i="7"/>
  <c r="O5" i="7"/>
  <c r="M8" i="7"/>
  <c r="J7" i="7"/>
  <c r="K6" i="7" s="1"/>
  <c r="K5" i="7"/>
  <c r="H8" i="7"/>
  <c r="F7" i="7"/>
  <c r="G6" i="7" s="1"/>
  <c r="G5" i="7"/>
  <c r="D8" i="7"/>
  <c r="E7" i="7" s="1"/>
  <c r="U6" i="7"/>
  <c r="Q9" i="7" l="1"/>
  <c r="Q8" i="7"/>
  <c r="T8" i="7"/>
  <c r="R9" i="7"/>
  <c r="S7" i="7"/>
  <c r="N8" i="7"/>
  <c r="O6" i="7"/>
  <c r="M9" i="7"/>
  <c r="J8" i="7"/>
  <c r="K7" i="7" s="1"/>
  <c r="H9" i="7"/>
  <c r="I8" i="7" s="1"/>
  <c r="I7" i="7"/>
  <c r="F8" i="7"/>
  <c r="D9" i="7"/>
  <c r="E8" i="7" s="1"/>
  <c r="U7" i="7"/>
  <c r="Q10" i="7" l="1"/>
  <c r="T9" i="7"/>
  <c r="R10" i="7"/>
  <c r="S9" i="7" s="1"/>
  <c r="S8" i="7"/>
  <c r="N9" i="7"/>
  <c r="O8" i="7" s="1"/>
  <c r="O7" i="7"/>
  <c r="M10" i="7"/>
  <c r="J9" i="7"/>
  <c r="K8" i="7" s="1"/>
  <c r="H10" i="7"/>
  <c r="I9" i="7" s="1"/>
  <c r="F9" i="7"/>
  <c r="G8" i="7" s="1"/>
  <c r="G7" i="7"/>
  <c r="D10" i="7"/>
  <c r="E9" i="7" s="1"/>
  <c r="U8" i="7"/>
  <c r="Q11" i="7" l="1"/>
  <c r="T10" i="7"/>
  <c r="R11" i="7"/>
  <c r="S10" i="7" s="1"/>
  <c r="N10" i="7"/>
  <c r="O9" i="7" s="1"/>
  <c r="M11" i="7"/>
  <c r="J10" i="7"/>
  <c r="K9" i="7" s="1"/>
  <c r="H11" i="7"/>
  <c r="I10" i="7" s="1"/>
  <c r="F10" i="7"/>
  <c r="G9" i="7" s="1"/>
  <c r="D11" i="7"/>
  <c r="E10" i="7" s="1"/>
  <c r="U9" i="7"/>
  <c r="Q12" i="7" l="1"/>
  <c r="T11" i="7"/>
  <c r="R12" i="7"/>
  <c r="S11" i="7" s="1"/>
  <c r="N11" i="7"/>
  <c r="O10" i="7" s="1"/>
  <c r="M12" i="7"/>
  <c r="J11" i="7"/>
  <c r="K10" i="7" s="1"/>
  <c r="H12" i="7"/>
  <c r="I11" i="7" s="1"/>
  <c r="F11" i="7"/>
  <c r="G10" i="7" s="1"/>
  <c r="D12" i="7"/>
  <c r="E11" i="7" s="1"/>
  <c r="U10" i="7"/>
  <c r="Q13" i="7" l="1"/>
  <c r="T12" i="7"/>
  <c r="R13" i="7"/>
  <c r="S12" i="7" s="1"/>
  <c r="N12" i="7"/>
  <c r="O11" i="7" s="1"/>
  <c r="M13" i="7"/>
  <c r="J12" i="7"/>
  <c r="K11" i="7" s="1"/>
  <c r="H13" i="7"/>
  <c r="I12" i="7" s="1"/>
  <c r="F12" i="7"/>
  <c r="G11" i="7" s="1"/>
  <c r="D13" i="7"/>
  <c r="E12" i="7" s="1"/>
  <c r="U11" i="7"/>
  <c r="Q14" i="7" l="1"/>
  <c r="T13" i="7"/>
  <c r="R14" i="7"/>
  <c r="S13" i="7" s="1"/>
  <c r="N13" i="7"/>
  <c r="O12" i="7" s="1"/>
  <c r="M14" i="7"/>
  <c r="J13" i="7"/>
  <c r="K12" i="7" s="1"/>
  <c r="H14" i="7"/>
  <c r="I13" i="7" s="1"/>
  <c r="F13" i="7"/>
  <c r="G12" i="7" s="1"/>
  <c r="D14" i="7"/>
  <c r="E13" i="7" s="1"/>
  <c r="U12" i="7"/>
  <c r="Q15" i="7" l="1"/>
  <c r="T14" i="7"/>
  <c r="R15" i="7"/>
  <c r="N14" i="7"/>
  <c r="O13" i="7" s="1"/>
  <c r="M15" i="7"/>
  <c r="J14" i="7"/>
  <c r="K13" i="7" s="1"/>
  <c r="H15" i="7"/>
  <c r="I14" i="7" s="1"/>
  <c r="F14" i="7"/>
  <c r="G13" i="7" s="1"/>
  <c r="D15" i="7"/>
  <c r="E14" i="7" s="1"/>
  <c r="U13" i="7"/>
  <c r="Q16" i="7" l="1"/>
  <c r="T15" i="7"/>
  <c r="R16" i="7"/>
  <c r="S15" i="7" s="1"/>
  <c r="S14" i="7"/>
  <c r="N15" i="7"/>
  <c r="O14" i="7" s="1"/>
  <c r="M16" i="7"/>
  <c r="J15" i="7"/>
  <c r="K14" i="7" s="1"/>
  <c r="H16" i="7"/>
  <c r="I15" i="7" s="1"/>
  <c r="F15" i="7"/>
  <c r="G14" i="7" s="1"/>
  <c r="D16" i="7"/>
  <c r="E15" i="7" s="1"/>
  <c r="U14" i="7"/>
  <c r="Q17" i="7" l="1"/>
  <c r="T16" i="7"/>
  <c r="R17" i="7"/>
  <c r="N16" i="7"/>
  <c r="O15" i="7" s="1"/>
  <c r="M17" i="7"/>
  <c r="J16" i="7"/>
  <c r="K15" i="7" s="1"/>
  <c r="H17" i="7"/>
  <c r="I16" i="7" s="1"/>
  <c r="F16" i="7"/>
  <c r="G15" i="7" s="1"/>
  <c r="D17" i="7"/>
  <c r="E16" i="7" s="1"/>
  <c r="U15" i="7"/>
  <c r="Q18" i="7" l="1"/>
  <c r="T17" i="7"/>
  <c r="R18" i="7"/>
  <c r="S16" i="7"/>
  <c r="N17" i="7"/>
  <c r="O16" i="7" s="1"/>
  <c r="M18" i="7"/>
  <c r="J17" i="7"/>
  <c r="K16" i="7" s="1"/>
  <c r="H18" i="7"/>
  <c r="I17" i="7" s="1"/>
  <c r="F17" i="7"/>
  <c r="G16" i="7" s="1"/>
  <c r="D18" i="7"/>
  <c r="E17" i="7" s="1"/>
  <c r="U16" i="7"/>
  <c r="Q19" i="7" l="1"/>
  <c r="T18" i="7"/>
  <c r="R19" i="7"/>
  <c r="S18" i="7" s="1"/>
  <c r="S17" i="7"/>
  <c r="N18" i="7"/>
  <c r="O17" i="7" s="1"/>
  <c r="M19" i="7"/>
  <c r="J18" i="7"/>
  <c r="K17" i="7" s="1"/>
  <c r="H19" i="7"/>
  <c r="I18" i="7" s="1"/>
  <c r="F18" i="7"/>
  <c r="G17" i="7" s="1"/>
  <c r="D19" i="7"/>
  <c r="E18" i="7" s="1"/>
  <c r="U17" i="7"/>
  <c r="Q20" i="7" l="1"/>
  <c r="T19" i="7"/>
  <c r="R20" i="7"/>
  <c r="S19" i="7" s="1"/>
  <c r="N19" i="7"/>
  <c r="O18" i="7" s="1"/>
  <c r="M20" i="7"/>
  <c r="J19" i="7"/>
  <c r="K18" i="7" s="1"/>
  <c r="H20" i="7"/>
  <c r="I19" i="7" s="1"/>
  <c r="F19" i="7"/>
  <c r="G18" i="7" s="1"/>
  <c r="D20" i="7"/>
  <c r="E19" i="7" s="1"/>
  <c r="U18" i="7"/>
  <c r="Q21" i="7" l="1"/>
  <c r="T20" i="7"/>
  <c r="R21" i="7"/>
  <c r="S20" i="7" s="1"/>
  <c r="N20" i="7"/>
  <c r="O19" i="7" s="1"/>
  <c r="M21" i="7"/>
  <c r="J20" i="7"/>
  <c r="K19" i="7" s="1"/>
  <c r="H21" i="7"/>
  <c r="I20" i="7" s="1"/>
  <c r="F20" i="7"/>
  <c r="G19" i="7" s="1"/>
  <c r="D21" i="7"/>
  <c r="E20" i="7" s="1"/>
  <c r="U19" i="7"/>
  <c r="T21" i="7" l="1"/>
  <c r="R22" i="7"/>
  <c r="S21" i="7" s="1"/>
  <c r="N21" i="7"/>
  <c r="O20" i="7" s="1"/>
  <c r="M22" i="7"/>
  <c r="J21" i="7"/>
  <c r="K20" i="7" s="1"/>
  <c r="H22" i="7"/>
  <c r="I21" i="7" s="1"/>
  <c r="F21" i="7"/>
  <c r="G20" i="7" s="1"/>
  <c r="D22" i="7"/>
  <c r="E21" i="7" s="1"/>
  <c r="U20" i="7"/>
  <c r="Q22" i="7" l="1"/>
  <c r="T22" i="7"/>
  <c r="R23" i="7"/>
  <c r="S22" i="7" s="1"/>
  <c r="N22" i="7"/>
  <c r="O21" i="7" s="1"/>
  <c r="M23" i="7"/>
  <c r="J22" i="7"/>
  <c r="K21" i="7" s="1"/>
  <c r="H23" i="7"/>
  <c r="I22" i="7" s="1"/>
  <c r="F22" i="7"/>
  <c r="G21" i="7" s="1"/>
  <c r="D23" i="7"/>
  <c r="E22" i="7" s="1"/>
  <c r="U21" i="7"/>
  <c r="Q23" i="7" l="1"/>
  <c r="T23" i="7"/>
  <c r="R24" i="7"/>
  <c r="S23" i="7" s="1"/>
  <c r="N23" i="7"/>
  <c r="O22" i="7" s="1"/>
  <c r="M24" i="7"/>
  <c r="J23" i="7"/>
  <c r="K22" i="7" s="1"/>
  <c r="H24" i="7"/>
  <c r="I23" i="7" s="1"/>
  <c r="F23" i="7"/>
  <c r="G22" i="7" s="1"/>
  <c r="D24" i="7"/>
  <c r="E23" i="7" s="1"/>
  <c r="U22" i="7"/>
  <c r="Q24" i="7" l="1"/>
  <c r="T24" i="7"/>
  <c r="R25" i="7"/>
  <c r="S24" i="7" s="1"/>
  <c r="N24" i="7"/>
  <c r="O23" i="7" s="1"/>
  <c r="M25" i="7"/>
  <c r="J24" i="7"/>
  <c r="K23" i="7" s="1"/>
  <c r="H25" i="7"/>
  <c r="I24" i="7" s="1"/>
  <c r="F24" i="7"/>
  <c r="G23" i="7" s="1"/>
  <c r="D25" i="7"/>
  <c r="E24" i="7" s="1"/>
  <c r="U23" i="7"/>
  <c r="Q25" i="7" l="1"/>
  <c r="T25" i="7"/>
  <c r="R26" i="7"/>
  <c r="S25" i="7" s="1"/>
  <c r="N25" i="7"/>
  <c r="O24" i="7" s="1"/>
  <c r="M26" i="7"/>
  <c r="J25" i="7"/>
  <c r="K24" i="7" s="1"/>
  <c r="H26" i="7"/>
  <c r="I25" i="7" s="1"/>
  <c r="F25" i="7"/>
  <c r="G24" i="7" s="1"/>
  <c r="D26" i="7"/>
  <c r="E25" i="7" s="1"/>
  <c r="U24" i="7"/>
  <c r="Q26" i="7" l="1"/>
  <c r="T26" i="7"/>
  <c r="R27" i="7"/>
  <c r="S26" i="7" s="1"/>
  <c r="N26" i="7"/>
  <c r="O25" i="7" s="1"/>
  <c r="M27" i="7"/>
  <c r="J26" i="7"/>
  <c r="K25" i="7" s="1"/>
  <c r="H27" i="7"/>
  <c r="I26" i="7" s="1"/>
  <c r="F26" i="7"/>
  <c r="G25" i="7" s="1"/>
  <c r="D27" i="7"/>
  <c r="E26" i="7" s="1"/>
  <c r="U25" i="7"/>
  <c r="Q27" i="7" l="1"/>
  <c r="T27" i="7"/>
  <c r="R28" i="7"/>
  <c r="S27" i="7" s="1"/>
  <c r="N27" i="7"/>
  <c r="O26" i="7" s="1"/>
  <c r="M28" i="7"/>
  <c r="J27" i="7"/>
  <c r="K26" i="7" s="1"/>
  <c r="H28" i="7"/>
  <c r="I27" i="7" s="1"/>
  <c r="F27" i="7"/>
  <c r="G26" i="7" s="1"/>
  <c r="D28" i="7"/>
  <c r="E27" i="7" s="1"/>
  <c r="U26" i="7"/>
  <c r="Q28" i="7" l="1"/>
  <c r="T28" i="7"/>
  <c r="R29" i="7"/>
  <c r="S28" i="7" s="1"/>
  <c r="N28" i="7"/>
  <c r="O27" i="7" s="1"/>
  <c r="M29" i="7"/>
  <c r="J28" i="7"/>
  <c r="K27" i="7" s="1"/>
  <c r="H29" i="7"/>
  <c r="I28" i="7" s="1"/>
  <c r="F28" i="7"/>
  <c r="G27" i="7" s="1"/>
  <c r="D29" i="7"/>
  <c r="E28" i="7" s="1"/>
  <c r="U27" i="7"/>
  <c r="Q29" i="7" l="1"/>
  <c r="T29" i="7"/>
  <c r="R30" i="7"/>
  <c r="N29" i="7"/>
  <c r="O28" i="7" s="1"/>
  <c r="M30" i="7"/>
  <c r="J29" i="7"/>
  <c r="K28" i="7" s="1"/>
  <c r="H30" i="7"/>
  <c r="I29" i="7" s="1"/>
  <c r="F29" i="7"/>
  <c r="G28" i="7" s="1"/>
  <c r="D30" i="7"/>
  <c r="E29" i="7" s="1"/>
  <c r="U28" i="7"/>
  <c r="Q30" i="7" l="1"/>
  <c r="T30" i="7"/>
  <c r="R31" i="7"/>
  <c r="S30" i="7" s="1"/>
  <c r="S29" i="7"/>
  <c r="N30" i="7"/>
  <c r="O29" i="7" s="1"/>
  <c r="M31" i="7"/>
  <c r="J30" i="7"/>
  <c r="K29" i="7" s="1"/>
  <c r="H31" i="7"/>
  <c r="I30" i="7" s="1"/>
  <c r="F30" i="7"/>
  <c r="G29" i="7" s="1"/>
  <c r="D31" i="7"/>
  <c r="E30" i="7" s="1"/>
  <c r="U29" i="7"/>
  <c r="Q31" i="7" l="1"/>
  <c r="T31" i="7"/>
  <c r="R32" i="7"/>
  <c r="S31" i="7" s="1"/>
  <c r="N31" i="7"/>
  <c r="O30" i="7" s="1"/>
  <c r="M32" i="7"/>
  <c r="J31" i="7"/>
  <c r="K30" i="7" s="1"/>
  <c r="H32" i="7"/>
  <c r="I31" i="7" s="1"/>
  <c r="F31" i="7"/>
  <c r="G30" i="7" s="1"/>
  <c r="D32" i="7"/>
  <c r="E31" i="7" s="1"/>
  <c r="U30" i="7"/>
  <c r="Q32" i="7" l="1"/>
  <c r="T32" i="7"/>
  <c r="R33" i="7"/>
  <c r="N32" i="7"/>
  <c r="O31" i="7" s="1"/>
  <c r="M33" i="7"/>
  <c r="J32" i="7"/>
  <c r="K31" i="7" s="1"/>
  <c r="H33" i="7"/>
  <c r="I32" i="7" s="1"/>
  <c r="F32" i="7"/>
  <c r="G31" i="7" s="1"/>
  <c r="D33" i="7"/>
  <c r="E32" i="7" s="1"/>
  <c r="U31" i="7"/>
  <c r="Q33" i="7" l="1"/>
  <c r="T33" i="7"/>
  <c r="R34" i="7"/>
  <c r="S33" i="7" s="1"/>
  <c r="S32" i="7"/>
  <c r="N33" i="7"/>
  <c r="O32" i="7" s="1"/>
  <c r="M34" i="7"/>
  <c r="J33" i="7"/>
  <c r="K32" i="7" s="1"/>
  <c r="H34" i="7"/>
  <c r="I33" i="7" s="1"/>
  <c r="F33" i="7"/>
  <c r="G32" i="7" s="1"/>
  <c r="D34" i="7"/>
  <c r="E33" i="7" s="1"/>
  <c r="U32" i="7"/>
  <c r="Q34" i="7" l="1"/>
  <c r="T34" i="7"/>
  <c r="R35" i="7"/>
  <c r="S34" i="7" s="1"/>
  <c r="N34" i="7"/>
  <c r="O33" i="7" s="1"/>
  <c r="M35" i="7"/>
  <c r="J34" i="7"/>
  <c r="K33" i="7" s="1"/>
  <c r="H35" i="7"/>
  <c r="I34" i="7" s="1"/>
  <c r="F34" i="7"/>
  <c r="G33" i="7" s="1"/>
  <c r="D35" i="7"/>
  <c r="E34" i="7" s="1"/>
  <c r="U33" i="7"/>
  <c r="Q35" i="7" l="1"/>
  <c r="T35" i="7"/>
  <c r="R36" i="7"/>
  <c r="S35" i="7" s="1"/>
  <c r="N35" i="7"/>
  <c r="O34" i="7" s="1"/>
  <c r="M36" i="7"/>
  <c r="J35" i="7"/>
  <c r="K34" i="7" s="1"/>
  <c r="H36" i="7"/>
  <c r="I35" i="7" s="1"/>
  <c r="F35" i="7"/>
  <c r="G34" i="7" s="1"/>
  <c r="D36" i="7"/>
  <c r="E35" i="7" s="1"/>
  <c r="U34" i="7"/>
  <c r="Q36" i="7" l="1"/>
  <c r="T36" i="7"/>
  <c r="R37" i="7"/>
  <c r="S36" i="7" s="1"/>
  <c r="N36" i="7"/>
  <c r="O35" i="7" s="1"/>
  <c r="M37" i="7"/>
  <c r="J36" i="7"/>
  <c r="K35" i="7" s="1"/>
  <c r="H37" i="7"/>
  <c r="I36" i="7" s="1"/>
  <c r="F36" i="7"/>
  <c r="G35" i="7" s="1"/>
  <c r="D37" i="7"/>
  <c r="E36" i="7" s="1"/>
  <c r="U35" i="7"/>
  <c r="Q37" i="7" l="1"/>
  <c r="T37" i="7"/>
  <c r="R38" i="7"/>
  <c r="S37" i="7" s="1"/>
  <c r="N37" i="7"/>
  <c r="O36" i="7" s="1"/>
  <c r="M38" i="7"/>
  <c r="J37" i="7"/>
  <c r="K36" i="7" s="1"/>
  <c r="H38" i="7"/>
  <c r="I37" i="7" s="1"/>
  <c r="F37" i="7"/>
  <c r="G36" i="7" s="1"/>
  <c r="D38" i="7"/>
  <c r="E37" i="7" s="1"/>
  <c r="U36" i="7"/>
  <c r="Q38" i="7" l="1"/>
  <c r="T38" i="7"/>
  <c r="R39" i="7"/>
  <c r="S38" i="7" s="1"/>
  <c r="N38" i="7"/>
  <c r="O37" i="7" s="1"/>
  <c r="M39" i="7"/>
  <c r="J38" i="7"/>
  <c r="K37" i="7" s="1"/>
  <c r="H39" i="7"/>
  <c r="I38" i="7" s="1"/>
  <c r="F38" i="7"/>
  <c r="G37" i="7" s="1"/>
  <c r="D39" i="7"/>
  <c r="E38" i="7" s="1"/>
  <c r="U37" i="7"/>
  <c r="Q39" i="7" l="1"/>
  <c r="T39" i="7"/>
  <c r="R40" i="7"/>
  <c r="S39" i="7" s="1"/>
  <c r="N39" i="7"/>
  <c r="O38" i="7" s="1"/>
  <c r="M40" i="7"/>
  <c r="J39" i="7"/>
  <c r="K38" i="7" s="1"/>
  <c r="H40" i="7"/>
  <c r="I39" i="7" s="1"/>
  <c r="F39" i="7"/>
  <c r="G38" i="7" s="1"/>
  <c r="D40" i="7"/>
  <c r="E39" i="7" s="1"/>
  <c r="U38" i="7"/>
  <c r="Q40" i="7" l="1"/>
  <c r="T40" i="7"/>
  <c r="R41" i="7"/>
  <c r="S40" i="7" s="1"/>
  <c r="N40" i="7"/>
  <c r="O39" i="7" s="1"/>
  <c r="M41" i="7"/>
  <c r="J40" i="7"/>
  <c r="K39" i="7" s="1"/>
  <c r="H41" i="7"/>
  <c r="I40" i="7" s="1"/>
  <c r="F40" i="7"/>
  <c r="G39" i="7" s="1"/>
  <c r="D41" i="7"/>
  <c r="E40" i="7" s="1"/>
  <c r="U39" i="7"/>
  <c r="Q41" i="7" l="1"/>
  <c r="T41" i="7"/>
  <c r="R42" i="7"/>
  <c r="S41" i="7" s="1"/>
  <c r="N41" i="7"/>
  <c r="O40" i="7" s="1"/>
  <c r="M42" i="7"/>
  <c r="J41" i="7"/>
  <c r="K40" i="7" s="1"/>
  <c r="H42" i="7"/>
  <c r="I41" i="7" s="1"/>
  <c r="F41" i="7"/>
  <c r="G40" i="7" s="1"/>
  <c r="D42" i="7"/>
  <c r="E41" i="7" s="1"/>
  <c r="U40" i="7"/>
  <c r="Q44" i="7" l="1"/>
  <c r="Q42" i="7"/>
  <c r="T42" i="7"/>
  <c r="R43" i="7"/>
  <c r="S42" i="7" s="1"/>
  <c r="N42" i="7"/>
  <c r="O41" i="7" s="1"/>
  <c r="M43" i="7"/>
  <c r="M44" i="7"/>
  <c r="J42" i="7"/>
  <c r="K41" i="7" s="1"/>
  <c r="H43" i="7"/>
  <c r="I42" i="7" s="1"/>
  <c r="F42" i="7"/>
  <c r="G41" i="7" s="1"/>
  <c r="D43" i="7"/>
  <c r="E42" i="7" s="1"/>
  <c r="U41" i="7"/>
  <c r="Q43" i="7" l="1"/>
  <c r="T43" i="7"/>
  <c r="R44" i="7"/>
  <c r="S44" i="7" s="1"/>
  <c r="N43" i="7"/>
  <c r="O42" i="7" s="1"/>
  <c r="J43" i="7"/>
  <c r="K42" i="7" s="1"/>
  <c r="H44" i="7"/>
  <c r="I44" i="7" s="1"/>
  <c r="F43" i="7"/>
  <c r="G42" i="7" s="1"/>
  <c r="D44" i="7"/>
  <c r="E44" i="7" s="1"/>
  <c r="U42" i="7"/>
  <c r="S43" i="7" l="1"/>
  <c r="T44" i="7"/>
  <c r="N44" i="7"/>
  <c r="O44" i="7" s="1"/>
  <c r="J44" i="7"/>
  <c r="K44" i="7" s="1"/>
  <c r="I43" i="7"/>
  <c r="F44" i="7"/>
  <c r="G44" i="7" s="1"/>
  <c r="E43" i="7"/>
  <c r="U44" i="7"/>
  <c r="O43" i="7" l="1"/>
  <c r="K43" i="7"/>
  <c r="G43" i="7"/>
  <c r="U43" i="7"/>
</calcChain>
</file>

<file path=xl/comments1.xml><?xml version="1.0" encoding="utf-8"?>
<comments xmlns="http://schemas.openxmlformats.org/spreadsheetml/2006/main">
  <authors>
    <author>TonyAdmin</author>
    <author>Tony</author>
    <author>Tony C.</author>
  </authors>
  <commentList>
    <comment ref="A2" authorId="0" shapeId="0">
      <text>
        <r>
          <rPr>
            <b/>
            <sz val="8"/>
            <color indexed="81"/>
            <rFont val="Tahoma"/>
            <family val="2"/>
          </rPr>
          <t xml:space="preserve">Vertex 1 Name
</t>
        </r>
        <r>
          <rPr>
            <sz val="8"/>
            <color indexed="81"/>
            <rFont val="Tahoma"/>
            <family val="2"/>
          </rPr>
          <t xml:space="preserve">
Enter the name of the edge's first vertex.
</t>
        </r>
        <r>
          <rPr>
            <u/>
            <sz val="8"/>
            <color indexed="81"/>
            <rFont val="Tahoma"/>
            <family val="2"/>
          </rPr>
          <t>Worksheet Overview</t>
        </r>
        <r>
          <rPr>
            <sz val="8"/>
            <color indexed="81"/>
            <rFont val="Tahoma"/>
            <family val="2"/>
          </rPr>
          <t xml:space="preserve">
To create a NodeXL graph in Excel 2007, enter the graph's edges on this worksheet, one row per edge.  The first two columns are required; the other columns can be used to customize the edge's appearance.
To customize the appearance of an individual vertex or add an isolated vertex not connected to an edge, click the "Vertices" tab near Excel's lower-left corner.
After you have entered the edges, click the "Show Graph" button in the NodeXL tab in Excel's Ribbon.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
</t>
        </r>
      </text>
    </comment>
    <comment ref="B2" authorId="0" shapeId="0">
      <text>
        <r>
          <rPr>
            <b/>
            <sz val="8"/>
            <color indexed="81"/>
            <rFont val="Tahoma"/>
            <family val="2"/>
          </rPr>
          <t xml:space="preserve">Vertex 2 Name
</t>
        </r>
        <r>
          <rPr>
            <sz val="8"/>
            <color indexed="81"/>
            <rFont val="Tahoma"/>
            <family val="2"/>
          </rPr>
          <t xml:space="preserve">
Enter the name of the edge's second vertex.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Columns</t>
        </r>
        <r>
          <rPr>
            <sz val="8"/>
            <color indexed="81"/>
            <rFont val="Tahoma"/>
            <family val="2"/>
          </rPr>
          <t xml:space="preserve">
The Vertex 1 and Vertex 2 columns are frozen, meaning that they remain visible even if you scroll the worksheet to the right.  To unfreeze them, use View, Freeze Panes, Unfreeze Panes in the Excel Ribbon.</t>
        </r>
      </text>
    </comment>
    <comment ref="C2" authorId="0" shapeId="0">
      <text>
        <r>
          <rPr>
            <b/>
            <sz val="8"/>
            <color indexed="81"/>
            <rFont val="Tahoma"/>
            <family val="2"/>
          </rPr>
          <t xml:space="preserve">Edge Color
</t>
        </r>
        <r>
          <rPr>
            <sz val="8"/>
            <color indexed="81"/>
            <rFont val="Tahoma"/>
            <family val="2"/>
          </rPr>
          <t xml:space="preserve">
To select an optional edge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D2" authorId="0" shapeId="0">
      <text>
        <r>
          <rPr>
            <b/>
            <sz val="8"/>
            <color indexed="81"/>
            <rFont val="Tahoma"/>
            <family val="2"/>
          </rPr>
          <t xml:space="preserve">Edge Width
</t>
        </r>
        <r>
          <rPr>
            <sz val="8"/>
            <color indexed="81"/>
            <rFont val="Tahoma"/>
            <family val="2"/>
          </rPr>
          <t xml:space="preserve">
Enter an optional edge width between 1 and 10.</t>
        </r>
      </text>
    </comment>
    <comment ref="E2" authorId="1" shapeId="0">
      <text>
        <r>
          <rPr>
            <b/>
            <sz val="8"/>
            <color indexed="81"/>
            <rFont val="Tahoma"/>
            <family val="2"/>
          </rPr>
          <t>Edge Style</t>
        </r>
        <r>
          <rPr>
            <b/>
            <sz val="9"/>
            <color indexed="81"/>
            <rFont val="Tahoma"/>
            <family val="2"/>
          </rPr>
          <t xml:space="preserve">
</t>
        </r>
        <r>
          <rPr>
            <sz val="8"/>
            <color indexed="81"/>
            <rFont val="Tahoma"/>
            <family val="2"/>
          </rPr>
          <t xml:space="preserve">Select an optional edge style.
</t>
        </r>
        <r>
          <rPr>
            <u/>
            <sz val="8"/>
            <color indexed="81"/>
            <rFont val="Tahoma"/>
            <family val="2"/>
          </rPr>
          <t>Formulas</t>
        </r>
        <r>
          <rPr>
            <sz val="8"/>
            <color indexed="81"/>
            <rFont val="Tahoma"/>
            <family val="2"/>
          </rPr>
          <t xml:space="preserve">
If you are using Excel formulas to compute the styles, you may find it helpful to use the numerical options instead of text:
1 = Solid
2 = Dash
3 = Dot
4 = Dash Dot
5 = Dash Dot Dot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b/>
            <sz val="8"/>
            <color indexed="81"/>
            <rFont val="Tahoma"/>
            <family val="2"/>
          </rPr>
          <t xml:space="preserve">
</t>
        </r>
        <r>
          <rPr>
            <sz val="8"/>
            <color indexed="81"/>
            <rFont val="Tahoma"/>
            <family val="2"/>
          </rPr>
          <t xml:space="preserve">
</t>
        </r>
      </text>
    </comment>
    <comment ref="F2" authorId="0" shapeId="0">
      <text>
        <r>
          <rPr>
            <b/>
            <sz val="8"/>
            <color indexed="81"/>
            <rFont val="Tahoma"/>
            <family val="2"/>
          </rPr>
          <t xml:space="preserve">Edge Opacity
</t>
        </r>
        <r>
          <rPr>
            <sz val="8"/>
            <color indexed="81"/>
            <rFont val="Tahoma"/>
            <family val="2"/>
          </rPr>
          <t xml:space="preserve">
Enter an optional edge opacity between 0 (transparent) and 100 (opaque).</t>
        </r>
      </text>
    </comment>
    <comment ref="G2" authorId="0" shapeId="0">
      <text>
        <r>
          <rPr>
            <b/>
            <sz val="8"/>
            <color indexed="81"/>
            <rFont val="Tahoma"/>
            <family val="2"/>
          </rPr>
          <t xml:space="preserve">Edge Visibility
</t>
        </r>
        <r>
          <rPr>
            <sz val="8"/>
            <color indexed="81"/>
            <rFont val="Tahoma"/>
            <family val="2"/>
          </rPr>
          <t xml:space="preserve">
Select an optional edge visibility.
</t>
        </r>
        <r>
          <rPr>
            <b/>
            <sz val="8"/>
            <color indexed="81"/>
            <rFont val="Tahoma"/>
            <family val="2"/>
          </rPr>
          <t>Show</t>
        </r>
        <r>
          <rPr>
            <sz val="8"/>
            <color indexed="81"/>
            <rFont val="Tahoma"/>
            <family val="2"/>
          </rPr>
          <t xml:space="preserve">
Show the edge when the graph is refreshed.  This is the default.
</t>
        </r>
        <r>
          <rPr>
            <b/>
            <sz val="8"/>
            <color indexed="81"/>
            <rFont val="Tahoma"/>
            <family val="2"/>
          </rPr>
          <t>Skip</t>
        </r>
        <r>
          <rPr>
            <sz val="8"/>
            <color indexed="81"/>
            <rFont val="Tahoma"/>
            <family val="2"/>
          </rPr>
          <t xml:space="preserve">
Skip the edge row.
</t>
        </r>
        <r>
          <rPr>
            <b/>
            <sz val="8"/>
            <color indexed="81"/>
            <rFont val="Tahoma"/>
            <family val="2"/>
          </rPr>
          <t>Hide</t>
        </r>
        <r>
          <rPr>
            <sz val="8"/>
            <color indexed="81"/>
            <rFont val="Tahoma"/>
            <family val="2"/>
          </rPr>
          <t xml:space="preserve">
Use the edge when laying out the graph but then hide it.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H2" authorId="2" shapeId="0">
      <text>
        <r>
          <rPr>
            <b/>
            <sz val="8"/>
            <color indexed="81"/>
            <rFont val="Tahoma"/>
            <family val="2"/>
          </rPr>
          <t xml:space="preserve">Edge Label
</t>
        </r>
        <r>
          <rPr>
            <sz val="8"/>
            <color indexed="81"/>
            <rFont val="Tahoma"/>
            <family val="2"/>
          </rPr>
          <t xml:space="preserve">Enter an optional edge label.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text>
    </comment>
    <comment ref="I2" authorId="1" shapeId="0">
      <text>
        <r>
          <rPr>
            <b/>
            <sz val="8"/>
            <color indexed="81"/>
            <rFont val="Tahoma"/>
            <family val="2"/>
          </rPr>
          <t xml:space="preserve">Edge Label Text Color
</t>
        </r>
        <r>
          <rPr>
            <sz val="8"/>
            <color indexed="81"/>
            <rFont val="Tahoma"/>
            <family val="2"/>
          </rPr>
          <t xml:space="preserve">
To select an optional label text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J2" authorId="1" shapeId="0">
      <text>
        <r>
          <rPr>
            <b/>
            <sz val="8"/>
            <color indexed="81"/>
            <rFont val="Tahoma"/>
            <family val="2"/>
          </rPr>
          <t xml:space="preserve">Edge Label Font Size
</t>
        </r>
        <r>
          <rPr>
            <sz val="8"/>
            <color indexed="81"/>
            <rFont val="Tahoma"/>
            <family val="2"/>
          </rPr>
          <t>Enter an optional label font size between 8 and 72.</t>
        </r>
        <r>
          <rPr>
            <b/>
            <sz val="8"/>
            <color indexed="81"/>
            <rFont val="Tahoma"/>
            <family val="2"/>
          </rPr>
          <t xml:space="preserve">
</t>
        </r>
      </text>
    </comment>
    <comment ref="K2" authorId="1" shapeId="0">
      <text>
        <r>
          <rPr>
            <b/>
            <sz val="8"/>
            <color indexed="81"/>
            <rFont val="Tahoma"/>
            <family val="2"/>
          </rPr>
          <t xml:space="preserve">Edge Reciprocated?
</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L2" authorId="0" shapeId="0">
      <text>
        <r>
          <rPr>
            <b/>
            <sz val="8"/>
            <color indexed="81"/>
            <rFont val="Tahoma"/>
            <family val="2"/>
          </rPr>
          <t xml:space="preserve">Edge ID
</t>
        </r>
        <r>
          <rPr>
            <sz val="8"/>
            <color indexed="81"/>
            <rFont val="Tahoma"/>
            <family val="2"/>
          </rPr>
          <t>This is a unique ID that gets filled in automatically.  Do not edit this column.</t>
        </r>
      </text>
    </comment>
    <comment ref="N2" authorId="0" shapeId="0">
      <text>
        <r>
          <rPr>
            <b/>
            <sz val="8"/>
            <color indexed="81"/>
            <rFont val="Tahoma"/>
            <family val="2"/>
          </rPr>
          <t xml:space="preserve">How to Add Your Own Columns
</t>
        </r>
        <r>
          <rPr>
            <sz val="8"/>
            <color indexed="81"/>
            <rFont val="Tahoma"/>
            <family val="2"/>
          </rPr>
          <t>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TonyAdmin</author>
    <author>Tony C.</author>
    <author>Tony</author>
  </authors>
  <commentList>
    <comment ref="A2" authorId="0" shapeId="0">
      <text>
        <r>
          <rPr>
            <b/>
            <sz val="8"/>
            <color indexed="81"/>
            <rFont val="Tahoma"/>
            <family val="2"/>
          </rPr>
          <t xml:space="preserve">Vertex Name
</t>
        </r>
        <r>
          <rPr>
            <sz val="8"/>
            <color indexed="81"/>
            <rFont val="Tahoma"/>
            <family val="2"/>
          </rPr>
          <t xml:space="preserve">
Enter the name of the vertex.
</t>
        </r>
        <r>
          <rPr>
            <u/>
            <sz val="8"/>
            <color indexed="81"/>
            <rFont val="Tahoma"/>
            <family val="2"/>
          </rPr>
          <t>Worksheet Overview</t>
        </r>
        <r>
          <rPr>
            <sz val="8"/>
            <color indexed="81"/>
            <rFont val="Tahoma"/>
            <family val="2"/>
          </rPr>
          <t xml:space="preserve">
Use this worksheet to customize the appearance of the graph's vertices and to add isolated vertices that are not connected to edges.  You do not have to enter anything on this worksheet if you don't need either of these features.
</t>
        </r>
        <r>
          <rPr>
            <u/>
            <sz val="8"/>
            <color indexed="81"/>
            <rFont val="Tahoma"/>
            <family val="2"/>
          </rPr>
          <t>Isolated Vertices</t>
        </r>
        <r>
          <rPr>
            <sz val="8"/>
            <color indexed="81"/>
            <rFont val="Tahoma"/>
            <family val="2"/>
          </rPr>
          <t xml:space="preserve">
To add an isolated vertex that is not connected to any edges, enter it on this worksheet and set its Visibility cell to "Show."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
</t>
        </r>
        <r>
          <rPr>
            <u/>
            <sz val="8"/>
            <color indexed="81"/>
            <rFont val="Tahoma"/>
            <family val="2"/>
          </rPr>
          <t>Frozen Column</t>
        </r>
        <r>
          <rPr>
            <sz val="8"/>
            <color indexed="81"/>
            <rFont val="Tahoma"/>
            <family val="2"/>
          </rPr>
          <t xml:space="preserve">
The Vertex column is frozen, meaning that it remains visible even if you scroll the worksheet to the right.  To unfreeze it,  use View, Freeze Panes, Unfreeze Panes in the Excel Ribbon.</t>
        </r>
      </text>
    </comment>
    <comment ref="C2" authorId="0" shapeId="0">
      <text>
        <r>
          <rPr>
            <b/>
            <sz val="8"/>
            <color indexed="81"/>
            <rFont val="Tahoma"/>
            <family val="2"/>
          </rPr>
          <t xml:space="preserve">Vertex Color
</t>
        </r>
        <r>
          <rPr>
            <sz val="8"/>
            <color indexed="81"/>
            <rFont val="Tahoma"/>
            <family val="2"/>
          </rPr>
          <t xml:space="preserve">
To select an optional vertex color,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
</t>
        </r>
      </text>
    </comment>
    <comment ref="D2" authorId="0" shapeId="0">
      <text>
        <r>
          <rPr>
            <b/>
            <sz val="8"/>
            <color indexed="81"/>
            <rFont val="Tahoma"/>
            <family val="2"/>
          </rPr>
          <t xml:space="preserve">Vertex Shape
</t>
        </r>
        <r>
          <rPr>
            <sz val="8"/>
            <color indexed="81"/>
            <rFont val="Tahoma"/>
            <family val="2"/>
          </rPr>
          <t xml:space="preserve">
Select an optional vertex shape.
</t>
        </r>
        <r>
          <rPr>
            <u/>
            <sz val="8"/>
            <color indexed="81"/>
            <rFont val="Tahoma"/>
            <family val="2"/>
          </rPr>
          <t>Formulas</t>
        </r>
        <r>
          <rPr>
            <sz val="8"/>
            <color indexed="81"/>
            <rFont val="Tahoma"/>
            <family val="2"/>
          </rPr>
          <t xml:space="preserve">
If you are using Excel formulas to compute the shapes, you may find it helpful to use the numerical options instead of text:
1 = Circle
2 = Disk
3 = Sphere
4 = Square
5 = Solid Square
6 = Diamond
7 = Solid Diamond
8 = Triangle
9 = Solid Triangle
10 = Label
11 = Image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E2" authorId="0" shapeId="0">
      <text>
        <r>
          <rPr>
            <b/>
            <sz val="8"/>
            <color indexed="81"/>
            <rFont val="Tahoma"/>
            <family val="2"/>
          </rPr>
          <t xml:space="preserve">Vertex Size
</t>
        </r>
        <r>
          <rPr>
            <sz val="8"/>
            <color indexed="81"/>
            <rFont val="Tahoma"/>
            <family val="2"/>
          </rPr>
          <t xml:space="preserve">
Enter an optional vertex size between 1 and 1,000.</t>
        </r>
      </text>
    </comment>
    <comment ref="F2" authorId="0" shapeId="0">
      <text>
        <r>
          <rPr>
            <b/>
            <sz val="8"/>
            <color indexed="81"/>
            <rFont val="Tahoma"/>
            <family val="2"/>
          </rPr>
          <t xml:space="preserve">Vertex Opacity
</t>
        </r>
        <r>
          <rPr>
            <sz val="8"/>
            <color indexed="81"/>
            <rFont val="Tahoma"/>
            <family val="2"/>
          </rPr>
          <t xml:space="preserve">
Enter an optional vertex opacity between 0 (transparent) and 100 (opaque).</t>
        </r>
      </text>
    </comment>
    <comment ref="G2" authorId="0" shapeId="0">
      <text>
        <r>
          <rPr>
            <b/>
            <sz val="8"/>
            <color indexed="81"/>
            <rFont val="Tahoma"/>
            <family val="2"/>
          </rPr>
          <t>Vertex Image File</t>
        </r>
        <r>
          <rPr>
            <sz val="8"/>
            <color indexed="81"/>
            <rFont val="Tahoma"/>
            <family val="2"/>
          </rPr>
          <t xml:space="preserve">
To show a vertex as an image, set the Shape to Image and enter one of the following into the Image File column:
* The full path to an image file on your computer or local network.  Example: "C:\MyImages\Image.jpg".
* If the workbook has been saved, a path that is relative to the saved workbook file.  Example: "Images\Image.jpg"
* An URL to an image on the Internet.  Example: "http://www.somesite.com/Image.jpg".</t>
        </r>
      </text>
    </comment>
    <comment ref="H2" authorId="0" shapeId="0">
      <text>
        <r>
          <rPr>
            <b/>
            <sz val="8"/>
            <color indexed="81"/>
            <rFont val="Tahoma"/>
            <family val="2"/>
          </rPr>
          <t xml:space="preserve">Vertex Visibility
</t>
        </r>
        <r>
          <rPr>
            <sz val="8"/>
            <color indexed="81"/>
            <rFont val="Tahoma"/>
            <family val="2"/>
          </rPr>
          <t xml:space="preserve">
Select an optional vertex visibility
</t>
        </r>
        <r>
          <rPr>
            <b/>
            <sz val="8"/>
            <color indexed="81"/>
            <rFont val="Tahoma"/>
            <family val="2"/>
          </rPr>
          <t>Show if in an Edge</t>
        </r>
        <r>
          <rPr>
            <sz val="8"/>
            <color indexed="81"/>
            <rFont val="Tahoma"/>
            <family val="2"/>
          </rPr>
          <t xml:space="preserve">
Show the vertex when the graph is refreshed if it is part of an edge.  Otherwise, ignore the vertex row.  This is the default.
</t>
        </r>
        <r>
          <rPr>
            <b/>
            <sz val="8"/>
            <color indexed="81"/>
            <rFont val="Tahoma"/>
            <family val="2"/>
          </rPr>
          <t>Skip</t>
        </r>
        <r>
          <rPr>
            <sz val="8"/>
            <color indexed="81"/>
            <rFont val="Tahoma"/>
            <family val="2"/>
          </rPr>
          <t xml:space="preserve">
Skip the vertex row and any edge rows that use the vertex.
</t>
        </r>
        <r>
          <rPr>
            <b/>
            <sz val="8"/>
            <color indexed="81"/>
            <rFont val="Tahoma"/>
            <family val="2"/>
          </rPr>
          <t>Hide</t>
        </r>
        <r>
          <rPr>
            <sz val="8"/>
            <color indexed="81"/>
            <rFont val="Tahoma"/>
            <family val="2"/>
          </rPr>
          <t xml:space="preserve">
If the vertex is part of an edge, use it when laying out the graph but then hide it.  Otherwise, ignore the vertex row.
</t>
        </r>
        <r>
          <rPr>
            <b/>
            <sz val="8"/>
            <color indexed="81"/>
            <rFont val="Tahoma"/>
            <family val="2"/>
          </rPr>
          <t>Show</t>
        </r>
        <r>
          <rPr>
            <sz val="8"/>
            <color indexed="81"/>
            <rFont val="Tahoma"/>
            <family val="2"/>
          </rPr>
          <t xml:space="preserve">
Show the vertex regardless of whether it is part of an edge.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if in an Edge
0 = Skip
2 = Hide
4 = Show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I2" authorId="0" shapeId="0">
      <text>
        <r>
          <rPr>
            <b/>
            <sz val="8"/>
            <color indexed="81"/>
            <rFont val="Tahoma"/>
            <family val="2"/>
          </rPr>
          <t xml:space="preserve">Vertex Label
</t>
        </r>
        <r>
          <rPr>
            <sz val="8"/>
            <color indexed="81"/>
            <rFont val="Tahoma"/>
            <family val="2"/>
          </rPr>
          <t xml:space="preserve">
To show a vertex as a box containing text, set the Shape to Label and enter the text into the Label column.  To annotate another shape with text, set the Shape to something else and enter the annotation text into the Label column.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J2" authorId="0" shapeId="0">
      <text>
        <r>
          <rPr>
            <b/>
            <sz val="8"/>
            <color indexed="81"/>
            <rFont val="Tahoma"/>
            <family val="2"/>
          </rPr>
          <t xml:space="preserve">Vertex Label Fill Color
</t>
        </r>
        <r>
          <rPr>
            <sz val="8"/>
            <color indexed="81"/>
            <rFont val="Tahoma"/>
            <family val="2"/>
          </rPr>
          <t>To select an optional fill color for the Label shape,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K2" authorId="1" shapeId="0">
      <text>
        <r>
          <rPr>
            <b/>
            <sz val="8"/>
            <color indexed="81"/>
            <rFont val="Tahoma"/>
            <family val="2"/>
          </rPr>
          <t xml:space="preserve">Vertex Label Position
</t>
        </r>
        <r>
          <rPr>
            <sz val="8"/>
            <color indexed="81"/>
            <rFont val="Tahoma"/>
            <family val="2"/>
          </rPr>
          <t xml:space="preserve">Select an optional vertex label position.  This is used only when the label annotates the vertex, not when the vertex Shape is Label.  Hover the mouse over the Label column header for more details.
</t>
        </r>
        <r>
          <rPr>
            <u/>
            <sz val="8"/>
            <color indexed="81"/>
            <rFont val="Tahoma"/>
            <family val="2"/>
          </rPr>
          <t>Formulas</t>
        </r>
        <r>
          <rPr>
            <sz val="8"/>
            <color indexed="81"/>
            <rFont val="Tahoma"/>
            <family val="2"/>
          </rPr>
          <t xml:space="preserve">
If you are using Excel formulas to compute the positions, you may find it helpful to use the numerical options instead of text:
0 = Nowhere
1 = Top Left
2 = Top Center
3 = Top Right
4 = Middle Left
5 = Middle Center
6 = Middle Right
7 = Bottom Left
8 = Bottom Center
9 = Bottom Right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text>
    </comment>
    <comment ref="L2" authorId="0" shapeId="0">
      <text>
        <r>
          <rPr>
            <b/>
            <sz val="8"/>
            <color indexed="81"/>
            <rFont val="Tahoma"/>
            <family val="2"/>
          </rPr>
          <t xml:space="preserve">Vertex Tooltip
</t>
        </r>
        <r>
          <rPr>
            <sz val="8"/>
            <color indexed="81"/>
            <rFont val="Tahoma"/>
            <family val="2"/>
          </rPr>
          <t xml:space="preserve">
Enter optional text that will pop up when the mouse is hovered over the vertex in the graph pane.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text>
    </comment>
    <comment ref="M2" authorId="0" shapeId="0">
      <text>
        <r>
          <rPr>
            <b/>
            <sz val="8"/>
            <color indexed="81"/>
            <rFont val="Tahoma"/>
            <family val="2"/>
          </rPr>
          <t xml:space="preserve">Vertex Layout Order
</t>
        </r>
        <r>
          <rPr>
            <sz val="8"/>
            <color indexed="81"/>
            <rFont val="Tahoma"/>
            <family val="2"/>
          </rPr>
          <t xml:space="preserve">Enter an optional number to control the order in which the vertices are laid out in the graph when a geometric layout algorithm (Circle, Spiral and so on) is used.  This also controls the vertex stacking order when vertices overlap.  Vertices with larger numbers are stacked on top of vertices with smaller numbers.
</t>
        </r>
      </text>
    </comment>
    <comment ref="N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O2" authorId="0" shapeId="0">
      <text>
        <r>
          <rPr>
            <b/>
            <sz val="8"/>
            <color indexed="81"/>
            <rFont val="Tahoma"/>
            <family val="2"/>
          </rPr>
          <t xml:space="preserve">Vertex Location
</t>
        </r>
        <r>
          <rPr>
            <sz val="8"/>
            <color indexed="81"/>
            <rFont val="Tahoma"/>
            <family val="2"/>
          </rPr>
          <t xml:space="preserve">
Enter an optional vertex location.
X and Y values should be between 0 and 9,999.  If you enter X and Y values, you should set NodeXL, Graph, Layout to "None" to prevent NodeXL from overwriting your values when you show the graph.</t>
        </r>
      </text>
    </comment>
    <comment ref="P2" authorId="0" shapeId="0">
      <text>
        <r>
          <rPr>
            <b/>
            <sz val="8"/>
            <color indexed="81"/>
            <rFont val="Tahoma"/>
            <family val="2"/>
          </rPr>
          <t xml:space="preserve">Vertex Locked?
</t>
        </r>
        <r>
          <rPr>
            <sz val="8"/>
            <color indexed="81"/>
            <rFont val="Tahoma"/>
            <family val="2"/>
          </rPr>
          <t xml:space="preserve">
Set to Yes to lock the vertex at its current location.
</t>
        </r>
        <r>
          <rPr>
            <u/>
            <sz val="8"/>
            <color indexed="81"/>
            <rFont val="Tahoma"/>
            <family val="2"/>
          </rPr>
          <t>Formulas</t>
        </r>
        <r>
          <rPr>
            <sz val="8"/>
            <color indexed="81"/>
            <rFont val="Tahoma"/>
            <family val="2"/>
          </rPr>
          <t xml:space="preserve">
If you are using Excel formulas to compute the locked values, you may find it helpful to use the numerical options instead of text:
0 = No
1 = Yes
</t>
        </r>
        <r>
          <rPr>
            <u/>
            <sz val="8"/>
            <color indexed="81"/>
            <rFont val="Tahoma"/>
            <family val="2"/>
          </rPr>
          <t xml:space="preserve">Pasting
</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Q2" authorId="0" shapeId="0">
      <text>
        <r>
          <rPr>
            <b/>
            <sz val="8"/>
            <color indexed="81"/>
            <rFont val="Tahoma"/>
            <family val="2"/>
          </rPr>
          <t xml:space="preserve">Vertex Polar R
</t>
        </r>
        <r>
          <rPr>
            <sz val="8"/>
            <color indexed="81"/>
            <rFont val="Tahoma"/>
            <family val="2"/>
          </rPr>
          <t xml:space="preserve">
Enter an optional vertex polar radial coordinate.  This is used only when the Layout is set to Polar or Polar Absolute in the graph pane.
</t>
        </r>
        <r>
          <rPr>
            <u/>
            <sz val="8"/>
            <color indexed="81"/>
            <rFont val="Tahoma"/>
            <family val="2"/>
          </rPr>
          <t>For the Polar Layout</t>
        </r>
        <r>
          <rPr>
            <sz val="8"/>
            <color indexed="81"/>
            <rFont val="Tahoma"/>
            <family val="2"/>
          </rPr>
          <t xml:space="preserve">
0.0 represents the polar origin, which is the center of the graph pane, while 1.0 represents one-half the graph pane's width or height, whichever is smaller.
Polar R values less than 0.0 are allowed, but they have the same effect as the value 0.0.  Similarly, polar R values greater than 1.0 are allowed, but they have the same effect as the value 1.0.
Any vertex that is missing polar coordinates is placed at the polar origin.
</t>
        </r>
        <r>
          <rPr>
            <u/>
            <sz val="8"/>
            <color indexed="81"/>
            <rFont val="Tahoma"/>
            <family val="2"/>
          </rPr>
          <t>For the Polar Absolute Layout</t>
        </r>
        <r>
          <rPr>
            <sz val="8"/>
            <color indexed="81"/>
            <rFont val="Tahoma"/>
            <family val="2"/>
          </rPr>
          <t xml:space="preserve">
0.0 represents the polar origin, which is the center of the graph pane, while 1.0 represents an absolute distance of about 1/96 inch.
There are no limits on Polar R values when using the Polar Absolute layout.  Negative values have the effect of adding 180 degrees to the specified Polar Angle.
Any vertex that is missing polar coordinates is placed at the polar origin.
</t>
        </r>
      </text>
    </comment>
    <comment ref="R2" authorId="0" shapeId="0">
      <text>
        <r>
          <rPr>
            <b/>
            <sz val="8"/>
            <color indexed="81"/>
            <rFont val="Tahoma"/>
            <family val="2"/>
          </rPr>
          <t xml:space="preserve">Vertex Polar Angle
</t>
        </r>
        <r>
          <rPr>
            <sz val="8"/>
            <color indexed="81"/>
            <rFont val="Tahoma"/>
            <family val="2"/>
          </rPr>
          <t>Enter an optional vertex polar angle coordinate, in degrees.  This is used only when the Layout is set to Polar or Polar Absolute in the graph pane.
0.0 degrees is to the right, 90.0 degrees is up, 180.0 degrees is to the left, and 270.0 degrees is down.  Angles less than 0 are allowed: -1.0 is the same as 359.0, for example.  Similarly, angles greater than 360.0 are allowed: 361.0 is the same as 1.0, for example.
Any vertex that is missing polar coordinates is placed at the polar origin.</t>
        </r>
        <r>
          <rPr>
            <b/>
            <sz val="8"/>
            <color indexed="81"/>
            <rFont val="Tahoma"/>
            <family val="2"/>
          </rPr>
          <t xml:space="preserve">
</t>
        </r>
      </text>
    </comment>
    <comment ref="S2" authorId="0" shapeId="0">
      <text>
        <r>
          <rPr>
            <b/>
            <sz val="8"/>
            <color indexed="81"/>
            <rFont val="Tahoma"/>
            <family val="2"/>
          </rPr>
          <t>Vertex Degree</t>
        </r>
        <r>
          <rPr>
            <sz val="8"/>
            <color indexed="81"/>
            <rFont val="Tahoma"/>
            <family val="2"/>
          </rPr>
          <t xml:space="preserve">
You can tell NodeXL to calculate this and other graph metrics by going to NodeXL, Analysis, Graph Metrics in the Ribbon.
</t>
        </r>
      </text>
    </comment>
    <comment ref="T2" authorId="0" shapeId="0">
      <text>
        <r>
          <rPr>
            <b/>
            <sz val="8"/>
            <color indexed="81"/>
            <rFont val="Tahoma"/>
            <family val="2"/>
          </rPr>
          <t xml:space="preserve">Vertex In-Degree
</t>
        </r>
        <r>
          <rPr>
            <sz val="8"/>
            <color indexed="81"/>
            <rFont val="Tahoma"/>
            <family val="2"/>
          </rPr>
          <t xml:space="preserve">You can tell NodeXL to calculate this and other graph metrics by going to NodeXL, Analysis, Graph Metrics in the Ribbon.
</t>
        </r>
      </text>
    </comment>
    <comment ref="U2" authorId="0" shapeId="0">
      <text>
        <r>
          <rPr>
            <b/>
            <sz val="8"/>
            <color indexed="81"/>
            <rFont val="Tahoma"/>
            <family val="2"/>
          </rPr>
          <t xml:space="preserve">Vertex Out-Degree
</t>
        </r>
        <r>
          <rPr>
            <sz val="8"/>
            <color indexed="81"/>
            <rFont val="Tahoma"/>
            <family val="2"/>
          </rPr>
          <t xml:space="preserve">You can tell NodeXL to calculate this and other graph metrics by going to NodeXL, Analysis, Graph Metrics in the Ribbon.
</t>
        </r>
      </text>
    </comment>
    <comment ref="V2" authorId="0" shapeId="0">
      <text>
        <r>
          <rPr>
            <b/>
            <sz val="8"/>
            <color indexed="81"/>
            <rFont val="Tahoma"/>
            <family val="2"/>
          </rPr>
          <t xml:space="preserve">Vertex Betweenness Centrality
</t>
        </r>
        <r>
          <rPr>
            <sz val="8"/>
            <color indexed="81"/>
            <rFont val="Tahoma"/>
            <family val="2"/>
          </rPr>
          <t xml:space="preserve">You can tell NodeXL to calculate this and other graph metrics by going to NodeXL, Analysis, Graph Metrics in the Ribbon.
</t>
        </r>
      </text>
    </comment>
    <comment ref="W2" authorId="0" shapeId="0">
      <text>
        <r>
          <rPr>
            <b/>
            <sz val="8"/>
            <color indexed="81"/>
            <rFont val="Tahoma"/>
            <family val="2"/>
          </rPr>
          <t xml:space="preserve">Vertex Closeness Centrality
</t>
        </r>
        <r>
          <rPr>
            <sz val="8"/>
            <color indexed="81"/>
            <rFont val="Tahoma"/>
            <family val="2"/>
          </rPr>
          <t xml:space="preserve">You can tell NodeXL to calculate this and other graph metrics by going to NodeXL, Analysis, Graph Metrics in the Ribbon.
</t>
        </r>
      </text>
    </comment>
    <comment ref="X2" authorId="0" shapeId="0">
      <text>
        <r>
          <rPr>
            <b/>
            <sz val="8"/>
            <color indexed="81"/>
            <rFont val="Tahoma"/>
            <family val="2"/>
          </rPr>
          <t xml:space="preserve">Vertex Eigenvector Centrality
</t>
        </r>
        <r>
          <rPr>
            <sz val="8"/>
            <color indexed="81"/>
            <rFont val="Tahoma"/>
            <family val="2"/>
          </rPr>
          <t xml:space="preserve">You can tell NodeXL to calculate this and other graph metrics by going to NodeXL, Analysis, Graph Metrics in the Ribbon.
</t>
        </r>
      </text>
    </comment>
    <comment ref="Y2" authorId="2" shapeId="0">
      <text>
        <r>
          <rPr>
            <b/>
            <sz val="8"/>
            <color indexed="81"/>
            <rFont val="Tahoma"/>
            <family val="2"/>
          </rPr>
          <t xml:space="preserve">Vertex PageRank
</t>
        </r>
        <r>
          <rPr>
            <sz val="8"/>
            <color indexed="81"/>
            <rFont val="Tahoma"/>
            <family val="2"/>
          </rPr>
          <t>You can tell NodeXL to calculate this and other graph metrics by going to NodeXL, Analysis, Graph Metrics in the Ribbon.</t>
        </r>
      </text>
    </comment>
    <comment ref="Z2" authorId="0" shapeId="0">
      <text>
        <r>
          <rPr>
            <b/>
            <sz val="8"/>
            <color indexed="81"/>
            <rFont val="Tahoma"/>
            <family val="2"/>
          </rPr>
          <t xml:space="preserve">Vertex Clustering Coefficient
</t>
        </r>
        <r>
          <rPr>
            <sz val="8"/>
            <color indexed="81"/>
            <rFont val="Tahoma"/>
            <family val="2"/>
          </rPr>
          <t xml:space="preserve">You can tell NodeXL to calculate this and other graph metrics by going to NodeXL, Analysis, Graph Metrics in the Ribbon.
</t>
        </r>
      </text>
    </comment>
    <comment ref="AA2" authorId="2" shapeId="0">
      <text>
        <r>
          <rPr>
            <b/>
            <sz val="8"/>
            <color indexed="81"/>
            <rFont val="Tahoma"/>
            <family val="2"/>
          </rPr>
          <t>Vertex Reciprocated Pair Ratio</t>
        </r>
        <r>
          <rPr>
            <sz val="8"/>
            <color indexed="81"/>
            <rFont val="Tahoma"/>
            <family val="2"/>
          </rPr>
          <t xml:space="preserve">
You can tell NodeXL to calculate this and other graph metrics by going to NodeXL, Analysis, Graph Metrics in the Ribbon.</t>
        </r>
      </text>
    </comment>
    <comment ref="AB2" authorId="0" shapeId="0">
      <text>
        <r>
          <rPr>
            <b/>
            <sz val="8"/>
            <color indexed="81"/>
            <rFont val="Tahoma"/>
            <family val="2"/>
          </rPr>
          <t xml:space="preserve">Vertex ID
</t>
        </r>
        <r>
          <rPr>
            <sz val="8"/>
            <color indexed="81"/>
            <rFont val="Tahoma"/>
            <family val="2"/>
          </rPr>
          <t xml:space="preserve">
This is a unique ID that gets filled in automatically.  Do not edit this column.</t>
        </r>
      </text>
    </comment>
    <comment ref="AD2" authorId="0" shapeId="0">
      <text>
        <r>
          <rPr>
            <b/>
            <sz val="8"/>
            <color indexed="81"/>
            <rFont val="Tahoma"/>
            <family val="2"/>
          </rPr>
          <t>How to Add Your Own Columns</t>
        </r>
        <r>
          <rPr>
            <sz val="8"/>
            <color indexed="81"/>
            <rFont val="Tahoma"/>
            <family val="2"/>
          </rPr>
          <t xml:space="preserve">
If you want NodeXL to use any columns you add, you must add them to this table.  The table is distinguished from the rest of the worksheet by the table column headers in row 2, so you can tell where the table ends and the rest of the worksheet begins.
You can add a column to the right end of the table by simply typing a column name into the first empty cell in row 2.  Excel will automatically extend the table to the right to include the new column.
You can also insert a column anywhere within the table, but that will interfere with NodeXL's ability to show and hide groups of related columns and is not recommended.</t>
        </r>
        <r>
          <rPr>
            <b/>
            <sz val="8"/>
            <color indexed="81"/>
            <rFont val="Tahoma"/>
            <family val="2"/>
          </rPr>
          <t xml:space="preserve">
</t>
        </r>
      </text>
    </comment>
  </commentList>
</comments>
</file>

<file path=xl/comments3.xml><?xml version="1.0" encoding="utf-8"?>
<comments xmlns="http://schemas.openxmlformats.org/spreadsheetml/2006/main">
  <authors>
    <author>TonyAdmin</author>
    <author>Tony</author>
  </authors>
  <commentList>
    <comment ref="A2"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
        </r>
        <r>
          <rPr>
            <u/>
            <sz val="8"/>
            <color indexed="81"/>
            <rFont val="Tahoma"/>
            <family val="2"/>
          </rPr>
          <t xml:space="preserve">
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2" authorId="0" shapeId="0">
      <text>
        <r>
          <rPr>
            <b/>
            <sz val="8"/>
            <color indexed="81"/>
            <rFont val="Tahoma"/>
            <family val="2"/>
          </rPr>
          <t xml:space="preserve">Group Vertex Color
</t>
        </r>
        <r>
          <rPr>
            <sz val="8"/>
            <color indexed="81"/>
            <rFont val="Tahoma"/>
            <family val="2"/>
          </rPr>
          <t xml:space="preserve">
(In most cases, you should not edit this worksheet.  Instead, use the items on the NodeXL, Analysis, Groups menu to create and work with groups.)
To select a color to use for all vertices in the group,  right-click and select Select Color on the right-click menu.
If you are familiar with CSS color names, such as Red, MediumBlue, and DarkOliveGreen, you can enter one of the names instead of using Select Color.  Spaces in CSS color names are optional, so Medium Blue is the same as MediumBlue.
You can also enter a color in the format "R, G, B" (don't include the quotes), where R, G, and B are between 0 and 255.  Sample: "240, 12, 135".</t>
        </r>
      </text>
    </comment>
    <comment ref="C2" authorId="0" shapeId="0">
      <text>
        <r>
          <rPr>
            <b/>
            <sz val="8"/>
            <color indexed="81"/>
            <rFont val="Tahoma"/>
            <family val="2"/>
          </rPr>
          <t>Group Vertex Shape</t>
        </r>
        <r>
          <rPr>
            <sz val="8"/>
            <color indexed="81"/>
            <rFont val="Tahoma"/>
            <family val="2"/>
          </rPr>
          <t xml:space="preserve">
(In most cases, you should not edit this worksheet.  Instead, use the items on the NodeXL, Analysis, Groups menu to create and work with groups.)
Select a shape to use for all vertices in the group.
</t>
        </r>
        <r>
          <rPr>
            <u/>
            <sz val="8"/>
            <color indexed="81"/>
            <rFont val="Tahoma"/>
            <family val="2"/>
          </rPr>
          <t>Pasting</t>
        </r>
        <r>
          <rPr>
            <sz val="8"/>
            <color indexed="81"/>
            <rFont val="Tahoma"/>
            <family val="2"/>
          </rPr>
          <t xml:space="preserve">
If you want to paste shapes into this column, do not use the standard Paste command (Ctrl-V).  The standard Paste command removes the shape drop-downs from the column.  Instead, use Home, Paste, Paste Values in the Excel Ribbon.</t>
        </r>
      </text>
    </comment>
    <comment ref="D2" authorId="1" shapeId="0">
      <text>
        <r>
          <rPr>
            <b/>
            <sz val="8"/>
            <color indexed="81"/>
            <rFont val="Tahoma"/>
            <family val="2"/>
          </rPr>
          <t>Group Visibility</t>
        </r>
        <r>
          <rPr>
            <sz val="8"/>
            <color indexed="81"/>
            <rFont val="Tahoma"/>
            <family val="2"/>
          </rPr>
          <t xml:space="preserve">
Select an optional group visibility.
</t>
        </r>
        <r>
          <rPr>
            <b/>
            <sz val="8"/>
            <color indexed="81"/>
            <rFont val="Tahoma"/>
            <family val="2"/>
          </rPr>
          <t>Show</t>
        </r>
        <r>
          <rPr>
            <sz val="8"/>
            <color indexed="81"/>
            <rFont val="Tahoma"/>
            <family val="2"/>
          </rPr>
          <t xml:space="preserve">
Show the group's vertices and edges when the graph is refreshed.  This is the default.
</t>
        </r>
        <r>
          <rPr>
            <b/>
            <sz val="8"/>
            <color indexed="81"/>
            <rFont val="Tahoma"/>
            <family val="2"/>
          </rPr>
          <t>Skip</t>
        </r>
        <r>
          <rPr>
            <sz val="8"/>
            <color indexed="81"/>
            <rFont val="Tahoma"/>
            <family val="2"/>
          </rPr>
          <t xml:space="preserve">
Skip the group's vertices and edges.
</t>
        </r>
        <r>
          <rPr>
            <b/>
            <sz val="8"/>
            <color indexed="81"/>
            <rFont val="Tahoma"/>
            <family val="2"/>
          </rPr>
          <t>Hide</t>
        </r>
        <r>
          <rPr>
            <sz val="8"/>
            <color indexed="81"/>
            <rFont val="Tahoma"/>
            <family val="2"/>
          </rPr>
          <t xml:space="preserve">
Use the group's vertices and edges when laying out the graph, but then hide the group's vertices and edges.
</t>
        </r>
        <r>
          <rPr>
            <u/>
            <sz val="8"/>
            <color indexed="81"/>
            <rFont val="Tahoma"/>
            <family val="2"/>
          </rPr>
          <t>Formulas</t>
        </r>
        <r>
          <rPr>
            <sz val="8"/>
            <color indexed="81"/>
            <rFont val="Tahoma"/>
            <family val="2"/>
          </rPr>
          <t xml:space="preserve">
If you are using Excel formulas to compute the visibilities, you may find it helpful to use the numerical options instead of text:
1 = Show
0 = Skip
2 = Hide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
</t>
        </r>
      </text>
    </comment>
    <comment ref="E2" authorId="1" shapeId="0">
      <text>
        <r>
          <rPr>
            <b/>
            <sz val="8"/>
            <color indexed="81"/>
            <rFont val="Tahoma"/>
            <family val="2"/>
          </rPr>
          <t xml:space="preserve">Group Collapsed?
</t>
        </r>
        <r>
          <rPr>
            <sz val="8"/>
            <color indexed="81"/>
            <rFont val="Tahoma"/>
            <family val="2"/>
          </rPr>
          <t>(In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 xml:space="preserve">Set to Yes to collapse the group.
</t>
        </r>
        <r>
          <rPr>
            <u/>
            <sz val="8"/>
            <color indexed="81"/>
            <rFont val="Tahoma"/>
            <family val="2"/>
          </rPr>
          <t>Formulas</t>
        </r>
        <r>
          <rPr>
            <sz val="8"/>
            <color indexed="81"/>
            <rFont val="Tahoma"/>
            <family val="2"/>
          </rPr>
          <t xml:space="preserve">
If you are using Excel formulas to compute the collapsed values, you may find it helpful to use the numerical options instead of text:
0 = No
1 = Yes
</t>
        </r>
        <r>
          <rPr>
            <u/>
            <sz val="8"/>
            <color indexed="81"/>
            <rFont val="Tahoma"/>
            <family val="2"/>
          </rPr>
          <t>Pasting</t>
        </r>
        <r>
          <rPr>
            <sz val="8"/>
            <color indexed="81"/>
            <rFont val="Tahoma"/>
            <family val="2"/>
          </rPr>
          <t xml:space="preserve">
If you want to paste values into this column, do not use the standard Paste command (Ctrl-V).  The standard Paste command removes the drop-down lists from the column.  Instead, use Home, Paste, Paste Values in the Excel Ribbon.</t>
        </r>
        <r>
          <rPr>
            <sz val="9"/>
            <color indexed="81"/>
            <rFont val="Tahoma"/>
            <family val="2"/>
          </rPr>
          <t xml:space="preserve">
</t>
        </r>
      </text>
    </comment>
    <comment ref="F2" authorId="1" shapeId="0">
      <text>
        <r>
          <rPr>
            <b/>
            <sz val="8"/>
            <color indexed="81"/>
            <rFont val="Tahoma"/>
            <family val="2"/>
          </rPr>
          <t>Group Label</t>
        </r>
        <r>
          <rPr>
            <sz val="8"/>
            <color indexed="81"/>
            <rFont val="Tahoma"/>
            <family val="2"/>
          </rPr>
          <t xml:space="preserve">
Enter an optional group label.
Group labels are used when you choose to lay out each of the graph's groups in its own box (NodeXL, Graph, Layout, Layout Options), and when you collapse a group (NodeXL, Analysis, Groups, Collapse Selected Groups).
</t>
        </r>
        <r>
          <rPr>
            <u/>
            <sz val="8"/>
            <color indexed="81"/>
            <rFont val="Tahoma"/>
            <family val="2"/>
          </rPr>
          <t>Formulas</t>
        </r>
        <r>
          <rPr>
            <sz val="8"/>
            <color indexed="81"/>
            <rFont val="Tahoma"/>
            <family val="2"/>
          </rPr>
          <t xml:space="preserve">
This column is formatted as Text, which causes formulas to be ignored.  If you want to use an Excel formula in this column, you must change the column format to General.</t>
        </r>
        <r>
          <rPr>
            <sz val="9"/>
            <color indexed="81"/>
            <rFont val="Tahoma"/>
            <family val="2"/>
          </rPr>
          <t xml:space="preserve">
</t>
        </r>
      </text>
    </comment>
    <comment ref="G2" authorId="1" shapeId="0">
      <text>
        <r>
          <rPr>
            <b/>
            <sz val="8"/>
            <color indexed="81"/>
            <rFont val="Tahoma"/>
            <family val="2"/>
          </rPr>
          <t xml:space="preserve">Collapsed Location
</t>
        </r>
        <r>
          <rPr>
            <sz val="8"/>
            <color indexed="81"/>
            <rFont val="Tahoma"/>
            <family val="2"/>
          </rPr>
          <t xml:space="preserve">
(In most cases, you should not edit this worksheet.  Instead, use the items on the NodeXL, Analysis, Groups menu to create and work with groups.)</t>
        </r>
        <r>
          <rPr>
            <b/>
            <sz val="8"/>
            <color indexed="81"/>
            <rFont val="Tahoma"/>
            <family val="2"/>
          </rPr>
          <t xml:space="preserve">
</t>
        </r>
        <r>
          <rPr>
            <sz val="8"/>
            <color indexed="81"/>
            <rFont val="Tahoma"/>
            <family val="2"/>
          </rPr>
          <t>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H2" authorId="1" shapeId="0">
      <text>
        <r>
          <rPr>
            <b/>
            <sz val="8"/>
            <color indexed="81"/>
            <rFont val="Tahoma"/>
            <family val="2"/>
          </rPr>
          <t xml:space="preserve">Collapsed Location
</t>
        </r>
        <r>
          <rPr>
            <sz val="8"/>
            <color indexed="81"/>
            <rFont val="Tahoma"/>
            <family val="2"/>
          </rPr>
          <t>(In most cases, you should not edit this worksheet.  Instead, use the items on the NodeXL, Analysis, Groups menu to create and work with groups.)
Enter an optional location for the group when it is collapsed.
Collapsed X and Collapsed Y values should be between 0 and 9,999.  If you enter Collapsed X and Collapsed Y values, you should set NodeXL, Graph, Layout to "None" to prevent NodeXL from overwriting your values when you show the graph.</t>
        </r>
      </text>
    </comment>
    <comment ref="K2" authorId="1" shapeId="0">
      <text>
        <r>
          <rPr>
            <b/>
            <sz val="8"/>
            <color indexed="81"/>
            <rFont val="Tahoma"/>
            <family val="2"/>
          </rPr>
          <t xml:space="preserve">Group Vertices
</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L2" authorId="1" shapeId="0">
      <text>
        <r>
          <rPr>
            <b/>
            <sz val="8"/>
            <color indexed="81"/>
            <rFont val="Tahoma"/>
            <family val="2"/>
          </rPr>
          <t>Group Unique Edges</t>
        </r>
        <r>
          <rPr>
            <sz val="8"/>
            <color indexed="81"/>
            <rFont val="Tahoma"/>
            <family val="2"/>
          </rPr>
          <t xml:space="preserve">
You can tell NodeXL to calculate this and other graph metrics by going to NodeXL, Analysis, Graph Metrics in the Ribbon.</t>
        </r>
      </text>
    </comment>
    <comment ref="M2" authorId="1" shapeId="0">
      <text>
        <r>
          <rPr>
            <b/>
            <sz val="8"/>
            <color indexed="81"/>
            <rFont val="Tahoma"/>
            <family val="2"/>
          </rPr>
          <t>Group Edges With Duplicates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N2" authorId="1" shapeId="0">
      <text>
        <r>
          <rPr>
            <b/>
            <sz val="8"/>
            <color indexed="81"/>
            <rFont val="Tahoma"/>
            <family val="2"/>
          </rPr>
          <t>Group Total Edges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O2" authorId="1" shapeId="0">
      <text>
        <r>
          <rPr>
            <b/>
            <sz val="8"/>
            <color indexed="81"/>
            <rFont val="Tahoma"/>
            <family val="2"/>
          </rPr>
          <t>Group Self-Loops</t>
        </r>
        <r>
          <rPr>
            <sz val="8"/>
            <color indexed="81"/>
            <rFont val="Tahoma"/>
            <family val="2"/>
          </rPr>
          <t xml:space="preserve">
You can tell NodeXL to calculate this and other graph metrics by going to NodeXL, Analysis, Graph Metrics in the Ribbon.</t>
        </r>
        <r>
          <rPr>
            <sz val="9"/>
            <color indexed="81"/>
            <rFont val="Tahoma"/>
            <family val="2"/>
          </rPr>
          <t xml:space="preserve">
</t>
        </r>
      </text>
    </comment>
    <comment ref="P2" authorId="1" shapeId="0">
      <text>
        <r>
          <rPr>
            <b/>
            <sz val="8"/>
            <color indexed="81"/>
            <rFont val="Tahoma"/>
            <family val="2"/>
          </rPr>
          <t xml:space="preserve">Group Reciprocated Vertex Pair Ratio
</t>
        </r>
        <r>
          <rPr>
            <sz val="8"/>
            <color indexed="81"/>
            <rFont val="Tahoma"/>
            <family val="2"/>
          </rPr>
          <t>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Q2" authorId="1" shapeId="0">
      <text>
        <r>
          <rPr>
            <b/>
            <sz val="8"/>
            <color indexed="81"/>
            <rFont val="Tahoma"/>
            <family val="2"/>
          </rPr>
          <t xml:space="preserve">Group Reciprocated Edge Ratio
</t>
        </r>
        <r>
          <rPr>
            <sz val="8"/>
            <color indexed="81"/>
            <rFont val="Tahoma"/>
            <family val="2"/>
          </rPr>
          <t>You can tell NodeXL to calculate this and other graph metrics by going to NodeXL, Analysis, Graph Metrics in the Ribbon.</t>
        </r>
      </text>
    </comment>
    <comment ref="R2" authorId="1" shapeId="0">
      <text>
        <r>
          <rPr>
            <b/>
            <sz val="8"/>
            <color indexed="81"/>
            <rFont val="Tahoma"/>
            <family val="2"/>
          </rPr>
          <t>Group Connected Components</t>
        </r>
        <r>
          <rPr>
            <sz val="8"/>
            <color indexed="81"/>
            <rFont val="Tahoma"/>
            <family val="2"/>
          </rPr>
          <t xml:space="preserve">
You can tell NodeXL to calculate this and other graph metrics by going to NodeXL, Analysis, Graph Metrics in the Ribbon.</t>
        </r>
        <r>
          <rPr>
            <b/>
            <sz val="8"/>
            <color indexed="81"/>
            <rFont val="Tahoma"/>
            <family val="2"/>
          </rPr>
          <t xml:space="preserve">
</t>
        </r>
      </text>
    </comment>
    <comment ref="S2" authorId="1" shapeId="0">
      <text>
        <r>
          <rPr>
            <b/>
            <sz val="8"/>
            <color indexed="81"/>
            <rFont val="Tahoma"/>
            <family val="2"/>
          </rPr>
          <t>Group Single-Vertex Connected Components</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r>
          <rPr>
            <sz val="9"/>
            <color indexed="81"/>
            <rFont val="Tahoma"/>
            <family val="2"/>
          </rPr>
          <t xml:space="preserve">
</t>
        </r>
      </text>
    </comment>
    <comment ref="T2" authorId="1" shapeId="0">
      <text>
        <r>
          <rPr>
            <b/>
            <sz val="8"/>
            <color indexed="81"/>
            <rFont val="Tahoma"/>
            <family val="2"/>
          </rPr>
          <t>Group Maximum Vertices in a Connected Component</t>
        </r>
        <r>
          <rPr>
            <sz val="8"/>
            <color indexed="81"/>
            <rFont val="Tahoma"/>
            <family val="2"/>
          </rPr>
          <t xml:space="preserve">
You can tell NodeXL to calculate this and other graph metrics by going to NodeXL, Analysis, Graph Metrics in the Ribbon.
</t>
        </r>
        <r>
          <rPr>
            <sz val="9"/>
            <color indexed="81"/>
            <rFont val="Tahoma"/>
            <family val="2"/>
          </rPr>
          <t xml:space="preserve">
</t>
        </r>
      </text>
    </comment>
    <comment ref="U2" authorId="1" shapeId="0">
      <text>
        <r>
          <rPr>
            <b/>
            <sz val="8"/>
            <color indexed="81"/>
            <rFont val="Tahoma"/>
            <family val="2"/>
          </rPr>
          <t>Group Maximum Edges in a Connected Component</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 ref="V2" authorId="1" shapeId="0">
      <text>
        <r>
          <rPr>
            <b/>
            <sz val="8"/>
            <color indexed="81"/>
            <rFont val="Tahoma"/>
            <family val="2"/>
          </rPr>
          <t>Group Maximum Geodesic Distance (Diameter)</t>
        </r>
        <r>
          <rPr>
            <sz val="8"/>
            <color indexed="81"/>
            <rFont val="Tahoma"/>
            <family val="2"/>
          </rPr>
          <t xml:space="preserve">
You can tell NodeXL to calculate this and other graph metrics by going to NodeXL, Analysis, Graph Metrics in the Ribbon.</t>
        </r>
      </text>
    </comment>
    <comment ref="W2" authorId="1" shapeId="0">
      <text>
        <r>
          <rPr>
            <b/>
            <sz val="8"/>
            <color indexed="81"/>
            <rFont val="Tahoma"/>
            <family val="2"/>
          </rPr>
          <t>Group Average Geodesic Distance</t>
        </r>
        <r>
          <rPr>
            <sz val="8"/>
            <color indexed="81"/>
            <rFont val="Tahoma"/>
            <family val="2"/>
          </rPr>
          <t xml:space="preserve">
You can tell NodeXL to calculate this and other graph metrics by going to NodeXL, Analysis, Graph Metrics in the Ribbon.</t>
        </r>
      </text>
    </comment>
    <comment ref="X2" authorId="1" shapeId="0">
      <text>
        <r>
          <rPr>
            <b/>
            <sz val="8"/>
            <color indexed="81"/>
            <rFont val="Tahoma"/>
            <family val="2"/>
          </rPr>
          <t>Group Graph Density</t>
        </r>
        <r>
          <rPr>
            <sz val="8"/>
            <color indexed="81"/>
            <rFont val="Tahoma"/>
            <family val="2"/>
          </rPr>
          <t xml:space="preserve">
You can tell NodeXL to calculate this and other graph metrics by going to NodeXL, Analysis, Graph Metrics in the Ribbon.</t>
        </r>
        <r>
          <rPr>
            <b/>
            <sz val="9"/>
            <color indexed="81"/>
            <rFont val="Tahoma"/>
            <family val="2"/>
          </rPr>
          <t xml:space="preserve">
</t>
        </r>
      </text>
    </comment>
  </commentList>
</comments>
</file>

<file path=xl/comments4.xml><?xml version="1.0" encoding="utf-8"?>
<comments xmlns="http://schemas.openxmlformats.org/spreadsheetml/2006/main">
  <authors>
    <author>TonyAdmin</author>
    <author>Tony</author>
  </authors>
  <commentList>
    <comment ref="A1" authorId="0" shapeId="0">
      <text>
        <r>
          <rPr>
            <b/>
            <sz val="8"/>
            <color indexed="81"/>
            <rFont val="Tahoma"/>
            <family val="2"/>
          </rPr>
          <t>Group Name</t>
        </r>
        <r>
          <rPr>
            <sz val="8"/>
            <color indexed="81"/>
            <rFont val="Tahoma"/>
            <family val="2"/>
          </rPr>
          <t xml:space="preserve">
(In most cases, you should not edit this worksheet.  Instead, use the items on the NodeXL, Analysis, Groups menu to create and work with groups.)
Enter the name of the group.  The group name must also be entered on the Groups worksheet.
</t>
        </r>
        <r>
          <rPr>
            <u/>
            <sz val="8"/>
            <color indexed="81"/>
            <rFont val="Tahoma"/>
            <family val="2"/>
          </rPr>
          <t>Worksheet Overview</t>
        </r>
        <r>
          <rPr>
            <sz val="8"/>
            <color indexed="81"/>
            <rFont val="Tahoma"/>
            <family val="2"/>
          </rPr>
          <t xml:space="preserve">
A group is a set of related vertices.  Groups are usually indicated by vertex color and shape when the graph is refreshed.  All the vertices in one group might be blue disks, for example.
You can control how groups are shown using NodeXL, Analysis, Groups, Group Options.</t>
        </r>
        <r>
          <rPr>
            <b/>
            <sz val="8"/>
            <color indexed="81"/>
            <rFont val="Tahoma"/>
            <family val="2"/>
          </rPr>
          <t xml:space="preserve">
</t>
        </r>
      </text>
    </comment>
    <comment ref="B1" authorId="0" shapeId="0">
      <text>
        <r>
          <rPr>
            <b/>
            <sz val="8"/>
            <color indexed="81"/>
            <rFont val="Tahoma"/>
            <family val="2"/>
          </rPr>
          <t>Vertex Name</t>
        </r>
        <r>
          <rPr>
            <sz val="8"/>
            <color indexed="81"/>
            <rFont val="Tahoma"/>
            <family val="2"/>
          </rPr>
          <t xml:space="preserve">
(In most cases, you should not edit this worksheet.  Instead, use the items on the NodeXL, Analysis, Groups menu to create and work with groups.)
Enter the name of a vertex to include in this group.</t>
        </r>
      </text>
    </comment>
    <comment ref="C1" authorId="1" shapeId="0">
      <text>
        <r>
          <rPr>
            <b/>
            <sz val="8"/>
            <color indexed="81"/>
            <rFont val="Tahoma"/>
            <family val="2"/>
          </rPr>
          <t xml:space="preserve">Vertex ID
</t>
        </r>
        <r>
          <rPr>
            <sz val="8"/>
            <color indexed="81"/>
            <rFont val="Tahoma"/>
            <family val="2"/>
          </rPr>
          <t xml:space="preserve">
This gets filled in by the items on the NodeXL, Analysis, Groups menu.</t>
        </r>
        <r>
          <rPr>
            <b/>
            <sz val="9"/>
            <color indexed="81"/>
            <rFont val="Tahoma"/>
            <family val="2"/>
          </rPr>
          <t xml:space="preserve">
</t>
        </r>
        <r>
          <rPr>
            <sz val="9"/>
            <color indexed="81"/>
            <rFont val="Tahoma"/>
            <family val="2"/>
          </rPr>
          <t xml:space="preserve">
</t>
        </r>
      </text>
    </comment>
  </commentList>
</comments>
</file>

<file path=xl/comments5.xml><?xml version="1.0" encoding="utf-8"?>
<comments xmlns="http://schemas.openxmlformats.org/spreadsheetml/2006/main">
  <authors>
    <author>TonyAdmin</author>
  </authors>
  <commentList>
    <comment ref="A1" authorId="0" shapeId="0">
      <text>
        <r>
          <rPr>
            <b/>
            <sz val="8"/>
            <color indexed="81"/>
            <rFont val="Tahoma"/>
            <family val="2"/>
          </rPr>
          <t>Overall Metrics</t>
        </r>
        <r>
          <rPr>
            <sz val="8"/>
            <color indexed="81"/>
            <rFont val="Tahoma"/>
            <family val="2"/>
          </rPr>
          <t xml:space="preserve">
</t>
        </r>
        <r>
          <rPr>
            <u/>
            <sz val="8"/>
            <color indexed="81"/>
            <rFont val="Tahoma"/>
            <family val="2"/>
          </rPr>
          <t>Worksheet Overview</t>
        </r>
        <r>
          <rPr>
            <sz val="8"/>
            <color indexed="81"/>
            <rFont val="Tahoma"/>
            <family val="2"/>
          </rPr>
          <t xml:space="preserve">
This worksheet displays overall graph metrics, which can be calculated using NodeXL, Analysis, Graph Metrics in the Ribbon.  It also displays overall readability metrics, which can be calculated using NodeXL, Graph, Layout, Calculate Readability Metrics.</t>
        </r>
      </text>
    </comment>
  </commentList>
</comments>
</file>

<file path=xl/sharedStrings.xml><?xml version="1.0" encoding="utf-8"?>
<sst xmlns="http://schemas.openxmlformats.org/spreadsheetml/2006/main" count="1953" uniqueCount="362">
  <si>
    <t>Vertex 1</t>
  </si>
  <si>
    <t>Vertex 2</t>
  </si>
  <si>
    <t>Color</t>
  </si>
  <si>
    <t>Width</t>
  </si>
  <si>
    <t>Opacity</t>
  </si>
  <si>
    <t>Vertex</t>
  </si>
  <si>
    <t>Valid Edge Visibilities</t>
  </si>
  <si>
    <t>Valid Vertex Visibilities</t>
  </si>
  <si>
    <t>Shape</t>
  </si>
  <si>
    <t>Valid Vertex Shapes</t>
  </si>
  <si>
    <t>Tooltip</t>
  </si>
  <si>
    <t>Visibility</t>
  </si>
  <si>
    <t>ID</t>
  </si>
  <si>
    <t>Locked?</t>
  </si>
  <si>
    <t>Valid Booleans Default False</t>
  </si>
  <si>
    <t>X</t>
  </si>
  <si>
    <t>Y</t>
  </si>
  <si>
    <t>Value</t>
  </si>
  <si>
    <t>Per-Workbook Setting</t>
  </si>
  <si>
    <t>Template Version</t>
  </si>
  <si>
    <t>Vertex Shape</t>
  </si>
  <si>
    <t>Vertex Color</t>
  </si>
  <si>
    <t>Table Name</t>
  </si>
  <si>
    <t>Column Name</t>
  </si>
  <si>
    <t>Selected Minimum</t>
  </si>
  <si>
    <t>Selected Maximum</t>
  </si>
  <si>
    <t>Add Your Own Columns Here</t>
  </si>
  <si>
    <t>Layout Order</t>
  </si>
  <si>
    <t>Polar R</t>
  </si>
  <si>
    <t>Polar Angle</t>
  </si>
  <si>
    <t>Graph Directedness</t>
  </si>
  <si>
    <t>Undirected</t>
  </si>
  <si>
    <t>Degree</t>
  </si>
  <si>
    <t>In-Degree</t>
  </si>
  <si>
    <t>Out-Degree</t>
  </si>
  <si>
    <t>Betweenness Centrality</t>
  </si>
  <si>
    <t>Closeness Centrality</t>
  </si>
  <si>
    <t>Eigenvector Centrality</t>
  </si>
  <si>
    <t>Clustering Coefficient</t>
  </si>
  <si>
    <t>Dynamic Filter</t>
  </si>
  <si>
    <t>Visual Properties</t>
  </si>
  <si>
    <t>Do Not Edit</t>
  </si>
  <si>
    <t>Other Columns</t>
  </si>
  <si>
    <t>Graph Metrics</t>
  </si>
  <si>
    <t>Labels</t>
  </si>
  <si>
    <t>Layout</t>
  </si>
  <si>
    <t>Size</t>
  </si>
  <si>
    <t>Label</t>
  </si>
  <si>
    <t>Label Fill Color</t>
  </si>
  <si>
    <t>Image File</t>
  </si>
  <si>
    <t>This worksheet is no longer used but is retained to allow older versions of NodeXL to open workbooks created with NodeXL version 1.0.1.96 or later.</t>
  </si>
  <si>
    <t>Do not delete this worksheet.</t>
  </si>
  <si>
    <t>Show</t>
  </si>
  <si>
    <t>Skip</t>
  </si>
  <si>
    <t>Hide</t>
  </si>
  <si>
    <t>Show if in an Edge</t>
  </si>
  <si>
    <t>Circle</t>
  </si>
  <si>
    <t>Disk</t>
  </si>
  <si>
    <t>Sphere</t>
  </si>
  <si>
    <t>Square</t>
  </si>
  <si>
    <t>Solid Square</t>
  </si>
  <si>
    <t>Diamond</t>
  </si>
  <si>
    <t>Solid Diamond</t>
  </si>
  <si>
    <t>Triangle</t>
  </si>
  <si>
    <t>Solid Triangle</t>
  </si>
  <si>
    <t>Image</t>
  </si>
  <si>
    <t>No</t>
  </si>
  <si>
    <t>Yes</t>
  </si>
  <si>
    <t>Valid Vertex Label Positions</t>
  </si>
  <si>
    <t>Top Left</t>
  </si>
  <si>
    <t>Top Center</t>
  </si>
  <si>
    <t>Top Right</t>
  </si>
  <si>
    <t>Middle Left</t>
  </si>
  <si>
    <t>Middle Center</t>
  </si>
  <si>
    <t>Middle Right</t>
  </si>
  <si>
    <t>Bottom Left</t>
  </si>
  <si>
    <t>Bottom Center</t>
  </si>
  <si>
    <t>Bottom Right</t>
  </si>
  <si>
    <t>Label Position</t>
  </si>
  <si>
    <t>Auto Layout on Open</t>
  </si>
  <si>
    <t>Degree Bin</t>
  </si>
  <si>
    <t>Degree Frequency</t>
  </si>
  <si>
    <t>Minimum Degree</t>
  </si>
  <si>
    <t>Maximum Degree</t>
  </si>
  <si>
    <t>Average Degree</t>
  </si>
  <si>
    <t>Median Degree</t>
  </si>
  <si>
    <t>Not Available</t>
  </si>
  <si>
    <t>In-Degree Bin</t>
  </si>
  <si>
    <t>In-Degree Frequency</t>
  </si>
  <si>
    <t>Minimum In-Degree</t>
  </si>
  <si>
    <t>Maximum In-Degree</t>
  </si>
  <si>
    <t>Average In-Degree</t>
  </si>
  <si>
    <t>Median In-Degree</t>
  </si>
  <si>
    <t>Out-Degree Bin</t>
  </si>
  <si>
    <t>Out-Degree Frequency</t>
  </si>
  <si>
    <t>Minimum Out-Degree</t>
  </si>
  <si>
    <t>Maximum Out-Degree</t>
  </si>
  <si>
    <t>Average Out-Degree</t>
  </si>
  <si>
    <t>Median Out-Degree</t>
  </si>
  <si>
    <t>Betweenness Centrality Bin</t>
  </si>
  <si>
    <t>Betweenness Centrality Frequency</t>
  </si>
  <si>
    <t>Minimum Betweenness Centrality</t>
  </si>
  <si>
    <t>Maximum Betweenness Centrality</t>
  </si>
  <si>
    <t>Average Betweenness Centrality</t>
  </si>
  <si>
    <t>Median Betweenness Centrality</t>
  </si>
  <si>
    <t>Closeness Centrality Bin</t>
  </si>
  <si>
    <t>Closeness Centrality Frequency</t>
  </si>
  <si>
    <t>Minimum Closeness Centrality</t>
  </si>
  <si>
    <t>Maximum Closeness Centrality</t>
  </si>
  <si>
    <t>Average Closeness Centrality</t>
  </si>
  <si>
    <t>Median Closeness Centrality</t>
  </si>
  <si>
    <t>Eigenvector Centrality Bin</t>
  </si>
  <si>
    <t>Eigenvector Centrality Frequency</t>
  </si>
  <si>
    <t>Minimum Eigenvector Centrality</t>
  </si>
  <si>
    <t>Maximum Eigenvector Centrality</t>
  </si>
  <si>
    <t>Average Eigenvector Centrality</t>
  </si>
  <si>
    <t>Median Eigenvector Centrality</t>
  </si>
  <si>
    <t>Clustering Coefficient Bin</t>
  </si>
  <si>
    <t>Clustering Coefficient Frequency</t>
  </si>
  <si>
    <t>Minimum Clustering Coefficient</t>
  </si>
  <si>
    <t>Maximum Clustering Coefficient</t>
  </si>
  <si>
    <t>Average Clustering Coefficient</t>
  </si>
  <si>
    <t>Median Clustering Coefficient</t>
  </si>
  <si>
    <t>Dynamic Filter Bin</t>
  </si>
  <si>
    <t>Dynamic Filter Frequency</t>
  </si>
  <si>
    <t>Bin Divisor</t>
  </si>
  <si>
    <t>No Metric Message</t>
  </si>
  <si>
    <t>Dynamic Filter Source Column Range</t>
  </si>
  <si>
    <t>Histogram Property</t>
  </si>
  <si>
    <t xml:space="preserve">The empty chart above is used to create histogram images for dynamic filters.  It is associated with two columns in the HistogramBins table on the Overall Metrics worksheet, and on the HistogramProperties table on that worksheet.  The chart is on this worksheet instead of the more logical Overall Metrics worksheet because the chart must be visible for a histogram image to be created.  If the chart where in Overall Metrics in a visible range the user would see it, whereas the user never sees this Misc worksheet because the entire worksheet is hidden. </t>
  </si>
  <si>
    <t>Style</t>
  </si>
  <si>
    <t>Valid Edge Styles</t>
  </si>
  <si>
    <t>Solid</t>
  </si>
  <si>
    <t>Dash</t>
  </si>
  <si>
    <t>Dot</t>
  </si>
  <si>
    <t>Dash Dot</t>
  </si>
  <si>
    <t>Dash Dot Dot</t>
  </si>
  <si>
    <t>PageRank</t>
  </si>
  <si>
    <t>PageRank Bin</t>
  </si>
  <si>
    <t>PageRank Frequency</t>
  </si>
  <si>
    <t>Minimum PageRank</t>
  </si>
  <si>
    <t>Maximum PageRank</t>
  </si>
  <si>
    <t>Average PageRank</t>
  </si>
  <si>
    <t>Median PageRank</t>
  </si>
  <si>
    <t>Group</t>
  </si>
  <si>
    <t>Collapsed?</t>
  </si>
  <si>
    <t>Vertices</t>
  </si>
  <si>
    <t>Vertex ID</t>
  </si>
  <si>
    <t>Unique Edges</t>
  </si>
  <si>
    <t>Edges With Duplicates</t>
  </si>
  <si>
    <t>Total Edges</t>
  </si>
  <si>
    <t>Self-Loops</t>
  </si>
  <si>
    <t>Connected Components</t>
  </si>
  <si>
    <t>Single-Vertex Connected Components</t>
  </si>
  <si>
    <t>Maximum Vertices in a Connected Component</t>
  </si>
  <si>
    <t>Maximum Edges in a Connected Component</t>
  </si>
  <si>
    <t>Maximum Geodesic Distance (Diameter)</t>
  </si>
  <si>
    <t>Average Geodesic Distance</t>
  </si>
  <si>
    <t>Graph Density</t>
  </si>
  <si>
    <t>Nowhere</t>
  </si>
  <si>
    <t>Label Text Color</t>
  </si>
  <si>
    <t>Label Font Size</t>
  </si>
  <si>
    <t>Graph Metric</t>
  </si>
  <si>
    <t>Readability Metric</t>
  </si>
  <si>
    <t>Valid Group Shapes</t>
  </si>
  <si>
    <t>Reciprocated?</t>
  </si>
  <si>
    <t>Collapsed Properties</t>
  </si>
  <si>
    <t>Collapsed X</t>
  </si>
  <si>
    <t>Collapsed Y</t>
  </si>
  <si>
    <t>Valid Group Visibilities</t>
  </si>
  <si>
    <t>Reciprocated Vertex Pair Ratio</t>
  </si>
  <si>
    <t>Reciprocated Edge Ratio</t>
  </si>
  <si>
    <t>Workbook Settings 1</t>
  </si>
  <si>
    <t>Workbook Settings Cell Count</t>
  </si>
  <si>
    <t>Alspaugh</t>
  </si>
  <si>
    <t>Asuncion</t>
  </si>
  <si>
    <t>Scacchi</t>
  </si>
  <si>
    <t>Graph Type</t>
  </si>
  <si>
    <t>Modularity</t>
  </si>
  <si>
    <t>NodeXL Version</t>
  </si>
  <si>
    <t>Not Applicable</t>
  </si>
  <si>
    <t>Subgraph</t>
  </si>
  <si>
    <t>Graph History</t>
  </si>
  <si>
    <t>Alves</t>
  </si>
  <si>
    <t>Pessoa</t>
  </si>
  <si>
    <t>Salviano</t>
  </si>
  <si>
    <t>van Angeren</t>
  </si>
  <si>
    <t>Jansen</t>
  </si>
  <si>
    <t>Popp</t>
  </si>
  <si>
    <t>Kabbedijk</t>
  </si>
  <si>
    <t>Bettenburg</t>
  </si>
  <si>
    <t>Hassan</t>
  </si>
  <si>
    <t xml:space="preserve"> Adams</t>
  </si>
  <si>
    <t>German</t>
  </si>
  <si>
    <t>Cataldo</t>
  </si>
  <si>
    <t>Herbsleb</t>
  </si>
  <si>
    <t>Dai</t>
  </si>
  <si>
    <t>Thronicke</t>
  </si>
  <si>
    <t>Lopez</t>
  </si>
  <si>
    <t>Latasa</t>
  </si>
  <si>
    <t>Zeeb</t>
  </si>
  <si>
    <t>Darking</t>
  </si>
  <si>
    <t>Dini</t>
  </si>
  <si>
    <t>Whitley</t>
  </si>
  <si>
    <t>Dhungana</t>
  </si>
  <si>
    <t>Groher</t>
  </si>
  <si>
    <t>Schludermann</t>
  </si>
  <si>
    <t>Biffl</t>
  </si>
  <si>
    <t>Wynn</t>
  </si>
  <si>
    <t>Draxler</t>
  </si>
  <si>
    <t>Jung</t>
  </si>
  <si>
    <t>Boden</t>
  </si>
  <si>
    <t>Stevens</t>
  </si>
  <si>
    <t>Economides</t>
  </si>
  <si>
    <t>Katsamakas</t>
  </si>
  <si>
    <t>Fagerholm</t>
  </si>
  <si>
    <t>Johnson</t>
  </si>
  <si>
    <t>Sanchez Guinea</t>
  </si>
  <si>
    <t>Borenstein</t>
  </si>
  <si>
    <t>Munch</t>
  </si>
  <si>
    <t>Figay</t>
  </si>
  <si>
    <t>Ghodous</t>
  </si>
  <si>
    <t>Fitzgerald</t>
  </si>
  <si>
    <t xml:space="preserve"> Agerfalk</t>
  </si>
  <si>
    <t>Foulonneau</t>
  </si>
  <si>
    <t>Pawelzik</t>
  </si>
  <si>
    <t>Donak</t>
  </si>
  <si>
    <t>Grégoire</t>
  </si>
  <si>
    <t>Gamalielsson</t>
  </si>
  <si>
    <t>Lundell</t>
  </si>
  <si>
    <t>Lings</t>
  </si>
  <si>
    <t>Mattsson</t>
  </si>
  <si>
    <t>Goeminne</t>
  </si>
  <si>
    <t>Claes</t>
  </si>
  <si>
    <t>Mens</t>
  </si>
  <si>
    <t>Gurbani</t>
  </si>
  <si>
    <t>Garvert</t>
  </si>
  <si>
    <t>Hartigh</t>
  </si>
  <si>
    <t>Visscher</t>
  </si>
  <si>
    <t>Salas</t>
  </si>
  <si>
    <t>Hoving</t>
  </si>
  <si>
    <t>Slot</t>
  </si>
  <si>
    <t>Brinkkemper</t>
  </si>
  <si>
    <t>Cusumano</t>
  </si>
  <si>
    <t>Souer</t>
  </si>
  <si>
    <t>Luinenburg</t>
  </si>
  <si>
    <t>van Capelleveen</t>
  </si>
  <si>
    <t>Jergensen</t>
  </si>
  <si>
    <t>Sarma</t>
  </si>
  <si>
    <t>Joshua</t>
  </si>
  <si>
    <t>Alao</t>
  </si>
  <si>
    <t>Okolie</t>
  </si>
  <si>
    <t>Awodele</t>
  </si>
  <si>
    <t>Kilamo</t>
  </si>
  <si>
    <t>Hammouda</t>
  </si>
  <si>
    <t>Mikkonen</t>
  </si>
  <si>
    <t>Aaltonen</t>
  </si>
  <si>
    <t>Lucassen</t>
  </si>
  <si>
    <t>van Rooij</t>
  </si>
  <si>
    <t>Lungu</t>
  </si>
  <si>
    <t>Lanza</t>
  </si>
  <si>
    <t>Grba</t>
  </si>
  <si>
    <t>Robbes</t>
  </si>
  <si>
    <t>Malnati</t>
  </si>
  <si>
    <t>Manikas</t>
  </si>
  <si>
    <t>Hansen</t>
  </si>
  <si>
    <t>Marius</t>
  </si>
  <si>
    <t>Mattmann</t>
  </si>
  <si>
    <t>Downs</t>
  </si>
  <si>
    <t>Ramirez</t>
  </si>
  <si>
    <t>Goodale</t>
  </si>
  <si>
    <t>Hart</t>
  </si>
  <si>
    <t>Doctors</t>
  </si>
  <si>
    <t>Habra</t>
  </si>
  <si>
    <t>Vanderose</t>
  </si>
  <si>
    <t>Kamseu</t>
  </si>
  <si>
    <t>Mizushima</t>
  </si>
  <si>
    <t>Ikawa</t>
  </si>
  <si>
    <t>Morgan</t>
  </si>
  <si>
    <t>Feller</t>
  </si>
  <si>
    <t>Finnegan</t>
  </si>
  <si>
    <t>Neu</t>
  </si>
  <si>
    <t>Hattori</t>
  </si>
  <si>
    <t>D'Ambros</t>
  </si>
  <si>
    <t>Olsson</t>
  </si>
  <si>
    <t>Borjesson</t>
  </si>
  <si>
    <t>Deshayes</t>
  </si>
  <si>
    <t>Pérez</t>
  </si>
  <si>
    <t>Riehle</t>
  </si>
  <si>
    <t>Samuelson</t>
  </si>
  <si>
    <t>Sanz-Salinas</t>
  </si>
  <si>
    <t>Montesinos-Lajara</t>
  </si>
  <si>
    <t>Shao</t>
  </si>
  <si>
    <t>Kuk</t>
  </si>
  <si>
    <t>Anand</t>
  </si>
  <si>
    <t>Morley</t>
  </si>
  <si>
    <t>Jackson</t>
  </si>
  <si>
    <t>Mitchell</t>
  </si>
  <si>
    <t>Sowe</t>
  </si>
  <si>
    <t>Zettsu</t>
  </si>
  <si>
    <t>Murakami</t>
  </si>
  <si>
    <t>Squire</t>
  </si>
  <si>
    <t>Williams</t>
  </si>
  <si>
    <t>Stanley</t>
  </si>
  <si>
    <t>Briscoe</t>
  </si>
  <si>
    <t>Teixeira</t>
  </si>
  <si>
    <t>Lin</t>
  </si>
  <si>
    <t>Uden</t>
  </si>
  <si>
    <t>Damiani</t>
  </si>
  <si>
    <t>Gianini</t>
  </si>
  <si>
    <t>Ceravolo</t>
  </si>
  <si>
    <t>Vasilescu</t>
  </si>
  <si>
    <t>Serebrenik</t>
  </si>
  <si>
    <t>Ververs</t>
  </si>
  <si>
    <t>van Bommel</t>
  </si>
  <si>
    <t>Viljainen</t>
  </si>
  <si>
    <t>Kauppinen</t>
  </si>
  <si>
    <t>Weiss</t>
  </si>
  <si>
    <t>Boudreau</t>
  </si>
  <si>
    <t>Watson</t>
  </si>
  <si>
    <t>Yamakami</t>
  </si>
  <si>
    <t>Yu</t>
  </si>
  <si>
    <t>Cawley</t>
  </si>
  <si>
    <t>Ramaswamy</t>
  </si>
  <si>
    <t>Bush</t>
  </si>
  <si>
    <t>Red</t>
  </si>
  <si>
    <t>Brinkkempe</t>
  </si>
  <si>
    <t xml:space="preserve"> Sarma</t>
  </si>
  <si>
    <t>Wagstrom</t>
  </si>
  <si>
    <t>Adams</t>
  </si>
  <si>
    <t>Agerfalk</t>
  </si>
  <si>
    <t>Gregoire</t>
  </si>
  <si>
    <t>Rooij</t>
  </si>
  <si>
    <t>Benoit</t>
  </si>
  <si>
    <t>Clenio</t>
  </si>
  <si>
    <t>Blue</t>
  </si>
  <si>
    <t>0, 128, 64</t>
  </si>
  <si>
    <t>Olive</t>
  </si>
  <si>
    <t>0, 255, 64</t>
  </si>
  <si>
    <t>Vertices[Clustering Coefficient]</t>
  </si>
  <si>
    <t>255, 128, 0</t>
  </si>
  <si>
    <t>LayoutAlgorithm░The graph was laid out using the Fruchterman-Reingold layout algorithm.▓GraphDirectedness░The graph is undirected.</t>
  </si>
  <si>
    <t>&lt;?xml version="1.0" encoding="utf-8"?&gt;_x000D_
&lt;configuration&gt;_x000D_
  &lt;configSections&gt;_x000D_
    &lt;sectionGroup name="userSettings" type="System.Configuration.UserSettingsGroup, System, Version=2.0.0.0, Culture=neutral, PublicKeyToken=b77a5c561934e089"&gt;_x000D_
      &lt;section name="DynamicFiltersUserSettings" type="System.Configuration.ClientSettingsSection, System, Version=2.0.0.0, Culture=neutral, PublicKeyToken=b77a5c561934e089" allowExeDefinition="MachineToLocalUser" requirePermission="false" /&gt;_x000D_
      &lt;section name="ColumnGroupUserSettings" type="System.Configuration.ClientSettingsSection, System, Version=2.0.0.0, Culture=neutral, PublicKeyToken=b77a5c561934e089" allowExeDefinition="MachineToLocalUser" requirePermission="false" /&gt;_x000D_
      &lt;section name="LayoutUserSettings" type="System.Configuration.ClientSettingsSection, System, Version=2.0.0.0, Culture=neutral, PublicKeyToken=b77a5c561934e089" allowExeDefinition="MachineToLocalUser" requirePermission="false" /&gt;_x000D_
      &lt;section name="MergeDuplicateEdgesUserSettings" type="System.Configuration.ClientSettingsSection, System, Version=2.0.0.0, Culture=neutral, PublicKeyToken=b77a5c561934e089" allowExeDefinition="MachineToLocalUser" requirePermission="false" /&gt;_x000D_
      &lt;section name="GraphMetricUserSettings" type="System.Configuration.ClientSettingsSection, System, Version=2.0.0.0, Culture=neutral, PublicKeyToken=b77a5c561934e089" allowExeDefinition="MachineToLocalUser" requirePermission="false" /&gt;_x000D_
      &lt;section name="GeneralUserSettings4" type="System.Configuration.ClientSettingsSection, System, Version=2.0.0.0, Culture=neutral, PublicKeyToken=b77a5c561934e089" allowExeDefinition="MachineToLocalUser" requirePermission="false" /&gt;_x000D_
      &lt;section name="GraphZoomAndScaleUserSettings" type="System.Configuration.ClientSettingsSection, System, Version=2.0.0.0, Culture=neutral, PublicKeyToken=b77a5c561934e089" allowExeDefinition="MachineToLocalUser" requirePermission="false" /&gt;_x000D_
    &lt;/sectionGroup&gt;_x000D_
  &lt;/configSections&gt;_x000D_
  &lt;userSettings&gt;_x000D_
    &lt;DynamicFiltersUserSettings&gt;_x000D_
      &lt;setting name="FilterNonNumericCells" serializeAs="String"&gt;_x000D_
        &lt;value&gt;True&lt;/value&gt;_x000D_
      &lt;/setting&gt;_x000D_
      &lt;setting name="FilteredAlpha" serializeAs="String"&gt;_x000D_
        &lt;value&gt;0&lt;/value&gt;_x000D_
      &lt;/setting&gt;_x000D_
    &lt;/DynamicFiltersUserSettings&gt;_x000D_
    &lt;ColumnGroupUserSettings&gt;_x000D_
      &lt;setting name="ColumnGroupsToShow" serializeAs="String"&gt;_x000D_
        &lt;value&gt;EdgeDoNotHide, EdgeVisualAttributes, EdgeLabels, EdgeGraphMetrics, EdgeOtherColumns, VertexDoNotHide, VertexVisualAttributes, VertexGraphMetrics, VertexLabels, VertexOtherColumns, GroupDoNotHide, GroupVisualAttributes, GroupLabels, GroupGraphMetrics, GroupEdgeDoNotHide, GroupEdgeGraphMetrics&lt;/value&gt;_x000D_
      &lt;/setting&gt;_x000D_
    &lt;/ColumnGroupUserSettings&gt;_x000D_
    &lt;LayoutUserSettings&gt;_x000D_
      &lt;setting name="Layout" serializeAs="String"&gt;_x000D_
        &lt;value&gt;FruchtermanReingold&lt;/value&gt;_x000D_
      &lt;/setting&gt;_x000D_
      &lt;setting name="FruchtermanReingoldIterations" serializeAs="String"&gt;_x000D_
        &lt;value&gt;10&lt;/value&gt;_x000D_
      &lt;/setting&gt;_x000D_
      &lt;setting name="FruchtermanReingoldC" serializeAs="String"&gt;_x000D_
        &lt;value&gt;4&lt;/value&gt;_x000D_
      &lt;/setting&gt;_x000D_
      &lt;setting name="BoxLayoutAlgorithm" serializeAs="String"&gt;_x000D_
        &lt;value&gt;Treemap&lt;/value&gt;_x000D_
      &lt;/setting&gt;_x000D_
      &lt;setting name="IntergroupEdgeStyle" serializeAs="String"&gt;_x000D_
        &lt;value&gt;Show&lt;/value&gt;_x000D_
      &lt;/setting&gt;_x000D_
      &lt;setting name="LayoutStyle" serializeAs="String"&gt;_x000D_
        &lt;value&gt;Normal&lt;/value&gt;_x000D_
      &lt;/setting&gt;_x000D_
      &lt;setting name="Margin" serializeAs="String"&gt;_x000D_
        &lt;value&gt;6&lt;/value&gt;_x000D_
      &lt;/setting&gt;_x000D_
    &lt;/LayoutUserSettings&gt;_x000D_
    &lt;MergeDuplicateEdgesUserSettings&gt;_x000D_
      &lt;setting name="ThirdColumnNameForDuplicateDetection" serializeAs="String"&gt;_x000D_
        &lt;value /&gt;_x000D_
      &lt;/setting&gt;_x000D_
      &lt;setting name="DeleteDuplicates" serializeAs="String"&gt;_x000D_
        &lt;value&gt;True&lt;/value&gt;_x000D_
      &lt;/setting&gt;_x000D_
      &lt;setting name="CountDuplicates" serializeAs="String"&gt;_x000D_
        &lt;value&gt;False&lt;/value&gt;_x000D_
      &lt;/setting&gt;_x000D_
    &lt;/MergeDuplicateEdgesUserSettings&gt;_x000D_
    &lt;GraphMetricUserSettings&gt;_x000D_
      &lt;setting name="GraphMetricsToCalculate" serializeAs="String"&gt;_x000D_
        &lt;value&gt;ClusteringCoefficient, BrandesFastCentralities, EigenvectorCentrality, PageRank, OverallMetrics&lt;/value&gt;_x000D_
      &lt;/setting&gt;_x000D_
    &lt;/GraphMetricUserSettings&gt;_x000D_
    &lt;GeneralUserSettings4&gt;_x000D_
      &lt;setting name="ReadGroupLabels" serializeAs="String"&gt;_x000D_
        &lt;value&gt;True&lt;/value&gt;_x000D_
      &lt;/setting&gt;_x000D_
      &lt;setting name="ReadVertexLabels" serializeAs="String"&gt;_x000D_
        &lt;value&gt;True&lt;/value&gt;_x000D_
      &lt;/setting&gt;_x000D_
      &lt;setting name="ReadEdgeLabels" serializeAs="String"&gt;_x000D_
        &lt;value&gt;True&lt;/value&gt;_x000D_
      &lt;/setting&gt;_x000D_
      &lt;setting name="ShowGraphLegend" serializeAs="String"&gt;_x000D_
        &lt;value&gt;False&lt;/value&gt;_x000D_
      &lt;/setting&gt;_x000D_
      &lt;setting name="ShowGraphAxes" serializeAs="String"&gt;_x000D_
        &lt;value&gt;False&lt;/value&gt;_x000D_
      &lt;/setting&gt;_x000D_
    &lt;/GeneralUserSettings4&gt;_x000D_
    &lt;GraphZoomAndScaleUserSettings&gt;_x000D_
      &lt;setting name="GraphScale" serializeAs="String"&gt;_x000D_
        &lt;value&gt;1&lt;/value&gt;_x000D_
      &lt;/setting&gt;_x000D_
    &lt;/GraphZoomAndScaleUserSettings&gt;_x000D_
  &lt;/userSettings&gt;_x000D_
&lt;/configuration&gt;</t>
  </si>
  <si>
    <t>Kenett</t>
  </si>
  <si>
    <t>Franch</t>
  </si>
  <si>
    <t>Susi</t>
  </si>
  <si>
    <t>Galanis</t>
  </si>
  <si>
    <t>Eklud</t>
  </si>
  <si>
    <t>Bosh</t>
  </si>
  <si>
    <t>Tourani</t>
  </si>
  <si>
    <t>Jiang</t>
  </si>
  <si>
    <t>Robles</t>
  </si>
  <si>
    <t>González-Barahona</t>
  </si>
  <si>
    <t>Alagic</t>
  </si>
  <si>
    <t>Host</t>
  </si>
  <si>
    <t>Syeed</t>
  </si>
  <si>
    <t>Cardoso</t>
  </si>
  <si>
    <t>Costa</t>
  </si>
  <si>
    <t>Andres</t>
  </si>
  <si>
    <t>Barbin</t>
  </si>
  <si>
    <t xml:space="preserve">Cardoso </t>
  </si>
  <si>
    <t>1.0.1.366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</si>
</sst>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3" x14ac:knownFonts="1">
    <font>
      <sz val="11"/>
      <color theme="1"/>
      <name val="Calibri"/>
      <family val="2"/>
      <scheme val="minor"/>
    </font>
    <font>
      <b/>
      <sz val="11"/>
      <color theme="1"/>
      <name val="Calibri"/>
      <family val="2"/>
      <scheme val="minor"/>
    </font>
    <font>
      <b/>
      <sz val="8"/>
      <color indexed="81"/>
      <name val="Tahoma"/>
      <family val="2"/>
    </font>
    <font>
      <sz val="8"/>
      <color indexed="81"/>
      <name val="Tahoma"/>
      <family val="2"/>
    </font>
    <font>
      <u/>
      <sz val="8"/>
      <color indexed="81"/>
      <name val="Tahoma"/>
      <family val="2"/>
    </font>
    <font>
      <sz val="11"/>
      <color theme="1"/>
      <name val="Calibri"/>
      <family val="2"/>
      <scheme val="minor"/>
    </font>
    <font>
      <sz val="11"/>
      <color theme="0"/>
      <name val="Calibri"/>
      <family val="2"/>
      <scheme val="minor"/>
    </font>
    <font>
      <b/>
      <sz val="11"/>
      <color theme="0"/>
      <name val="Calibri"/>
      <family val="2"/>
      <scheme val="minor"/>
    </font>
    <font>
      <b/>
      <sz val="9"/>
      <color indexed="81"/>
      <name val="Tahoma"/>
      <family val="2"/>
    </font>
    <font>
      <sz val="9"/>
      <color indexed="81"/>
      <name val="Tahoma"/>
      <family val="2"/>
    </font>
    <font>
      <sz val="11"/>
      <color theme="1"/>
      <name val="Calibri"/>
      <family val="2"/>
      <scheme val="minor"/>
    </font>
    <font>
      <sz val="11"/>
      <color theme="1"/>
      <name val="Arial"/>
      <family val="2"/>
    </font>
    <font>
      <sz val="11"/>
      <color theme="1"/>
      <name val="Calibri"/>
      <scheme val="minor"/>
    </font>
  </fonts>
  <fills count="10">
    <fill>
      <patternFill patternType="none"/>
    </fill>
    <fill>
      <patternFill patternType="gray125"/>
    </fill>
    <fill>
      <patternFill patternType="solid">
        <fgColor theme="1" tint="0.499984740745262"/>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4" tint="0.79998168889431442"/>
        <bgColor indexed="64"/>
      </patternFill>
    </fill>
    <fill>
      <patternFill patternType="solid">
        <fgColor theme="4" tint="-0.24994659260841701"/>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9">
    <xf numFmtId="0" fontId="0" fillId="0" borderId="0"/>
    <xf numFmtId="49" fontId="5" fillId="2" borderId="1" applyNumberFormat="0" applyFont="0" applyAlignment="0" applyProtection="0"/>
    <xf numFmtId="0" fontId="5" fillId="0" borderId="0" applyNumberFormat="0" applyFont="0" applyFill="0" applyBorder="0" applyAlignment="0" applyProtection="0"/>
    <xf numFmtId="0" fontId="5" fillId="0" borderId="0" applyNumberFormat="0" applyFont="0" applyBorder="0" applyAlignment="0" applyProtection="0"/>
    <xf numFmtId="49" fontId="5" fillId="5" borderId="1" applyNumberFormat="0" applyFont="0" applyAlignment="0" applyProtection="0"/>
    <xf numFmtId="49" fontId="5" fillId="4" borderId="1" applyNumberFormat="0" applyAlignment="0" applyProtection="0"/>
    <xf numFmtId="0" fontId="6" fillId="6" borderId="1" applyNumberFormat="0" applyAlignment="0" applyProtection="0"/>
    <xf numFmtId="164" fontId="5" fillId="3" borderId="1" applyNumberFormat="0" applyFont="0" applyAlignment="0" applyProtection="0"/>
    <xf numFmtId="49" fontId="5" fillId="5" borderId="1" applyNumberFormat="0" applyFont="0" applyAlignment="0" applyProtection="0"/>
  </cellStyleXfs>
  <cellXfs count="148">
    <xf numFmtId="0" fontId="0" fillId="0" borderId="0" xfId="0"/>
    <xf numFmtId="49" fontId="0" fillId="0" borderId="0" xfId="0" applyNumberFormat="1"/>
    <xf numFmtId="1" fontId="0" fillId="0" borderId="0" xfId="0" applyNumberFormat="1"/>
    <xf numFmtId="0" fontId="0" fillId="0" borderId="0" xfId="0" applyNumberFormat="1"/>
    <xf numFmtId="0" fontId="1" fillId="0" borderId="0" xfId="0" applyFont="1" applyAlignment="1">
      <alignment wrapText="1"/>
    </xf>
    <xf numFmtId="49" fontId="1" fillId="0" borderId="0" xfId="0" applyNumberFormat="1" applyFont="1" applyAlignment="1">
      <alignment wrapText="1"/>
    </xf>
    <xf numFmtId="164" fontId="0" fillId="0" borderId="0" xfId="0" applyNumberFormat="1"/>
    <xf numFmtId="0" fontId="0" fillId="0" borderId="0" xfId="0" applyAlignment="1">
      <alignment vertical="top" wrapText="1"/>
    </xf>
    <xf numFmtId="0" fontId="0" fillId="0" borderId="0" xfId="0" applyNumberFormat="1" applyAlignment="1">
      <alignment wrapText="1"/>
    </xf>
    <xf numFmtId="164" fontId="0" fillId="0" borderId="0" xfId="0" applyNumberFormat="1" applyAlignment="1">
      <alignment wrapText="1"/>
    </xf>
    <xf numFmtId="1" fontId="0" fillId="0" borderId="0" xfId="0" applyNumberFormat="1" applyAlignment="1">
      <alignment wrapText="1"/>
    </xf>
    <xf numFmtId="49" fontId="0" fillId="0" borderId="0" xfId="0" applyNumberFormat="1" applyAlignment="1">
      <alignment wrapText="1"/>
    </xf>
    <xf numFmtId="0" fontId="0" fillId="0" borderId="0" xfId="0" applyBorder="1"/>
    <xf numFmtId="0" fontId="0" fillId="0" borderId="0" xfId="0" applyAlignment="1">
      <alignment wrapText="1"/>
    </xf>
    <xf numFmtId="49" fontId="0" fillId="0" borderId="0" xfId="3" applyNumberFormat="1" applyFont="1"/>
    <xf numFmtId="0" fontId="0" fillId="5" borderId="1" xfId="4" applyNumberFormat="1" applyFont="1"/>
    <xf numFmtId="49" fontId="6" fillId="6" borderId="1" xfId="6" applyNumberFormat="1"/>
    <xf numFmtId="0" fontId="0" fillId="0" borderId="0" xfId="2" applyFont="1"/>
    <xf numFmtId="0" fontId="0" fillId="5" borderId="0" xfId="4" applyNumberFormat="1" applyFont="1" applyBorder="1"/>
    <xf numFmtId="1" fontId="0" fillId="5" borderId="0" xfId="4" applyNumberFormat="1" applyFont="1" applyBorder="1"/>
    <xf numFmtId="0" fontId="0" fillId="2" borderId="0" xfId="1" applyNumberFormat="1" applyFont="1" applyBorder="1"/>
    <xf numFmtId="0" fontId="5" fillId="4" borderId="0" xfId="5" applyNumberFormat="1" applyBorder="1"/>
    <xf numFmtId="164" fontId="5" fillId="4" borderId="0" xfId="5" applyNumberFormat="1" applyBorder="1"/>
    <xf numFmtId="1" fontId="5" fillId="4" borderId="0" xfId="5" applyNumberFormat="1" applyBorder="1"/>
    <xf numFmtId="0" fontId="5" fillId="4" borderId="2" xfId="5" applyNumberFormat="1" applyBorder="1"/>
    <xf numFmtId="0" fontId="0" fillId="5" borderId="2" xfId="4" applyNumberFormat="1" applyFont="1" applyBorder="1"/>
    <xf numFmtId="0" fontId="6" fillId="6" borderId="0" xfId="6" applyBorder="1"/>
    <xf numFmtId="0" fontId="6" fillId="6" borderId="2" xfId="6" applyBorder="1"/>
    <xf numFmtId="0" fontId="0" fillId="3" borderId="0" xfId="7" applyNumberFormat="1" applyFont="1" applyBorder="1"/>
    <xf numFmtId="0" fontId="0" fillId="3" borderId="2" xfId="7" applyNumberFormat="1" applyFont="1" applyBorder="1"/>
    <xf numFmtId="0" fontId="0" fillId="2" borderId="2" xfId="1" applyNumberFormat="1" applyFont="1" applyBorder="1"/>
    <xf numFmtId="0" fontId="0" fillId="0" borderId="2" xfId="2" applyFont="1" applyBorder="1"/>
    <xf numFmtId="0" fontId="1" fillId="0" borderId="0" xfId="0" applyNumberFormat="1" applyFont="1"/>
    <xf numFmtId="4" fontId="0" fillId="0" borderId="0" xfId="0" applyNumberFormat="1"/>
    <xf numFmtId="4" fontId="0" fillId="0" borderId="0" xfId="0" applyNumberFormat="1" applyBorder="1"/>
    <xf numFmtId="0" fontId="5" fillId="4" borderId="1" xfId="5" applyNumberFormat="1"/>
    <xf numFmtId="0" fontId="5" fillId="4" borderId="1" xfId="5" applyNumberFormat="1" applyAlignment="1"/>
    <xf numFmtId="0" fontId="7" fillId="7" borderId="3" xfId="0" applyFont="1" applyFill="1" applyBorder="1"/>
    <xf numFmtId="0" fontId="7" fillId="7" borderId="4" xfId="0" applyFont="1" applyFill="1" applyBorder="1"/>
    <xf numFmtId="4" fontId="0" fillId="8" borderId="5" xfId="0" applyNumberFormat="1" applyFont="1" applyFill="1" applyBorder="1"/>
    <xf numFmtId="0" fontId="0" fillId="8" borderId="6" xfId="0" applyNumberFormat="1" applyFont="1" applyFill="1" applyBorder="1"/>
    <xf numFmtId="4" fontId="0" fillId="9" borderId="5" xfId="0" applyNumberFormat="1" applyFont="1" applyFill="1" applyBorder="1"/>
    <xf numFmtId="0" fontId="0" fillId="9" borderId="6" xfId="0" applyNumberFormat="1" applyFont="1" applyFill="1" applyBorder="1"/>
    <xf numFmtId="4" fontId="0" fillId="9" borderId="7" xfId="0" applyNumberFormat="1" applyFont="1" applyFill="1" applyBorder="1"/>
    <xf numFmtId="0" fontId="0" fillId="9" borderId="0" xfId="0" applyNumberFormat="1" applyFont="1" applyFill="1"/>
    <xf numFmtId="0" fontId="0" fillId="8" borderId="5" xfId="0" applyNumberFormat="1" applyFont="1" applyFill="1" applyBorder="1"/>
    <xf numFmtId="0" fontId="0" fillId="9" borderId="5" xfId="0" applyNumberFormat="1" applyFont="1" applyFill="1" applyBorder="1"/>
    <xf numFmtId="0" fontId="0" fillId="9" borderId="7" xfId="0" applyNumberFormat="1" applyFont="1" applyFill="1" applyBorder="1"/>
    <xf numFmtId="1" fontId="5" fillId="4" borderId="1" xfId="5" applyNumberFormat="1"/>
    <xf numFmtId="167" fontId="5" fillId="4" borderId="1" xfId="5" applyNumberFormat="1"/>
    <xf numFmtId="49" fontId="0" fillId="0" borderId="0" xfId="3" applyNumberFormat="1" applyFont="1" applyAlignment="1">
      <alignment wrapText="1"/>
    </xf>
    <xf numFmtId="167" fontId="5" fillId="4" borderId="1" xfId="5" applyNumberFormat="1" applyAlignment="1"/>
    <xf numFmtId="0" fontId="0" fillId="5" borderId="1" xfId="4" applyNumberFormat="1" applyFont="1" applyAlignment="1">
      <alignment wrapText="1"/>
    </xf>
    <xf numFmtId="164" fontId="0" fillId="5" borderId="1" xfId="4" applyNumberFormat="1" applyFont="1" applyAlignment="1">
      <alignment wrapText="1"/>
    </xf>
    <xf numFmtId="1" fontId="0" fillId="5" borderId="1" xfId="4" applyNumberFormat="1" applyFont="1" applyAlignment="1">
      <alignment wrapText="1"/>
    </xf>
    <xf numFmtId="0" fontId="6" fillId="6" borderId="1" xfId="6" applyNumberFormat="1" applyAlignment="1">
      <alignment wrapText="1"/>
    </xf>
    <xf numFmtId="49" fontId="6" fillId="6" borderId="1" xfId="6" applyNumberFormat="1" applyAlignment="1">
      <alignment wrapText="1"/>
    </xf>
    <xf numFmtId="0" fontId="0" fillId="2" borderId="1" xfId="1" applyNumberFormat="1" applyFont="1" applyAlignment="1">
      <alignment wrapText="1"/>
    </xf>
    <xf numFmtId="0" fontId="0" fillId="0" borderId="0" xfId="2" applyNumberFormat="1" applyFont="1" applyAlignment="1">
      <alignment wrapText="1"/>
    </xf>
    <xf numFmtId="0" fontId="5" fillId="2" borderId="1" xfId="1" applyNumberFormat="1"/>
    <xf numFmtId="0" fontId="6" fillId="6" borderId="1" xfId="6"/>
    <xf numFmtId="0" fontId="10" fillId="5" borderId="1" xfId="4" applyNumberFormat="1" applyFont="1" applyAlignment="1">
      <alignment wrapText="1"/>
    </xf>
    <xf numFmtId="0" fontId="6" fillId="6" borderId="1" xfId="6" applyNumberFormat="1"/>
    <xf numFmtId="0" fontId="5" fillId="4" borderId="1" xfId="5" applyNumberFormat="1" applyAlignment="1">
      <alignment wrapText="1"/>
    </xf>
    <xf numFmtId="0" fontId="0" fillId="5" borderId="8" xfId="4" applyNumberFormat="1" applyFont="1" applyBorder="1"/>
    <xf numFmtId="0" fontId="0" fillId="5" borderId="9" xfId="4" applyNumberFormat="1" applyFont="1" applyBorder="1"/>
    <xf numFmtId="0" fontId="0" fillId="5" borderId="10" xfId="4" applyNumberFormat="1" applyFont="1" applyBorder="1"/>
    <xf numFmtId="0" fontId="0" fillId="3" borderId="8" xfId="7" applyNumberFormat="1" applyFont="1" applyBorder="1"/>
    <xf numFmtId="0" fontId="6" fillId="3" borderId="10" xfId="7" applyNumberFormat="1" applyFont="1" applyBorder="1"/>
    <xf numFmtId="0" fontId="5" fillId="2" borderId="8" xfId="1" applyNumberFormat="1" applyBorder="1"/>
    <xf numFmtId="0" fontId="5" fillId="2" borderId="10" xfId="1" applyNumberFormat="1" applyBorder="1"/>
    <xf numFmtId="0" fontId="5" fillId="4" borderId="8" xfId="5" applyNumberFormat="1" applyBorder="1"/>
    <xf numFmtId="0" fontId="5" fillId="4" borderId="9" xfId="5" applyNumberFormat="1" applyBorder="1"/>
    <xf numFmtId="0" fontId="0" fillId="3" borderId="1" xfId="7" applyNumberFormat="1" applyFont="1"/>
    <xf numFmtId="0" fontId="0" fillId="0" borderId="0" xfId="2" applyNumberFormat="1" applyFont="1"/>
    <xf numFmtId="49" fontId="0" fillId="0" borderId="0" xfId="3" applyNumberFormat="1" applyFont="1" applyBorder="1"/>
    <xf numFmtId="0" fontId="0" fillId="5" borderId="11" xfId="4" applyNumberFormat="1" applyFont="1" applyBorder="1"/>
    <xf numFmtId="164" fontId="0" fillId="5" borderId="11" xfId="4" applyNumberFormat="1" applyFont="1" applyBorder="1"/>
    <xf numFmtId="1" fontId="0" fillId="5" borderId="11" xfId="4" applyNumberFormat="1" applyFont="1" applyBorder="1"/>
    <xf numFmtId="49" fontId="6" fillId="6" borderId="11" xfId="6" applyNumberFormat="1" applyBorder="1"/>
    <xf numFmtId="0" fontId="6" fillId="6" borderId="11" xfId="6" applyNumberFormat="1" applyBorder="1"/>
    <xf numFmtId="164" fontId="0" fillId="3" borderId="11" xfId="7" applyNumberFormat="1" applyFont="1" applyBorder="1"/>
    <xf numFmtId="165" fontId="0" fillId="3" borderId="11" xfId="7" applyNumberFormat="1" applyFont="1" applyBorder="1"/>
    <xf numFmtId="0" fontId="0" fillId="3" borderId="11" xfId="7" applyNumberFormat="1" applyFont="1" applyBorder="1"/>
    <xf numFmtId="166" fontId="0" fillId="3" borderId="11" xfId="7" applyNumberFormat="1" applyFont="1" applyBorder="1"/>
    <xf numFmtId="1" fontId="10" fillId="4" borderId="11" xfId="5" applyNumberFormat="1" applyFont="1" applyBorder="1" applyAlignment="1"/>
    <xf numFmtId="167" fontId="5" fillId="4" borderId="11" xfId="5" applyNumberFormat="1" applyBorder="1" applyAlignment="1"/>
    <xf numFmtId="0" fontId="0" fillId="2" borderId="11" xfId="1" applyNumberFormat="1" applyFont="1" applyBorder="1"/>
    <xf numFmtId="0" fontId="0" fillId="0" borderId="0" xfId="2" applyNumberFormat="1" applyFont="1" applyBorder="1"/>
    <xf numFmtId="0" fontId="10" fillId="2" borderId="1" xfId="1" applyNumberFormat="1" applyFont="1" applyAlignment="1">
      <alignment wrapText="1"/>
    </xf>
    <xf numFmtId="0" fontId="5" fillId="5" borderId="1" xfId="8" applyNumberFormat="1" applyAlignment="1"/>
    <xf numFmtId="0" fontId="0" fillId="0" borderId="0" xfId="0" applyFill="1"/>
    <xf numFmtId="0" fontId="0" fillId="0" borderId="0" xfId="0" applyFill="1" applyBorder="1"/>
    <xf numFmtId="49" fontId="0" fillId="0" borderId="0" xfId="3" applyNumberFormat="1" applyFont="1" applyBorder="1" applyAlignment="1">
      <alignment wrapText="1"/>
    </xf>
    <xf numFmtId="0" fontId="0" fillId="5" borderId="11" xfId="4" applyNumberFormat="1" applyFont="1" applyBorder="1" applyAlignment="1">
      <alignment wrapText="1"/>
    </xf>
    <xf numFmtId="164" fontId="0" fillId="5" borderId="11" xfId="4" applyNumberFormat="1" applyFont="1" applyBorder="1" applyAlignment="1">
      <alignment wrapText="1"/>
    </xf>
    <xf numFmtId="0" fontId="10" fillId="5" borderId="11" xfId="4" applyNumberFormat="1" applyFont="1" applyBorder="1" applyAlignment="1">
      <alignment wrapText="1"/>
    </xf>
    <xf numFmtId="1" fontId="0" fillId="5" borderId="11" xfId="4" applyNumberFormat="1" applyFont="1" applyBorder="1" applyAlignment="1">
      <alignment wrapText="1"/>
    </xf>
    <xf numFmtId="49" fontId="6" fillId="6" borderId="11" xfId="6" applyNumberFormat="1" applyBorder="1" applyAlignment="1">
      <alignment wrapText="1"/>
    </xf>
    <xf numFmtId="0" fontId="6" fillId="6" borderId="11" xfId="6" applyNumberFormat="1" applyBorder="1" applyAlignment="1">
      <alignment wrapText="1"/>
    </xf>
    <xf numFmtId="0" fontId="5" fillId="4" borderId="11" xfId="5" applyNumberFormat="1" applyBorder="1" applyAlignment="1">
      <alignment wrapText="1"/>
    </xf>
    <xf numFmtId="0" fontId="10" fillId="2" borderId="11" xfId="1" applyNumberFormat="1" applyFont="1" applyBorder="1" applyAlignment="1">
      <alignment wrapText="1"/>
    </xf>
    <xf numFmtId="0" fontId="0" fillId="0" borderId="0" xfId="2" applyNumberFormat="1" applyFont="1" applyBorder="1" applyAlignment="1">
      <alignment wrapText="1"/>
    </xf>
    <xf numFmtId="0" fontId="11" fillId="0" borderId="0" xfId="0" applyFont="1"/>
    <xf numFmtId="49" fontId="11" fillId="0" borderId="0" xfId="3" applyNumberFormat="1" applyFont="1" applyAlignment="1">
      <alignment wrapText="1"/>
    </xf>
    <xf numFmtId="49" fontId="11" fillId="0" borderId="0" xfId="3" applyNumberFormat="1" applyFont="1" applyBorder="1" applyAlignment="1">
      <alignment wrapText="1"/>
    </xf>
    <xf numFmtId="0" fontId="0" fillId="2" borderId="11" xfId="1" applyNumberFormat="1" applyFont="1" applyBorder="1" applyAlignment="1">
      <alignment wrapText="1"/>
    </xf>
    <xf numFmtId="0" fontId="5" fillId="5" borderId="11" xfId="2" applyNumberFormat="1" applyFill="1" applyBorder="1" applyAlignment="1">
      <alignment wrapText="1"/>
    </xf>
    <xf numFmtId="49" fontId="11" fillId="0" borderId="0" xfId="3" applyNumberFormat="1" applyFont="1"/>
    <xf numFmtId="1" fontId="0" fillId="4" borderId="11" xfId="5" applyNumberFormat="1" applyFont="1" applyBorder="1" applyAlignment="1"/>
    <xf numFmtId="49" fontId="11" fillId="0" borderId="0" xfId="3" applyNumberFormat="1" applyFont="1" applyBorder="1"/>
    <xf numFmtId="0" fontId="0" fillId="5" borderId="1" xfId="4" applyNumberFormat="1" applyFont="1" applyBorder="1" applyAlignment="1">
      <alignment wrapText="1"/>
    </xf>
    <xf numFmtId="164" fontId="0" fillId="5" borderId="1" xfId="4" applyNumberFormat="1" applyFont="1" applyBorder="1" applyAlignment="1">
      <alignment wrapText="1"/>
    </xf>
    <xf numFmtId="1" fontId="0" fillId="5" borderId="1" xfId="4" applyNumberFormat="1" applyFont="1" applyBorder="1" applyAlignment="1">
      <alignment wrapText="1"/>
    </xf>
    <xf numFmtId="49" fontId="6" fillId="6" borderId="1" xfId="6" applyNumberFormat="1" applyBorder="1" applyAlignment="1">
      <alignment wrapText="1"/>
    </xf>
    <xf numFmtId="0" fontId="6" fillId="6" borderId="1" xfId="6" applyNumberFormat="1" applyBorder="1" applyAlignment="1">
      <alignment wrapText="1"/>
    </xf>
    <xf numFmtId="0" fontId="5" fillId="4" borderId="1" xfId="5" applyNumberFormat="1" applyBorder="1" applyAlignment="1">
      <alignment wrapText="1"/>
    </xf>
    <xf numFmtId="0" fontId="0" fillId="2" borderId="1" xfId="1" applyNumberFormat="1" applyFont="1" applyBorder="1" applyAlignment="1">
      <alignment wrapText="1"/>
    </xf>
    <xf numFmtId="0" fontId="10" fillId="5" borderId="1" xfId="4" applyNumberFormat="1" applyFont="1" applyBorder="1" applyAlignment="1">
      <alignment wrapText="1"/>
    </xf>
    <xf numFmtId="0" fontId="10" fillId="2" borderId="1" xfId="1" applyNumberFormat="1" applyFont="1" applyBorder="1" applyAlignment="1">
      <alignment wrapText="1"/>
    </xf>
    <xf numFmtId="0" fontId="0" fillId="5" borderId="1" xfId="4" applyNumberFormat="1" applyFont="1" applyBorder="1"/>
    <xf numFmtId="164" fontId="0" fillId="5" borderId="1" xfId="4" applyNumberFormat="1" applyFont="1" applyBorder="1"/>
    <xf numFmtId="1" fontId="0" fillId="5" borderId="1" xfId="4" applyNumberFormat="1" applyFont="1" applyBorder="1"/>
    <xf numFmtId="0" fontId="11" fillId="0" borderId="11" xfId="0" applyFont="1" applyBorder="1"/>
    <xf numFmtId="49" fontId="6" fillId="6" borderId="0" xfId="6" applyNumberFormat="1" applyBorder="1"/>
    <xf numFmtId="49" fontId="6" fillId="6" borderId="1" xfId="6" applyNumberFormat="1" applyBorder="1"/>
    <xf numFmtId="0" fontId="6" fillId="6" borderId="1" xfId="6" applyNumberFormat="1" applyBorder="1"/>
    <xf numFmtId="164" fontId="0" fillId="3" borderId="1" xfId="7" applyNumberFormat="1" applyFont="1" applyBorder="1"/>
    <xf numFmtId="164" fontId="0" fillId="3" borderId="11" xfId="7" applyNumberFormat="1" applyFont="1" applyBorder="1" applyAlignment="1">
      <alignment wrapText="1"/>
    </xf>
    <xf numFmtId="165" fontId="0" fillId="3" borderId="1" xfId="7" applyNumberFormat="1" applyFont="1" applyBorder="1"/>
    <xf numFmtId="165" fontId="0" fillId="3" borderId="11" xfId="7" applyNumberFormat="1" applyFont="1" applyBorder="1" applyAlignment="1">
      <alignment wrapText="1"/>
    </xf>
    <xf numFmtId="0" fontId="0" fillId="3" borderId="1" xfId="7" applyNumberFormat="1" applyFont="1" applyBorder="1"/>
    <xf numFmtId="0" fontId="0" fillId="3" borderId="11" xfId="7" applyNumberFormat="1" applyFont="1" applyBorder="1" applyAlignment="1">
      <alignment wrapText="1"/>
    </xf>
    <xf numFmtId="166" fontId="0" fillId="3" borderId="1" xfId="7" applyNumberFormat="1" applyFont="1" applyBorder="1"/>
    <xf numFmtId="166" fontId="0" fillId="3" borderId="11" xfId="7" applyNumberFormat="1" applyFont="1" applyBorder="1" applyAlignment="1">
      <alignment wrapText="1"/>
    </xf>
    <xf numFmtId="1" fontId="10" fillId="4" borderId="1" xfId="5" applyNumberFormat="1" applyFont="1" applyBorder="1" applyAlignment="1"/>
    <xf numFmtId="1" fontId="0" fillId="4" borderId="1" xfId="5" applyNumberFormat="1" applyFont="1" applyBorder="1" applyAlignment="1"/>
    <xf numFmtId="1" fontId="5" fillId="4" borderId="11" xfId="5" applyNumberFormat="1" applyBorder="1" applyAlignment="1"/>
    <xf numFmtId="167" fontId="5" fillId="4" borderId="1" xfId="5" applyNumberFormat="1" applyBorder="1" applyAlignment="1"/>
    <xf numFmtId="0" fontId="0" fillId="2" borderId="1" xfId="1" applyNumberFormat="1" applyFont="1" applyBorder="1"/>
    <xf numFmtId="0" fontId="12" fillId="5" borderId="1" xfId="4" applyNumberFormat="1" applyFont="1" applyAlignment="1">
      <alignment wrapText="1"/>
    </xf>
    <xf numFmtId="0" fontId="12" fillId="2" borderId="1" xfId="1" applyNumberFormat="1" applyFont="1" applyAlignment="1">
      <alignment wrapText="1"/>
    </xf>
    <xf numFmtId="0" fontId="12" fillId="5" borderId="11" xfId="4" applyNumberFormat="1" applyFont="1" applyBorder="1" applyAlignment="1">
      <alignment wrapText="1"/>
    </xf>
    <xf numFmtId="0" fontId="12" fillId="2" borderId="11" xfId="1" applyNumberFormat="1" applyFont="1" applyBorder="1" applyAlignment="1">
      <alignment wrapText="1"/>
    </xf>
    <xf numFmtId="0" fontId="12" fillId="5" borderId="1" xfId="4" applyNumberFormat="1" applyFont="1" applyBorder="1" applyAlignment="1">
      <alignment wrapText="1"/>
    </xf>
    <xf numFmtId="0" fontId="12" fillId="2" borderId="1" xfId="1" applyNumberFormat="1" applyFont="1" applyBorder="1" applyAlignment="1">
      <alignment wrapText="1"/>
    </xf>
    <xf numFmtId="1" fontId="12" fillId="4" borderId="1" xfId="5" applyNumberFormat="1" applyFont="1" applyBorder="1" applyAlignment="1"/>
    <xf numFmtId="1" fontId="12" fillId="4" borderId="11" xfId="5" applyNumberFormat="1" applyFont="1" applyBorder="1" applyAlignment="1"/>
  </cellXfs>
  <cellStyles count="9">
    <cellStyle name="NodeXL Do Not Edit" xfId="1"/>
    <cellStyle name="NodeXL Graph Metric" xfId="5"/>
    <cellStyle name="NodeXL Graph Metric Separator" xfId="8"/>
    <cellStyle name="NodeXL Label" xfId="6"/>
    <cellStyle name="NodeXL Layout" xfId="7"/>
    <cellStyle name="NodeXL Other Column" xfId="2"/>
    <cellStyle name="NodeXL Required" xfId="3"/>
    <cellStyle name="NodeXL Visual Property" xfId="4"/>
    <cellStyle name="Normal" xfId="0" builtinId="0"/>
  </cellStyles>
  <dxfs count="97">
    <dxf>
      <numFmt numFmtId="167" formatCode="0.000"/>
      <alignment horizontal="general" vertical="bottom" textRotation="0" wrapText="0" indent="0" justifyLastLine="0" shrinkToFit="0" readingOrder="0"/>
    </dxf>
    <dxf>
      <numFmt numFmtId="167" formatCode="0.000"/>
      <alignment horizontal="general" vertical="bottom" textRotation="0" wrapText="0" indent="0" justifyLastLine="0" shrinkToFit="0" readingOrder="0"/>
      <border outline="0">
        <left style="thin">
          <color theme="0"/>
        </left>
        <right style="thin">
          <color theme="0"/>
        </right>
      </border>
    </dxf>
    <dxf>
      <numFmt numFmtId="167" formatCode="0.000"/>
      <alignment horizontal="general" vertical="bottom" textRotation="0" wrapText="0" indent="0" justifyLastLine="0" shrinkToFit="0" readingOrder="0"/>
      <border outline="0">
        <right style="thin">
          <color theme="0"/>
        </right>
      </border>
    </dxf>
    <dxf>
      <numFmt numFmtId="167" formatCode="0.000"/>
      <alignment horizontal="general" vertical="bottom" textRotation="0" wrapText="0" indent="0" justifyLastLine="0" shrinkToFit="0" readingOrder="0"/>
      <border outline="0">
        <right style="thin">
          <color theme="0"/>
        </right>
      </border>
    </dxf>
    <dxf>
      <font>
        <b val="0"/>
        <i val="0"/>
        <strike val="0"/>
        <condense val="0"/>
        <extend val="0"/>
        <outline val="0"/>
        <shadow val="0"/>
        <u val="none"/>
        <vertAlign val="baseline"/>
        <sz val="11"/>
        <color theme="1"/>
        <name val="Calibri"/>
        <scheme val="minor"/>
      </font>
      <numFmt numFmtId="1" formatCode="0"/>
      <alignment horizontal="general" vertical="bottom" textRotation="0" wrapText="0" relativeIndent="0" justifyLastLine="0" shrinkToFit="0" readingOrder="0"/>
      <border outline="0">
        <right style="thin">
          <color theme="0"/>
        </right>
      </border>
    </dxf>
    <dxf>
      <numFmt numFmtId="167" formatCode="0.000"/>
      <alignment horizontal="general" vertical="bottom" textRotation="0" wrapText="0" indent="0" justifyLastLine="0" shrinkToFit="0" readingOrder="0"/>
    </dxf>
    <dxf>
      <numFmt numFmtId="167" formatCode="0.000"/>
      <alignment horizontal="general" vertical="bottom" textRotation="0" wrapText="0" relativeIndent="0" justifyLastLine="0" shrinkToFit="0" readingOrder="0"/>
      <border outline="0">
        <left style="thin">
          <color theme="0"/>
        </left>
      </border>
    </dxf>
    <dxf>
      <alignment horizontal="general" vertical="bottom" textRotation="0" wrapText="0" indent="0" justifyLastLine="0" shrinkToFit="0" readingOrder="0"/>
    </dxf>
    <dxf>
      <alignment horizontal="general" vertical="bottom" textRotation="0" wrapText="0" indent="0" justifyLastLine="0" shrinkToFit="0" readingOrder="0"/>
      <border outline="0">
        <right style="thin">
          <color theme="0"/>
        </right>
      </border>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border diagonalUp="0" diagonalDown="0">
        <left/>
        <right/>
        <top/>
        <bottom style="thin">
          <color theme="0"/>
        </bottom>
        <vertical/>
        <horizontal/>
      </border>
    </dxf>
    <dxf>
      <font>
        <b val="0"/>
        <i val="0"/>
        <strike val="0"/>
        <condense val="0"/>
        <extend val="0"/>
        <outline val="0"/>
        <shadow val="0"/>
        <u val="none"/>
        <vertAlign val="baseline"/>
        <sz val="11"/>
        <color theme="1"/>
        <name val="Calibri"/>
        <scheme val="minor"/>
      </font>
      <numFmt numFmtId="4" formatCode="#,##0.00"/>
      <fill>
        <patternFill patternType="solid">
          <fgColor theme="4" tint="0.79998168889431442"/>
          <bgColor theme="4" tint="0.79998168889431442"/>
        </patternFill>
      </fill>
      <border diagonalUp="0" diagonalDown="0">
        <left/>
        <right style="thin">
          <color theme="0"/>
        </right>
        <top/>
        <bottom style="thin">
          <color theme="0"/>
        </bottom>
        <vertical/>
        <horizontal/>
      </border>
    </dxf>
    <dxf>
      <numFmt numFmtId="0" formatCode="General"/>
    </dxf>
    <dxf>
      <numFmt numFmtId="4" formatCode="#,##0.00"/>
    </dxf>
    <dxf>
      <numFmt numFmtId="0" formatCode="General"/>
    </dxf>
    <dxf>
      <numFmt numFmtId="30" formatCode="@"/>
    </dxf>
    <dxf>
      <numFmt numFmtId="30" formatCode="@"/>
    </dxf>
    <dxf>
      <numFmt numFmtId="30" formatCode="@"/>
    </dxf>
    <dxf>
      <numFmt numFmtId="30" formatCode="@"/>
    </dxf>
    <dxf>
      <numFmt numFmtId="167" formatCode="0.000"/>
    </dxf>
    <dxf>
      <numFmt numFmtId="167" formatCode="0.00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0" formatCode="General"/>
    </dxf>
    <dxf>
      <font>
        <b val="0"/>
        <i val="0"/>
        <strike val="0"/>
        <condense val="0"/>
        <extend val="0"/>
        <outline val="0"/>
        <shadow val="0"/>
        <u val="none"/>
        <vertAlign val="baseline"/>
        <sz val="11"/>
        <color theme="1"/>
        <name val="Calibri"/>
        <scheme val="minor"/>
      </font>
      <numFmt numFmtId="0" formatCode="General"/>
    </dxf>
    <dxf>
      <numFmt numFmtId="30" formatCode="@"/>
    </dxf>
    <dxf>
      <font>
        <b val="0"/>
        <i val="0"/>
        <strike val="0"/>
        <condense val="0"/>
        <extend val="0"/>
        <outline val="0"/>
        <shadow val="0"/>
        <u val="none"/>
        <vertAlign val="baseline"/>
        <sz val="11"/>
        <color theme="1"/>
        <name val="Calibri"/>
        <scheme val="minor"/>
      </font>
      <numFmt numFmtId="0" formatCode="General"/>
    </dxf>
    <dxf>
      <numFmt numFmtId="0" formatCode="General"/>
    </dxf>
    <dxf>
      <numFmt numFmtId="0" formatCode="General"/>
    </dxf>
    <dxf>
      <numFmt numFmtId="30" formatCode="@"/>
    </dxf>
    <dxf>
      <alignment horizontal="general" vertical="bottom" textRotation="0" wrapText="1" indent="0" justifyLastLine="0" shrinkToFit="0" readingOrder="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Calibri"/>
        <scheme val="minor"/>
      </font>
      <numFmt numFmtId="1" formatCode="0"/>
      <alignment horizontal="general"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 formatCode="0"/>
      <alignment horizontal="general" vertical="bottom" textRotation="0" wrapText="0" relativeIndent="0" justifyLastLine="0" shrinkToFit="0" readingOrder="0"/>
    </dxf>
    <dxf>
      <numFmt numFmtId="166" formatCode="#,##0.000"/>
    </dxf>
    <dxf>
      <numFmt numFmtId="166" formatCode="#,##0.000"/>
    </dxf>
    <dxf>
      <numFmt numFmtId="0" formatCode="General"/>
    </dxf>
    <dxf>
      <numFmt numFmtId="165" formatCode="#,##0.0"/>
    </dxf>
    <dxf>
      <numFmt numFmtId="165" formatCode="#,##0.0"/>
    </dxf>
    <dxf>
      <numFmt numFmtId="164" formatCode="0.0"/>
    </dxf>
    <dxf>
      <numFmt numFmtId="30" formatCode="@"/>
    </dxf>
    <dxf>
      <numFmt numFmtId="0" formatCode="General"/>
    </dxf>
    <dxf>
      <numFmt numFmtId="0" formatCode="General"/>
    </dxf>
    <dxf>
      <numFmt numFmtId="30" formatCode="@"/>
    </dxf>
    <dxf>
      <numFmt numFmtId="0" formatCode="General"/>
    </dxf>
    <dxf>
      <numFmt numFmtId="0" formatCode="General"/>
    </dxf>
    <dxf>
      <numFmt numFmtId="1" formatCode="0"/>
    </dxf>
    <dxf>
      <numFmt numFmtId="164" formatCode="0.0"/>
    </dxf>
    <dxf>
      <numFmt numFmtId="0" formatCode="General"/>
    </dxf>
    <dxf>
      <numFmt numFmtId="0" formatCode="General"/>
    </dxf>
    <dxf>
      <numFmt numFmtId="30" formatCode="@"/>
    </dxf>
    <dxf>
      <numFmt numFmtId="30" formatCode="@"/>
    </dxf>
    <dxf>
      <numFmt numFmtId="30" formatCode="@"/>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relativeIndent="0" justifyLastLine="0" shrinkToFit="0" readingOrder="0"/>
    </dxf>
    <dxf>
      <numFmt numFmtId="0" formatCode="General"/>
      <alignment horizontal="general" vertical="bottom" textRotation="0" wrapText="1" relative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1" formatCode="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general" vertical="bottom" textRotation="0" wrapText="1" indent="0" justifyLastLine="0" shrinkToFit="0" readingOrder="0"/>
    </dxf>
    <dxf>
      <numFmt numFmtId="164" formatCode="0.0"/>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color theme="0"/>
      </font>
      <fill>
        <patternFill>
          <bgColor theme="4"/>
        </patternFill>
      </fill>
      <border>
        <left style="thin">
          <color theme="0"/>
        </left>
        <right style="thin">
          <color theme="0"/>
        </right>
        <top style="thin">
          <color theme="0"/>
        </top>
        <bottom style="thin">
          <color theme="0"/>
        </bottom>
        <vertical style="thin">
          <color theme="0"/>
        </vertical>
        <horizontal style="thin">
          <color theme="0"/>
        </horizontal>
      </border>
    </dxf>
  </dxfs>
  <tableStyles count="1" defaultTableStyle="TableStyleMedium9" defaultPivotStyle="PivotStyleLight16">
    <tableStyle name="NodeXL Table" pivot="0" count="1">
      <tableStyleElement type="headerRow" dxfId="9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Metrics'!$E$2</c:f>
              <c:strCache>
                <c:ptCount val="1"/>
                <c:pt idx="0">
                  <c:v>0</c:v>
                </c:pt>
              </c:strCache>
            </c:strRef>
          </c:tx>
          <c:spPr>
            <a:solidFill>
              <a:schemeClr val="accent1"/>
            </a:solidFill>
          </c:spPr>
          <c:invertIfNegative val="0"/>
          <c:cat>
            <c:numRef>
              <c:f>'Overall Metrics'!$D$2:$D$45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Metrics'!$E$2:$E$45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EEC1-4954-AAEA-3EE4433710EA}"/>
            </c:ext>
          </c:extLst>
        </c:ser>
        <c:dLbls>
          <c:showLegendKey val="0"/>
          <c:showVal val="0"/>
          <c:showCatName val="0"/>
          <c:showSerName val="0"/>
          <c:showPercent val="0"/>
          <c:showBubbleSize val="0"/>
        </c:dLbls>
        <c:gapWidth val="0"/>
        <c:axId val="1020924032"/>
        <c:axId val="1020926752"/>
      </c:barChart>
      <c:catAx>
        <c:axId val="1020924032"/>
        <c:scaling>
          <c:orientation val="minMax"/>
        </c:scaling>
        <c:delete val="1"/>
        <c:axPos val="b"/>
        <c:title>
          <c:tx>
            <c:rich>
              <a:bodyPr/>
              <a:lstStyle/>
              <a:p>
                <a:pPr>
                  <a:defRPr/>
                </a:pPr>
                <a:r>
                  <a:rPr lang="en-US"/>
                  <a:t>Degree</a:t>
                </a:r>
              </a:p>
            </c:rich>
          </c:tx>
          <c:layout>
            <c:manualLayout>
              <c:xMode val="edge"/>
              <c:yMode val="edge"/>
              <c:x val="0.44107564559545148"/>
              <c:y val="0.83479536025738765"/>
            </c:manualLayout>
          </c:layout>
          <c:overlay val="0"/>
        </c:title>
        <c:numFmt formatCode="#,##0.00" sourceLinked="1"/>
        <c:majorTickMark val="out"/>
        <c:minorTickMark val="none"/>
        <c:tickLblPos val="none"/>
        <c:crossAx val="1020926752"/>
        <c:crosses val="autoZero"/>
        <c:auto val="1"/>
        <c:lblAlgn val="ctr"/>
        <c:lblOffset val="100"/>
        <c:noMultiLvlLbl val="0"/>
      </c:catAx>
      <c:valAx>
        <c:axId val="1020926752"/>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020924032"/>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Metrics'!$G$2</c:f>
              <c:strCache>
                <c:ptCount val="1"/>
                <c:pt idx="0">
                  <c:v>0</c:v>
                </c:pt>
              </c:strCache>
            </c:strRef>
          </c:tx>
          <c:spPr>
            <a:solidFill>
              <a:schemeClr val="accent1"/>
            </a:solidFill>
          </c:spPr>
          <c:invertIfNegative val="0"/>
          <c:cat>
            <c:numRef>
              <c:f>'Overall Metrics'!$F$2:$F$45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Metrics'!$G$2:$G$45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00AA-4337-8B45-6C3EE280FEBE}"/>
            </c:ext>
          </c:extLst>
        </c:ser>
        <c:dLbls>
          <c:showLegendKey val="0"/>
          <c:showVal val="0"/>
          <c:showCatName val="0"/>
          <c:showSerName val="0"/>
          <c:showPercent val="0"/>
          <c:showBubbleSize val="0"/>
        </c:dLbls>
        <c:gapWidth val="0"/>
        <c:axId val="1020927840"/>
        <c:axId val="1020926208"/>
      </c:barChart>
      <c:catAx>
        <c:axId val="1020927840"/>
        <c:scaling>
          <c:orientation val="minMax"/>
        </c:scaling>
        <c:delete val="1"/>
        <c:axPos val="b"/>
        <c:title>
          <c:tx>
            <c:rich>
              <a:bodyPr/>
              <a:lstStyle/>
              <a:p>
                <a:pPr>
                  <a:defRPr/>
                </a:pPr>
                <a:r>
                  <a:rPr lang="en-US"/>
                  <a:t>In-Degree</a:t>
                </a:r>
              </a:p>
            </c:rich>
          </c:tx>
          <c:layout>
            <c:manualLayout>
              <c:xMode val="edge"/>
              <c:yMode val="edge"/>
              <c:x val="0.43425552624336278"/>
              <c:y val="0.81759105918211861"/>
            </c:manualLayout>
          </c:layout>
          <c:overlay val="0"/>
        </c:title>
        <c:numFmt formatCode="#,##0.00" sourceLinked="1"/>
        <c:majorTickMark val="out"/>
        <c:minorTickMark val="none"/>
        <c:tickLblPos val="none"/>
        <c:crossAx val="1020926208"/>
        <c:crosses val="autoZero"/>
        <c:auto val="1"/>
        <c:lblAlgn val="ctr"/>
        <c:lblOffset val="100"/>
        <c:noMultiLvlLbl val="0"/>
      </c:catAx>
      <c:valAx>
        <c:axId val="102092620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020927840"/>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Metrics'!$I$2</c:f>
              <c:strCache>
                <c:ptCount val="1"/>
                <c:pt idx="0">
                  <c:v>0</c:v>
                </c:pt>
              </c:strCache>
            </c:strRef>
          </c:tx>
          <c:spPr>
            <a:solidFill>
              <a:schemeClr val="accent1"/>
            </a:solidFill>
          </c:spPr>
          <c:invertIfNegative val="0"/>
          <c:cat>
            <c:numRef>
              <c:f>'Overall Metrics'!$H$2:$H$45</c:f>
              <c:numCache>
                <c:formatCode>#,##0.00</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cat>
          <c:val>
            <c:numRef>
              <c:f>'Overall Metrics'!$I$2:$I$45</c:f>
              <c:numCache>
                <c:formatCode>General</c:formatCode>
                <c:ptCount val="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0-FE0E-4C32-A5A2-6B41C4F6F586}"/>
            </c:ext>
          </c:extLst>
        </c:ser>
        <c:dLbls>
          <c:showLegendKey val="0"/>
          <c:showVal val="0"/>
          <c:showCatName val="0"/>
          <c:showSerName val="0"/>
          <c:showPercent val="0"/>
          <c:showBubbleSize val="0"/>
        </c:dLbls>
        <c:gapWidth val="0"/>
        <c:axId val="1020928928"/>
        <c:axId val="1020929472"/>
      </c:barChart>
      <c:catAx>
        <c:axId val="1020928928"/>
        <c:scaling>
          <c:orientation val="minMax"/>
        </c:scaling>
        <c:delete val="1"/>
        <c:axPos val="b"/>
        <c:title>
          <c:tx>
            <c:rich>
              <a:bodyPr/>
              <a:lstStyle/>
              <a:p>
                <a:pPr>
                  <a:defRPr/>
                </a:pPr>
                <a:r>
                  <a:rPr lang="en-US"/>
                  <a:t>Out-Degree</a:t>
                </a:r>
              </a:p>
            </c:rich>
          </c:tx>
          <c:layout>
            <c:manualLayout>
              <c:xMode val="edge"/>
              <c:yMode val="edge"/>
              <c:x val="0.41379516818709683"/>
              <c:y val="0.80898890864450268"/>
            </c:manualLayout>
          </c:layout>
          <c:overlay val="0"/>
        </c:title>
        <c:numFmt formatCode="#,##0.00" sourceLinked="1"/>
        <c:majorTickMark val="out"/>
        <c:minorTickMark val="none"/>
        <c:tickLblPos val="none"/>
        <c:crossAx val="1020929472"/>
        <c:crosses val="autoZero"/>
        <c:auto val="1"/>
        <c:lblAlgn val="ctr"/>
        <c:lblOffset val="100"/>
        <c:noMultiLvlLbl val="0"/>
      </c:catAx>
      <c:valAx>
        <c:axId val="1020929472"/>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020928928"/>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Metrics'!$K$2</c:f>
              <c:strCache>
                <c:ptCount val="1"/>
                <c:pt idx="0">
                  <c:v>124</c:v>
                </c:pt>
              </c:strCache>
            </c:strRef>
          </c:tx>
          <c:spPr>
            <a:solidFill>
              <a:schemeClr val="accent1"/>
            </a:solidFill>
          </c:spPr>
          <c:invertIfNegative val="0"/>
          <c:cat>
            <c:numRef>
              <c:f>'Overall Metrics'!$J$2:$J$45</c:f>
              <c:numCache>
                <c:formatCode>#,##0.00</c:formatCode>
                <c:ptCount val="44"/>
                <c:pt idx="0">
                  <c:v>0</c:v>
                </c:pt>
                <c:pt idx="1">
                  <c:v>81.857179790697671</c:v>
                </c:pt>
                <c:pt idx="2">
                  <c:v>163.71435958139534</c:v>
                </c:pt>
                <c:pt idx="3">
                  <c:v>245.57153937209301</c:v>
                </c:pt>
                <c:pt idx="4">
                  <c:v>327.42871916279069</c:v>
                </c:pt>
                <c:pt idx="5">
                  <c:v>409.28589895348836</c:v>
                </c:pt>
                <c:pt idx="6">
                  <c:v>491.14307874418603</c:v>
                </c:pt>
                <c:pt idx="7">
                  <c:v>573.00025853488364</c:v>
                </c:pt>
                <c:pt idx="8">
                  <c:v>654.85743832558137</c:v>
                </c:pt>
                <c:pt idx="9">
                  <c:v>736.7146181162791</c:v>
                </c:pt>
                <c:pt idx="10">
                  <c:v>818.57179790697683</c:v>
                </c:pt>
                <c:pt idx="11">
                  <c:v>900.42897769767455</c:v>
                </c:pt>
                <c:pt idx="12">
                  <c:v>982.28615748837228</c:v>
                </c:pt>
                <c:pt idx="13">
                  <c:v>1064.14333727907</c:v>
                </c:pt>
                <c:pt idx="14">
                  <c:v>1146.0005170697677</c:v>
                </c:pt>
                <c:pt idx="15">
                  <c:v>1227.8576968604655</c:v>
                </c:pt>
                <c:pt idx="16">
                  <c:v>1309.7148766511632</c:v>
                </c:pt>
                <c:pt idx="17">
                  <c:v>1391.5720564418609</c:v>
                </c:pt>
                <c:pt idx="18">
                  <c:v>1473.4292362325587</c:v>
                </c:pt>
                <c:pt idx="19">
                  <c:v>1555.2864160232564</c:v>
                </c:pt>
                <c:pt idx="20">
                  <c:v>1637.1435958139541</c:v>
                </c:pt>
                <c:pt idx="21">
                  <c:v>1719.0007756046518</c:v>
                </c:pt>
                <c:pt idx="22">
                  <c:v>1800.8579553953496</c:v>
                </c:pt>
                <c:pt idx="23">
                  <c:v>1882.7151351860473</c:v>
                </c:pt>
                <c:pt idx="24">
                  <c:v>1964.572314976745</c:v>
                </c:pt>
                <c:pt idx="25">
                  <c:v>2046.4294947674427</c:v>
                </c:pt>
                <c:pt idx="26">
                  <c:v>2128.2866745581405</c:v>
                </c:pt>
                <c:pt idx="27">
                  <c:v>2210.143854348838</c:v>
                </c:pt>
                <c:pt idx="28">
                  <c:v>2292.0010341395355</c:v>
                </c:pt>
                <c:pt idx="29">
                  <c:v>2373.858213930233</c:v>
                </c:pt>
                <c:pt idx="30">
                  <c:v>2455.7153937209305</c:v>
                </c:pt>
                <c:pt idx="31">
                  <c:v>2537.572573511628</c:v>
                </c:pt>
                <c:pt idx="32">
                  <c:v>2619.4297533023255</c:v>
                </c:pt>
                <c:pt idx="33">
                  <c:v>2701.286933093023</c:v>
                </c:pt>
                <c:pt idx="34">
                  <c:v>2783.1441128837205</c:v>
                </c:pt>
                <c:pt idx="35">
                  <c:v>2865.001292674418</c:v>
                </c:pt>
                <c:pt idx="36">
                  <c:v>2946.8584724651155</c:v>
                </c:pt>
                <c:pt idx="37">
                  <c:v>3028.715652255813</c:v>
                </c:pt>
                <c:pt idx="38">
                  <c:v>3110.5728320465105</c:v>
                </c:pt>
                <c:pt idx="39">
                  <c:v>3192.430011837208</c:v>
                </c:pt>
                <c:pt idx="40">
                  <c:v>3274.2871916279055</c:v>
                </c:pt>
                <c:pt idx="41">
                  <c:v>3356.144371418603</c:v>
                </c:pt>
                <c:pt idx="42">
                  <c:v>3438.0015512093005</c:v>
                </c:pt>
                <c:pt idx="43">
                  <c:v>3519.8587309999998</c:v>
                </c:pt>
              </c:numCache>
            </c:numRef>
          </c:cat>
          <c:val>
            <c:numRef>
              <c:f>'Overall Metrics'!$K$2:$K$45</c:f>
              <c:numCache>
                <c:formatCode>General</c:formatCode>
                <c:ptCount val="44"/>
                <c:pt idx="0">
                  <c:v>124</c:v>
                </c:pt>
                <c:pt idx="1">
                  <c:v>14</c:v>
                </c:pt>
                <c:pt idx="2">
                  <c:v>7</c:v>
                </c:pt>
                <c:pt idx="3">
                  <c:v>5</c:v>
                </c:pt>
                <c:pt idx="4">
                  <c:v>6</c:v>
                </c:pt>
                <c:pt idx="5">
                  <c:v>1</c:v>
                </c:pt>
                <c:pt idx="6">
                  <c:v>2</c:v>
                </c:pt>
                <c:pt idx="7">
                  <c:v>1</c:v>
                </c:pt>
                <c:pt idx="8">
                  <c:v>0</c:v>
                </c:pt>
                <c:pt idx="9">
                  <c:v>1</c:v>
                </c:pt>
                <c:pt idx="10">
                  <c:v>2</c:v>
                </c:pt>
                <c:pt idx="11">
                  <c:v>1</c:v>
                </c:pt>
                <c:pt idx="12">
                  <c:v>1</c:v>
                </c:pt>
                <c:pt idx="13">
                  <c:v>0</c:v>
                </c:pt>
                <c:pt idx="14">
                  <c:v>0</c:v>
                </c:pt>
                <c:pt idx="15">
                  <c:v>0</c:v>
                </c:pt>
                <c:pt idx="16">
                  <c:v>0</c:v>
                </c:pt>
                <c:pt idx="17">
                  <c:v>0</c:v>
                </c:pt>
                <c:pt idx="18">
                  <c:v>0</c:v>
                </c:pt>
                <c:pt idx="19">
                  <c:v>0</c:v>
                </c:pt>
                <c:pt idx="20">
                  <c:v>0</c:v>
                </c:pt>
                <c:pt idx="21">
                  <c:v>0</c:v>
                </c:pt>
                <c:pt idx="22">
                  <c:v>0</c:v>
                </c:pt>
                <c:pt idx="23">
                  <c:v>1</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BEAC-4858-A2E7-743CD7787BB8}"/>
            </c:ext>
          </c:extLst>
        </c:ser>
        <c:dLbls>
          <c:showLegendKey val="0"/>
          <c:showVal val="0"/>
          <c:showCatName val="0"/>
          <c:showSerName val="0"/>
          <c:showPercent val="0"/>
          <c:showBubbleSize val="0"/>
        </c:dLbls>
        <c:gapWidth val="0"/>
        <c:axId val="1030544144"/>
        <c:axId val="1030539248"/>
      </c:barChart>
      <c:catAx>
        <c:axId val="1030544144"/>
        <c:scaling>
          <c:orientation val="minMax"/>
        </c:scaling>
        <c:delete val="1"/>
        <c:axPos val="b"/>
        <c:title>
          <c:tx>
            <c:rich>
              <a:bodyPr/>
              <a:lstStyle/>
              <a:p>
                <a:pPr>
                  <a:defRPr/>
                </a:pPr>
                <a:r>
                  <a:rPr lang="en-US"/>
                  <a:t>Betweenness Centrality</a:t>
                </a:r>
              </a:p>
            </c:rich>
          </c:tx>
          <c:layout>
            <c:manualLayout>
              <c:xMode val="edge"/>
              <c:yMode val="edge"/>
              <c:x val="0.32728710116056114"/>
              <c:y val="0.82619320971975252"/>
            </c:manualLayout>
          </c:layout>
          <c:overlay val="0"/>
        </c:title>
        <c:numFmt formatCode="#,##0.00" sourceLinked="1"/>
        <c:majorTickMark val="out"/>
        <c:minorTickMark val="none"/>
        <c:tickLblPos val="none"/>
        <c:crossAx val="1030539248"/>
        <c:crosses val="autoZero"/>
        <c:auto val="1"/>
        <c:lblAlgn val="ctr"/>
        <c:lblOffset val="100"/>
        <c:noMultiLvlLbl val="0"/>
      </c:catAx>
      <c:valAx>
        <c:axId val="1030539248"/>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03054414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Metrics'!$M$2</c:f>
              <c:strCache>
                <c:ptCount val="1"/>
                <c:pt idx="0">
                  <c:v>151</c:v>
                </c:pt>
              </c:strCache>
            </c:strRef>
          </c:tx>
          <c:spPr>
            <a:solidFill>
              <a:schemeClr val="accent1"/>
            </a:solidFill>
          </c:spPr>
          <c:invertIfNegative val="0"/>
          <c:cat>
            <c:numRef>
              <c:f>'Overall Metrics'!$L$2:$L$45</c:f>
              <c:numCache>
                <c:formatCode>#,##0.00</c:formatCode>
                <c:ptCount val="44"/>
                <c:pt idx="0">
                  <c:v>1.335E-3</c:v>
                </c:pt>
                <c:pt idx="1">
                  <c:v>2.4559767441860465E-2</c:v>
                </c:pt>
                <c:pt idx="2">
                  <c:v>4.7784534883720933E-2</c:v>
                </c:pt>
                <c:pt idx="3">
                  <c:v>7.1009302325581392E-2</c:v>
                </c:pt>
                <c:pt idx="4">
                  <c:v>9.4234069767441864E-2</c:v>
                </c:pt>
                <c:pt idx="5">
                  <c:v>0.11745883720930234</c:v>
                </c:pt>
                <c:pt idx="6">
                  <c:v>0.14068360465116281</c:v>
                </c:pt>
                <c:pt idx="7">
                  <c:v>0.16390837209302328</c:v>
                </c:pt>
                <c:pt idx="8">
                  <c:v>0.18713313953488375</c:v>
                </c:pt>
                <c:pt idx="9">
                  <c:v>0.21035790697674422</c:v>
                </c:pt>
                <c:pt idx="10">
                  <c:v>0.2335826744186047</c:v>
                </c:pt>
                <c:pt idx="11">
                  <c:v>0.25680744186046517</c:v>
                </c:pt>
                <c:pt idx="12">
                  <c:v>0.28003220930232564</c:v>
                </c:pt>
                <c:pt idx="13">
                  <c:v>0.30325697674418611</c:v>
                </c:pt>
                <c:pt idx="14">
                  <c:v>0.32648174418604659</c:v>
                </c:pt>
                <c:pt idx="15">
                  <c:v>0.34970651162790706</c:v>
                </c:pt>
                <c:pt idx="16">
                  <c:v>0.37293127906976753</c:v>
                </c:pt>
                <c:pt idx="17">
                  <c:v>0.396156046511628</c:v>
                </c:pt>
                <c:pt idx="18">
                  <c:v>0.41938081395348847</c:v>
                </c:pt>
                <c:pt idx="19">
                  <c:v>0.44260558139534895</c:v>
                </c:pt>
                <c:pt idx="20">
                  <c:v>0.46583034883720942</c:v>
                </c:pt>
                <c:pt idx="21">
                  <c:v>0.48905511627906989</c:v>
                </c:pt>
                <c:pt idx="22">
                  <c:v>0.51227988372093036</c:v>
                </c:pt>
                <c:pt idx="23">
                  <c:v>0.53550465116279078</c:v>
                </c:pt>
                <c:pt idx="24">
                  <c:v>0.5587294186046512</c:v>
                </c:pt>
                <c:pt idx="25">
                  <c:v>0.58195418604651161</c:v>
                </c:pt>
                <c:pt idx="26">
                  <c:v>0.60517895348837203</c:v>
                </c:pt>
                <c:pt idx="27">
                  <c:v>0.62840372093023245</c:v>
                </c:pt>
                <c:pt idx="28">
                  <c:v>0.65162848837209286</c:v>
                </c:pt>
                <c:pt idx="29">
                  <c:v>0.67485325581395328</c:v>
                </c:pt>
                <c:pt idx="30">
                  <c:v>0.6980780232558137</c:v>
                </c:pt>
                <c:pt idx="31">
                  <c:v>0.72130279069767411</c:v>
                </c:pt>
                <c:pt idx="32">
                  <c:v>0.74452755813953453</c:v>
                </c:pt>
                <c:pt idx="33">
                  <c:v>0.76775232558139495</c:v>
                </c:pt>
                <c:pt idx="34">
                  <c:v>0.79097709302325536</c:v>
                </c:pt>
                <c:pt idx="35">
                  <c:v>0.81420186046511578</c:v>
                </c:pt>
                <c:pt idx="36">
                  <c:v>0.8374266279069762</c:v>
                </c:pt>
                <c:pt idx="37">
                  <c:v>0.86065139534883661</c:v>
                </c:pt>
                <c:pt idx="38">
                  <c:v>0.88387616279069703</c:v>
                </c:pt>
                <c:pt idx="39">
                  <c:v>0.90710093023255745</c:v>
                </c:pt>
                <c:pt idx="40">
                  <c:v>0.93032569767441786</c:v>
                </c:pt>
                <c:pt idx="41">
                  <c:v>0.95355046511627828</c:v>
                </c:pt>
                <c:pt idx="42">
                  <c:v>0.9767752325581387</c:v>
                </c:pt>
                <c:pt idx="43">
                  <c:v>1</c:v>
                </c:pt>
              </c:numCache>
            </c:numRef>
          </c:cat>
          <c:val>
            <c:numRef>
              <c:f>'Overall Metrics'!$M$2:$M$45</c:f>
              <c:numCache>
                <c:formatCode>General</c:formatCode>
                <c:ptCount val="44"/>
                <c:pt idx="0">
                  <c:v>151</c:v>
                </c:pt>
                <c:pt idx="1">
                  <c:v>0</c:v>
                </c:pt>
                <c:pt idx="2">
                  <c:v>0</c:v>
                </c:pt>
                <c:pt idx="3">
                  <c:v>0</c:v>
                </c:pt>
                <c:pt idx="4">
                  <c:v>2</c:v>
                </c:pt>
                <c:pt idx="5">
                  <c:v>0</c:v>
                </c:pt>
                <c:pt idx="6">
                  <c:v>3</c:v>
                </c:pt>
                <c:pt idx="7">
                  <c:v>0</c:v>
                </c:pt>
                <c:pt idx="8">
                  <c:v>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10</c:v>
                </c:pt>
              </c:numCache>
            </c:numRef>
          </c:val>
          <c:extLst>
            <c:ext xmlns:c16="http://schemas.microsoft.com/office/drawing/2014/chart" uri="{C3380CC4-5D6E-409C-BE32-E72D297353CC}">
              <c16:uniqueId val="{00000000-839D-4C78-A45D-38692D06FDAC}"/>
            </c:ext>
          </c:extLst>
        </c:ser>
        <c:dLbls>
          <c:showLegendKey val="0"/>
          <c:showVal val="0"/>
          <c:showCatName val="0"/>
          <c:showSerName val="0"/>
          <c:showPercent val="0"/>
          <c:showBubbleSize val="0"/>
        </c:dLbls>
        <c:gapWidth val="0"/>
        <c:axId val="1030544688"/>
        <c:axId val="1030543600"/>
      </c:barChart>
      <c:catAx>
        <c:axId val="1030544688"/>
        <c:scaling>
          <c:orientation val="minMax"/>
        </c:scaling>
        <c:delete val="1"/>
        <c:axPos val="b"/>
        <c:title>
          <c:tx>
            <c:rich>
              <a:bodyPr/>
              <a:lstStyle/>
              <a:p>
                <a:pPr>
                  <a:defRPr/>
                </a:pPr>
                <a:r>
                  <a:rPr lang="en-US"/>
                  <a:t>Closeness Centrality</a:t>
                </a:r>
              </a:p>
            </c:rich>
          </c:tx>
          <c:layout>
            <c:manualLayout>
              <c:xMode val="edge"/>
              <c:yMode val="edge"/>
              <c:x val="0.35406086287408578"/>
              <c:y val="0.82619320971975252"/>
            </c:manualLayout>
          </c:layout>
          <c:overlay val="0"/>
        </c:title>
        <c:numFmt formatCode="#,##0.00" sourceLinked="1"/>
        <c:majorTickMark val="out"/>
        <c:minorTickMark val="none"/>
        <c:tickLblPos val="none"/>
        <c:crossAx val="1030543600"/>
        <c:crosses val="autoZero"/>
        <c:auto val="1"/>
        <c:lblAlgn val="ctr"/>
        <c:lblOffset val="100"/>
        <c:noMultiLvlLbl val="0"/>
      </c:catAx>
      <c:valAx>
        <c:axId val="1030543600"/>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1030544688"/>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Metrics'!$O$2</c:f>
              <c:strCache>
                <c:ptCount val="1"/>
                <c:pt idx="0">
                  <c:v>45</c:v>
                </c:pt>
              </c:strCache>
            </c:strRef>
          </c:tx>
          <c:spPr>
            <a:solidFill>
              <a:schemeClr val="accent1"/>
            </a:solidFill>
          </c:spPr>
          <c:invertIfNegative val="0"/>
          <c:cat>
            <c:numRef>
              <c:f>'Overall Metrics'!$N$2:$N$45</c:f>
              <c:numCache>
                <c:formatCode>#,##0.00</c:formatCode>
                <c:ptCount val="44"/>
                <c:pt idx="0">
                  <c:v>0</c:v>
                </c:pt>
                <c:pt idx="1">
                  <c:v>9.010697674418605E-4</c:v>
                </c:pt>
                <c:pt idx="2">
                  <c:v>1.802139534883721E-3</c:v>
                </c:pt>
                <c:pt idx="3">
                  <c:v>2.7032093023255815E-3</c:v>
                </c:pt>
                <c:pt idx="4">
                  <c:v>3.604279069767442E-3</c:v>
                </c:pt>
                <c:pt idx="5">
                  <c:v>4.5053488372093029E-3</c:v>
                </c:pt>
                <c:pt idx="6">
                  <c:v>5.4064186046511638E-3</c:v>
                </c:pt>
                <c:pt idx="7">
                  <c:v>6.3074883720930248E-3</c:v>
                </c:pt>
                <c:pt idx="8">
                  <c:v>7.2085581395348857E-3</c:v>
                </c:pt>
                <c:pt idx="9">
                  <c:v>8.1096279069767466E-3</c:v>
                </c:pt>
                <c:pt idx="10">
                  <c:v>9.0106976744186076E-3</c:v>
                </c:pt>
                <c:pt idx="11">
                  <c:v>9.9117674418604685E-3</c:v>
                </c:pt>
                <c:pt idx="12">
                  <c:v>1.0812837209302329E-2</c:v>
                </c:pt>
                <c:pt idx="13">
                  <c:v>1.171390697674419E-2</c:v>
                </c:pt>
                <c:pt idx="14">
                  <c:v>1.2614976744186051E-2</c:v>
                </c:pt>
                <c:pt idx="15">
                  <c:v>1.3516046511627912E-2</c:v>
                </c:pt>
                <c:pt idx="16">
                  <c:v>1.4417116279069773E-2</c:v>
                </c:pt>
                <c:pt idx="17">
                  <c:v>1.5318186046511634E-2</c:v>
                </c:pt>
                <c:pt idx="18">
                  <c:v>1.6219255813953493E-2</c:v>
                </c:pt>
                <c:pt idx="19">
                  <c:v>1.7120325581395354E-2</c:v>
                </c:pt>
                <c:pt idx="20">
                  <c:v>1.8021395348837215E-2</c:v>
                </c:pt>
                <c:pt idx="21">
                  <c:v>1.8922465116279076E-2</c:v>
                </c:pt>
                <c:pt idx="22">
                  <c:v>1.9823534883720937E-2</c:v>
                </c:pt>
                <c:pt idx="23">
                  <c:v>2.0724604651162798E-2</c:v>
                </c:pt>
                <c:pt idx="24">
                  <c:v>2.1625674418604659E-2</c:v>
                </c:pt>
                <c:pt idx="25">
                  <c:v>2.252674418604652E-2</c:v>
                </c:pt>
                <c:pt idx="26">
                  <c:v>2.3427813953488381E-2</c:v>
                </c:pt>
                <c:pt idx="27">
                  <c:v>2.4328883720930242E-2</c:v>
                </c:pt>
                <c:pt idx="28">
                  <c:v>2.5229953488372103E-2</c:v>
                </c:pt>
                <c:pt idx="29">
                  <c:v>2.6131023255813964E-2</c:v>
                </c:pt>
                <c:pt idx="30">
                  <c:v>2.7032093023255824E-2</c:v>
                </c:pt>
                <c:pt idx="31">
                  <c:v>2.7933162790697685E-2</c:v>
                </c:pt>
                <c:pt idx="32">
                  <c:v>2.8834232558139546E-2</c:v>
                </c:pt>
                <c:pt idx="33">
                  <c:v>2.9735302325581407E-2</c:v>
                </c:pt>
                <c:pt idx="34">
                  <c:v>3.0636372093023268E-2</c:v>
                </c:pt>
                <c:pt idx="35">
                  <c:v>3.1537441860465129E-2</c:v>
                </c:pt>
                <c:pt idx="36">
                  <c:v>3.2438511627906987E-2</c:v>
                </c:pt>
                <c:pt idx="37">
                  <c:v>3.3339581395348844E-2</c:v>
                </c:pt>
                <c:pt idx="38">
                  <c:v>3.4240651162790701E-2</c:v>
                </c:pt>
                <c:pt idx="39">
                  <c:v>3.5141720930232559E-2</c:v>
                </c:pt>
                <c:pt idx="40">
                  <c:v>3.6042790697674416E-2</c:v>
                </c:pt>
                <c:pt idx="41">
                  <c:v>3.6943860465116274E-2</c:v>
                </c:pt>
                <c:pt idx="42">
                  <c:v>3.7844930232558131E-2</c:v>
                </c:pt>
                <c:pt idx="43">
                  <c:v>3.8746000000000003E-2</c:v>
                </c:pt>
              </c:numCache>
            </c:numRef>
          </c:cat>
          <c:val>
            <c:numRef>
              <c:f>'Overall Metrics'!$O$2:$O$45</c:f>
              <c:numCache>
                <c:formatCode>General</c:formatCode>
                <c:ptCount val="44"/>
                <c:pt idx="0">
                  <c:v>45</c:v>
                </c:pt>
                <c:pt idx="1">
                  <c:v>8</c:v>
                </c:pt>
                <c:pt idx="2">
                  <c:v>15</c:v>
                </c:pt>
                <c:pt idx="3">
                  <c:v>11</c:v>
                </c:pt>
                <c:pt idx="4">
                  <c:v>10</c:v>
                </c:pt>
                <c:pt idx="5">
                  <c:v>11</c:v>
                </c:pt>
                <c:pt idx="6">
                  <c:v>6</c:v>
                </c:pt>
                <c:pt idx="7">
                  <c:v>6</c:v>
                </c:pt>
                <c:pt idx="8">
                  <c:v>13</c:v>
                </c:pt>
                <c:pt idx="9">
                  <c:v>2</c:v>
                </c:pt>
                <c:pt idx="10">
                  <c:v>4</c:v>
                </c:pt>
                <c:pt idx="11">
                  <c:v>5</c:v>
                </c:pt>
                <c:pt idx="12">
                  <c:v>3</c:v>
                </c:pt>
                <c:pt idx="13">
                  <c:v>5</c:v>
                </c:pt>
                <c:pt idx="14">
                  <c:v>4</c:v>
                </c:pt>
                <c:pt idx="15">
                  <c:v>2</c:v>
                </c:pt>
                <c:pt idx="16">
                  <c:v>0</c:v>
                </c:pt>
                <c:pt idx="17">
                  <c:v>4</c:v>
                </c:pt>
                <c:pt idx="18">
                  <c:v>2</c:v>
                </c:pt>
                <c:pt idx="19">
                  <c:v>1</c:v>
                </c:pt>
                <c:pt idx="20">
                  <c:v>1</c:v>
                </c:pt>
                <c:pt idx="21">
                  <c:v>2</c:v>
                </c:pt>
                <c:pt idx="22">
                  <c:v>0</c:v>
                </c:pt>
                <c:pt idx="23">
                  <c:v>0</c:v>
                </c:pt>
                <c:pt idx="24">
                  <c:v>1</c:v>
                </c:pt>
                <c:pt idx="25">
                  <c:v>1</c:v>
                </c:pt>
                <c:pt idx="26">
                  <c:v>0</c:v>
                </c:pt>
                <c:pt idx="27">
                  <c:v>1</c:v>
                </c:pt>
                <c:pt idx="28">
                  <c:v>1</c:v>
                </c:pt>
                <c:pt idx="29">
                  <c:v>1</c:v>
                </c:pt>
                <c:pt idx="30">
                  <c:v>0</c:v>
                </c:pt>
                <c:pt idx="31">
                  <c:v>0</c:v>
                </c:pt>
                <c:pt idx="32">
                  <c:v>0</c:v>
                </c:pt>
                <c:pt idx="33">
                  <c:v>1</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26B9-42A6-8261-2E417779CD7F}"/>
            </c:ext>
          </c:extLst>
        </c:ser>
        <c:dLbls>
          <c:showLegendKey val="0"/>
          <c:showVal val="0"/>
          <c:showCatName val="0"/>
          <c:showSerName val="0"/>
          <c:showPercent val="0"/>
          <c:showBubbleSize val="0"/>
        </c:dLbls>
        <c:gapWidth val="0"/>
        <c:axId val="799961824"/>
        <c:axId val="750975696"/>
      </c:barChart>
      <c:catAx>
        <c:axId val="799961824"/>
        <c:scaling>
          <c:orientation val="minMax"/>
        </c:scaling>
        <c:delete val="1"/>
        <c:axPos val="b"/>
        <c:title>
          <c:tx>
            <c:rich>
              <a:bodyPr/>
              <a:lstStyle/>
              <a:p>
                <a:pPr>
                  <a:defRPr/>
                </a:pPr>
                <a:r>
                  <a:rPr lang="en-US"/>
                  <a:t>Eigenvector</a:t>
                </a:r>
                <a:r>
                  <a:rPr lang="en-US" baseline="0"/>
                  <a:t> </a:t>
                </a:r>
                <a:r>
                  <a:rPr lang="en-US"/>
                  <a:t>Centrality</a:t>
                </a:r>
              </a:p>
            </c:rich>
          </c:tx>
          <c:layout>
            <c:manualLayout>
              <c:xMode val="edge"/>
              <c:yMode val="edge"/>
              <c:x val="0.33732726180313355"/>
              <c:y val="0.82619320971975252"/>
            </c:manualLayout>
          </c:layout>
          <c:overlay val="0"/>
        </c:title>
        <c:numFmt formatCode="#,##0.00" sourceLinked="1"/>
        <c:majorTickMark val="out"/>
        <c:minorTickMark val="none"/>
        <c:tickLblPos val="none"/>
        <c:crossAx val="750975696"/>
        <c:crosses val="autoZero"/>
        <c:auto val="1"/>
        <c:lblAlgn val="ctr"/>
        <c:lblOffset val="100"/>
        <c:noMultiLvlLbl val="0"/>
      </c:catAx>
      <c:valAx>
        <c:axId val="750975696"/>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799961824"/>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Metrics'!$S$2</c:f>
              <c:strCache>
                <c:ptCount val="1"/>
                <c:pt idx="0">
                  <c:v>16</c:v>
                </c:pt>
              </c:strCache>
            </c:strRef>
          </c:tx>
          <c:spPr>
            <a:solidFill>
              <a:schemeClr val="accent1"/>
            </a:solidFill>
          </c:spPr>
          <c:invertIfNegative val="0"/>
          <c:cat>
            <c:numRef>
              <c:f>'Overall Metrics'!$R$2:$R$45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Metrics'!$S$2:$S$45</c:f>
              <c:numCache>
                <c:formatCode>General</c:formatCode>
                <c:ptCount val="44"/>
                <c:pt idx="0">
                  <c:v>16</c:v>
                </c:pt>
                <c:pt idx="1">
                  <c:v>0</c:v>
                </c:pt>
                <c:pt idx="2">
                  <c:v>0</c:v>
                </c:pt>
                <c:pt idx="3">
                  <c:v>0</c:v>
                </c:pt>
                <c:pt idx="4">
                  <c:v>0</c:v>
                </c:pt>
                <c:pt idx="5">
                  <c:v>0</c:v>
                </c:pt>
                <c:pt idx="6">
                  <c:v>1</c:v>
                </c:pt>
                <c:pt idx="7">
                  <c:v>2</c:v>
                </c:pt>
                <c:pt idx="8">
                  <c:v>1</c:v>
                </c:pt>
                <c:pt idx="9">
                  <c:v>0</c:v>
                </c:pt>
                <c:pt idx="10">
                  <c:v>1</c:v>
                </c:pt>
                <c:pt idx="11">
                  <c:v>1</c:v>
                </c:pt>
                <c:pt idx="12">
                  <c:v>5</c:v>
                </c:pt>
                <c:pt idx="13">
                  <c:v>2</c:v>
                </c:pt>
                <c:pt idx="14">
                  <c:v>6</c:v>
                </c:pt>
                <c:pt idx="15">
                  <c:v>1</c:v>
                </c:pt>
                <c:pt idx="16">
                  <c:v>5</c:v>
                </c:pt>
                <c:pt idx="17">
                  <c:v>2</c:v>
                </c:pt>
                <c:pt idx="18">
                  <c:v>3</c:v>
                </c:pt>
                <c:pt idx="19">
                  <c:v>0</c:v>
                </c:pt>
                <c:pt idx="20">
                  <c:v>8</c:v>
                </c:pt>
                <c:pt idx="21">
                  <c:v>4</c:v>
                </c:pt>
                <c:pt idx="22">
                  <c:v>5</c:v>
                </c:pt>
                <c:pt idx="23">
                  <c:v>3</c:v>
                </c:pt>
                <c:pt idx="24">
                  <c:v>4</c:v>
                </c:pt>
                <c:pt idx="25">
                  <c:v>8</c:v>
                </c:pt>
                <c:pt idx="26">
                  <c:v>0</c:v>
                </c:pt>
                <c:pt idx="27">
                  <c:v>0</c:v>
                </c:pt>
                <c:pt idx="28">
                  <c:v>3</c:v>
                </c:pt>
                <c:pt idx="29">
                  <c:v>2</c:v>
                </c:pt>
                <c:pt idx="30">
                  <c:v>6</c:v>
                </c:pt>
                <c:pt idx="31">
                  <c:v>1</c:v>
                </c:pt>
                <c:pt idx="32">
                  <c:v>0</c:v>
                </c:pt>
                <c:pt idx="33">
                  <c:v>6</c:v>
                </c:pt>
                <c:pt idx="34">
                  <c:v>4</c:v>
                </c:pt>
                <c:pt idx="35">
                  <c:v>6</c:v>
                </c:pt>
                <c:pt idx="36">
                  <c:v>1</c:v>
                </c:pt>
                <c:pt idx="37">
                  <c:v>2</c:v>
                </c:pt>
                <c:pt idx="38">
                  <c:v>6</c:v>
                </c:pt>
                <c:pt idx="39">
                  <c:v>5</c:v>
                </c:pt>
                <c:pt idx="40">
                  <c:v>9</c:v>
                </c:pt>
                <c:pt idx="41">
                  <c:v>0</c:v>
                </c:pt>
                <c:pt idx="42">
                  <c:v>0</c:v>
                </c:pt>
                <c:pt idx="43">
                  <c:v>38</c:v>
                </c:pt>
              </c:numCache>
            </c:numRef>
          </c:val>
          <c:extLst>
            <c:ext xmlns:c16="http://schemas.microsoft.com/office/drawing/2014/chart" uri="{C3380CC4-5D6E-409C-BE32-E72D297353CC}">
              <c16:uniqueId val="{00000000-9004-475A-978B-6B6F29A7672C}"/>
            </c:ext>
          </c:extLst>
        </c:ser>
        <c:dLbls>
          <c:showLegendKey val="0"/>
          <c:showVal val="0"/>
          <c:showCatName val="0"/>
          <c:showSerName val="0"/>
          <c:showPercent val="0"/>
          <c:showBubbleSize val="0"/>
        </c:dLbls>
        <c:gapWidth val="0"/>
        <c:axId val="795601728"/>
        <c:axId val="795604992"/>
      </c:barChart>
      <c:catAx>
        <c:axId val="795601728"/>
        <c:scaling>
          <c:orientation val="minMax"/>
        </c:scaling>
        <c:delete val="1"/>
        <c:axPos val="b"/>
        <c:title>
          <c:tx>
            <c:rich>
              <a:bodyPr/>
              <a:lstStyle/>
              <a:p>
                <a:pPr>
                  <a:defRPr/>
                </a:pPr>
                <a:r>
                  <a:rPr lang="en-US"/>
                  <a:t>Clustering Coefficient</a:t>
                </a:r>
              </a:p>
            </c:rich>
          </c:tx>
          <c:layout>
            <c:manualLayout>
              <c:xMode val="edge"/>
              <c:yMode val="edge"/>
              <c:x val="0.33732726180313377"/>
              <c:y val="0.82619320971975252"/>
            </c:manualLayout>
          </c:layout>
          <c:overlay val="0"/>
        </c:title>
        <c:numFmt formatCode="#,##0.00" sourceLinked="1"/>
        <c:majorTickMark val="out"/>
        <c:minorTickMark val="none"/>
        <c:tickLblPos val="none"/>
        <c:crossAx val="795604992"/>
        <c:crosses val="autoZero"/>
        <c:auto val="1"/>
        <c:lblAlgn val="ctr"/>
        <c:lblOffset val="100"/>
        <c:noMultiLvlLbl val="0"/>
      </c:catAx>
      <c:valAx>
        <c:axId val="795604992"/>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795601728"/>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'Overall Metrics'!$Q$2</c:f>
              <c:strCache>
                <c:ptCount val="1"/>
                <c:pt idx="0">
                  <c:v>8</c:v>
                </c:pt>
              </c:strCache>
            </c:strRef>
          </c:tx>
          <c:spPr>
            <a:solidFill>
              <a:schemeClr val="accent1"/>
            </a:solidFill>
          </c:spPr>
          <c:invertIfNegative val="0"/>
          <c:cat>
            <c:numRef>
              <c:f>'Overall Metrics'!$R$2:$R$45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Metrics'!$Q$2:$Q$45</c:f>
              <c:numCache>
                <c:formatCode>General</c:formatCode>
                <c:ptCount val="44"/>
                <c:pt idx="0">
                  <c:v>8</c:v>
                </c:pt>
                <c:pt idx="1">
                  <c:v>21</c:v>
                </c:pt>
                <c:pt idx="2">
                  <c:v>16</c:v>
                </c:pt>
                <c:pt idx="3">
                  <c:v>29</c:v>
                </c:pt>
                <c:pt idx="4">
                  <c:v>29</c:v>
                </c:pt>
                <c:pt idx="5">
                  <c:v>16</c:v>
                </c:pt>
                <c:pt idx="6">
                  <c:v>10</c:v>
                </c:pt>
                <c:pt idx="7">
                  <c:v>9</c:v>
                </c:pt>
                <c:pt idx="8">
                  <c:v>5</c:v>
                </c:pt>
                <c:pt idx="9">
                  <c:v>2</c:v>
                </c:pt>
                <c:pt idx="10">
                  <c:v>3</c:v>
                </c:pt>
                <c:pt idx="11">
                  <c:v>4</c:v>
                </c:pt>
                <c:pt idx="12">
                  <c:v>4</c:v>
                </c:pt>
                <c:pt idx="13">
                  <c:v>2</c:v>
                </c:pt>
                <c:pt idx="14">
                  <c:v>2</c:v>
                </c:pt>
                <c:pt idx="15">
                  <c:v>0</c:v>
                </c:pt>
                <c:pt idx="16">
                  <c:v>1</c:v>
                </c:pt>
                <c:pt idx="17">
                  <c:v>0</c:v>
                </c:pt>
                <c:pt idx="18">
                  <c:v>1</c:v>
                </c:pt>
                <c:pt idx="19">
                  <c:v>1</c:v>
                </c:pt>
                <c:pt idx="20">
                  <c:v>0</c:v>
                </c:pt>
                <c:pt idx="21">
                  <c:v>1</c:v>
                </c:pt>
                <c:pt idx="22">
                  <c:v>0</c:v>
                </c:pt>
                <c:pt idx="23">
                  <c:v>0</c:v>
                </c:pt>
                <c:pt idx="24">
                  <c:v>0</c:v>
                </c:pt>
                <c:pt idx="25">
                  <c:v>0</c:v>
                </c:pt>
                <c:pt idx="26">
                  <c:v>1</c:v>
                </c:pt>
                <c:pt idx="27">
                  <c:v>0</c:v>
                </c:pt>
                <c:pt idx="28">
                  <c:v>1</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1</c:v>
                </c:pt>
              </c:numCache>
            </c:numRef>
          </c:val>
          <c:extLst>
            <c:ext xmlns:c16="http://schemas.microsoft.com/office/drawing/2014/chart" uri="{C3380CC4-5D6E-409C-BE32-E72D297353CC}">
              <c16:uniqueId val="{00000000-8D84-42A9-841A-0F620EE51F47}"/>
            </c:ext>
          </c:extLst>
        </c:ser>
        <c:dLbls>
          <c:showLegendKey val="0"/>
          <c:showVal val="0"/>
          <c:showCatName val="0"/>
          <c:showSerName val="0"/>
          <c:showPercent val="0"/>
          <c:showBubbleSize val="0"/>
        </c:dLbls>
        <c:gapWidth val="0"/>
        <c:axId val="795605536"/>
        <c:axId val="795601184"/>
      </c:barChart>
      <c:catAx>
        <c:axId val="795605536"/>
        <c:scaling>
          <c:orientation val="minMax"/>
        </c:scaling>
        <c:delete val="1"/>
        <c:axPos val="b"/>
        <c:title>
          <c:tx>
            <c:rich>
              <a:bodyPr/>
              <a:lstStyle/>
              <a:p>
                <a:pPr>
                  <a:defRPr/>
                </a:pPr>
                <a:r>
                  <a:rPr lang="en-US"/>
                  <a:t>PageRank</a:t>
                </a:r>
              </a:p>
            </c:rich>
          </c:tx>
          <c:layout>
            <c:manualLayout>
              <c:xMode val="edge"/>
              <c:yMode val="edge"/>
              <c:x val="0.41764854694368031"/>
              <c:y val="0.82619320971975252"/>
            </c:manualLayout>
          </c:layout>
          <c:overlay val="0"/>
        </c:title>
        <c:numFmt formatCode="#,##0.00" sourceLinked="1"/>
        <c:majorTickMark val="out"/>
        <c:minorTickMark val="none"/>
        <c:tickLblPos val="none"/>
        <c:crossAx val="795601184"/>
        <c:crosses val="autoZero"/>
        <c:auto val="1"/>
        <c:lblAlgn val="ctr"/>
        <c:lblOffset val="100"/>
        <c:noMultiLvlLbl val="0"/>
      </c:catAx>
      <c:valAx>
        <c:axId val="795601184"/>
        <c:scaling>
          <c:orientation val="minMax"/>
        </c:scaling>
        <c:delete val="0"/>
        <c:axPos val="l"/>
        <c:majorGridlines/>
        <c:title>
          <c:tx>
            <c:rich>
              <a:bodyPr rot="-5400000" vert="horz"/>
              <a:lstStyle/>
              <a:p>
                <a:pPr>
                  <a:defRPr/>
                </a:pPr>
                <a:r>
                  <a:rPr lang="en-US"/>
                  <a:t>Frequency</a:t>
                </a:r>
              </a:p>
            </c:rich>
          </c:tx>
          <c:overlay val="0"/>
        </c:title>
        <c:numFmt formatCode="General" sourceLinked="1"/>
        <c:majorTickMark val="out"/>
        <c:minorTickMark val="none"/>
        <c:tickLblPos val="nextTo"/>
        <c:crossAx val="795605536"/>
        <c:crosses val="autoZero"/>
        <c:crossBetween val="between"/>
      </c:valAx>
    </c:plotArea>
    <c:plotVisOnly val="0"/>
    <c:dispBlanksAs val="gap"/>
    <c:showDLblsOverMax val="0"/>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7639579878386837E-3"/>
          <c:y val="8.0430855234004828E-3"/>
          <c:w val="0.99723592884220325"/>
          <c:h val="0.9839124654872371"/>
        </c:manualLayout>
      </c:layout>
      <c:barChart>
        <c:barDir val="col"/>
        <c:grouping val="clustered"/>
        <c:varyColors val="0"/>
        <c:ser>
          <c:idx val="1"/>
          <c:order val="0"/>
          <c:tx>
            <c:strRef>
              <c:f>'Overall Metrics'!$U$2</c:f>
              <c:strCache>
                <c:ptCount val="1"/>
                <c:pt idx="0">
                  <c:v>16</c:v>
                </c:pt>
              </c:strCache>
            </c:strRef>
          </c:tx>
          <c:spPr>
            <a:solidFill>
              <a:schemeClr val="accent1"/>
            </a:solidFill>
          </c:spPr>
          <c:invertIfNegative val="0"/>
          <c:cat>
            <c:numRef>
              <c:f>'Overall Metrics'!$T$2:$T$45</c:f>
              <c:numCache>
                <c:formatCode>#,##0.00</c:formatCode>
                <c:ptCount val="44"/>
                <c:pt idx="0">
                  <c:v>0</c:v>
                </c:pt>
                <c:pt idx="1">
                  <c:v>2.3255813953488372E-2</c:v>
                </c:pt>
                <c:pt idx="2">
                  <c:v>4.6511627906976744E-2</c:v>
                </c:pt>
                <c:pt idx="3">
                  <c:v>6.9767441860465115E-2</c:v>
                </c:pt>
                <c:pt idx="4">
                  <c:v>9.3023255813953487E-2</c:v>
                </c:pt>
                <c:pt idx="5">
                  <c:v>0.11627906976744186</c:v>
                </c:pt>
                <c:pt idx="6">
                  <c:v>0.13953488372093023</c:v>
                </c:pt>
                <c:pt idx="7">
                  <c:v>0.16279069767441862</c:v>
                </c:pt>
                <c:pt idx="8">
                  <c:v>0.18604651162790697</c:v>
                </c:pt>
                <c:pt idx="9">
                  <c:v>0.20930232558139533</c:v>
                </c:pt>
                <c:pt idx="10">
                  <c:v>0.23255813953488369</c:v>
                </c:pt>
                <c:pt idx="11">
                  <c:v>0.25581395348837205</c:v>
                </c:pt>
                <c:pt idx="12">
                  <c:v>0.27906976744186041</c:v>
                </c:pt>
                <c:pt idx="13">
                  <c:v>0.30232558139534876</c:v>
                </c:pt>
                <c:pt idx="14">
                  <c:v>0.32558139534883712</c:v>
                </c:pt>
                <c:pt idx="15">
                  <c:v>0.34883720930232548</c:v>
                </c:pt>
                <c:pt idx="16">
                  <c:v>0.37209302325581384</c:v>
                </c:pt>
                <c:pt idx="17">
                  <c:v>0.3953488372093022</c:v>
                </c:pt>
                <c:pt idx="18">
                  <c:v>0.41860465116279055</c:v>
                </c:pt>
                <c:pt idx="19">
                  <c:v>0.44186046511627891</c:v>
                </c:pt>
                <c:pt idx="20">
                  <c:v>0.46511627906976727</c:v>
                </c:pt>
                <c:pt idx="21">
                  <c:v>0.48837209302325563</c:v>
                </c:pt>
                <c:pt idx="22">
                  <c:v>0.51162790697674398</c:v>
                </c:pt>
                <c:pt idx="23">
                  <c:v>0.5348837209302324</c:v>
                </c:pt>
                <c:pt idx="24">
                  <c:v>0.55813953488372081</c:v>
                </c:pt>
                <c:pt idx="25">
                  <c:v>0.58139534883720922</c:v>
                </c:pt>
                <c:pt idx="26">
                  <c:v>0.60465116279069764</c:v>
                </c:pt>
                <c:pt idx="27">
                  <c:v>0.62790697674418605</c:v>
                </c:pt>
                <c:pt idx="28">
                  <c:v>0.65116279069767447</c:v>
                </c:pt>
                <c:pt idx="29">
                  <c:v>0.67441860465116288</c:v>
                </c:pt>
                <c:pt idx="30">
                  <c:v>0.69767441860465129</c:v>
                </c:pt>
                <c:pt idx="31">
                  <c:v>0.72093023255813971</c:v>
                </c:pt>
                <c:pt idx="32">
                  <c:v>0.74418604651162812</c:v>
                </c:pt>
                <c:pt idx="33">
                  <c:v>0.76744186046511653</c:v>
                </c:pt>
                <c:pt idx="34">
                  <c:v>0.79069767441860495</c:v>
                </c:pt>
                <c:pt idx="35">
                  <c:v>0.81395348837209336</c:v>
                </c:pt>
                <c:pt idx="36">
                  <c:v>0.83720930232558177</c:v>
                </c:pt>
                <c:pt idx="37">
                  <c:v>0.86046511627907019</c:v>
                </c:pt>
                <c:pt idx="38">
                  <c:v>0.8837209302325586</c:v>
                </c:pt>
                <c:pt idx="39">
                  <c:v>0.90697674418604701</c:v>
                </c:pt>
                <c:pt idx="40">
                  <c:v>0.93023255813953543</c:v>
                </c:pt>
                <c:pt idx="41">
                  <c:v>0.95348837209302384</c:v>
                </c:pt>
                <c:pt idx="42">
                  <c:v>0.97674418604651225</c:v>
                </c:pt>
                <c:pt idx="43">
                  <c:v>1</c:v>
                </c:pt>
              </c:numCache>
            </c:numRef>
          </c:cat>
          <c:val>
            <c:numRef>
              <c:f>'Overall Metrics'!$U$2:$U$45</c:f>
              <c:numCache>
                <c:formatCode>General</c:formatCode>
                <c:ptCount val="44"/>
                <c:pt idx="0">
                  <c:v>16</c:v>
                </c:pt>
                <c:pt idx="1">
                  <c:v>0</c:v>
                </c:pt>
                <c:pt idx="2">
                  <c:v>0</c:v>
                </c:pt>
                <c:pt idx="3">
                  <c:v>0</c:v>
                </c:pt>
                <c:pt idx="4">
                  <c:v>0</c:v>
                </c:pt>
                <c:pt idx="5">
                  <c:v>0</c:v>
                </c:pt>
                <c:pt idx="6">
                  <c:v>1</c:v>
                </c:pt>
                <c:pt idx="7">
                  <c:v>2</c:v>
                </c:pt>
                <c:pt idx="8">
                  <c:v>1</c:v>
                </c:pt>
                <c:pt idx="9">
                  <c:v>0</c:v>
                </c:pt>
                <c:pt idx="10">
                  <c:v>1</c:v>
                </c:pt>
                <c:pt idx="11">
                  <c:v>1</c:v>
                </c:pt>
                <c:pt idx="12">
                  <c:v>5</c:v>
                </c:pt>
                <c:pt idx="13">
                  <c:v>2</c:v>
                </c:pt>
                <c:pt idx="14">
                  <c:v>6</c:v>
                </c:pt>
                <c:pt idx="15">
                  <c:v>1</c:v>
                </c:pt>
                <c:pt idx="16">
                  <c:v>5</c:v>
                </c:pt>
                <c:pt idx="17">
                  <c:v>2</c:v>
                </c:pt>
                <c:pt idx="18">
                  <c:v>3</c:v>
                </c:pt>
                <c:pt idx="19">
                  <c:v>0</c:v>
                </c:pt>
                <c:pt idx="20">
                  <c:v>8</c:v>
                </c:pt>
                <c:pt idx="21">
                  <c:v>4</c:v>
                </c:pt>
                <c:pt idx="22">
                  <c:v>5</c:v>
                </c:pt>
                <c:pt idx="23">
                  <c:v>3</c:v>
                </c:pt>
                <c:pt idx="24">
                  <c:v>4</c:v>
                </c:pt>
                <c:pt idx="25">
                  <c:v>8</c:v>
                </c:pt>
                <c:pt idx="26">
                  <c:v>0</c:v>
                </c:pt>
                <c:pt idx="27">
                  <c:v>0</c:v>
                </c:pt>
                <c:pt idx="28">
                  <c:v>3</c:v>
                </c:pt>
                <c:pt idx="29">
                  <c:v>2</c:v>
                </c:pt>
                <c:pt idx="30">
                  <c:v>6</c:v>
                </c:pt>
                <c:pt idx="31">
                  <c:v>1</c:v>
                </c:pt>
                <c:pt idx="32">
                  <c:v>0</c:v>
                </c:pt>
                <c:pt idx="33">
                  <c:v>6</c:v>
                </c:pt>
                <c:pt idx="34">
                  <c:v>4</c:v>
                </c:pt>
                <c:pt idx="35">
                  <c:v>6</c:v>
                </c:pt>
                <c:pt idx="36">
                  <c:v>1</c:v>
                </c:pt>
                <c:pt idx="37">
                  <c:v>2</c:v>
                </c:pt>
                <c:pt idx="38">
                  <c:v>6</c:v>
                </c:pt>
                <c:pt idx="39">
                  <c:v>5</c:v>
                </c:pt>
                <c:pt idx="40">
                  <c:v>9</c:v>
                </c:pt>
                <c:pt idx="41">
                  <c:v>0</c:v>
                </c:pt>
                <c:pt idx="42">
                  <c:v>0</c:v>
                </c:pt>
                <c:pt idx="43">
                  <c:v>38</c:v>
                </c:pt>
              </c:numCache>
            </c:numRef>
          </c:val>
          <c:extLst>
            <c:ext xmlns:c16="http://schemas.microsoft.com/office/drawing/2014/chart" uri="{C3380CC4-5D6E-409C-BE32-E72D297353CC}">
              <c16:uniqueId val="{00000000-33FA-4BE1-98EF-9C61224ACBD2}"/>
            </c:ext>
          </c:extLst>
        </c:ser>
        <c:dLbls>
          <c:showLegendKey val="0"/>
          <c:showVal val="0"/>
          <c:showCatName val="0"/>
          <c:showSerName val="0"/>
          <c:showPercent val="0"/>
          <c:showBubbleSize val="0"/>
        </c:dLbls>
        <c:gapWidth val="0"/>
        <c:axId val="795602816"/>
        <c:axId val="795599008"/>
      </c:barChart>
      <c:catAx>
        <c:axId val="795602816"/>
        <c:scaling>
          <c:orientation val="minMax"/>
        </c:scaling>
        <c:delete val="1"/>
        <c:axPos val="b"/>
        <c:numFmt formatCode="#,##0.00" sourceLinked="1"/>
        <c:majorTickMark val="out"/>
        <c:minorTickMark val="none"/>
        <c:tickLblPos val="none"/>
        <c:crossAx val="795599008"/>
        <c:crosses val="autoZero"/>
        <c:auto val="1"/>
        <c:lblAlgn val="ctr"/>
        <c:lblOffset val="100"/>
        <c:noMultiLvlLbl val="0"/>
      </c:catAx>
      <c:valAx>
        <c:axId val="795599008"/>
        <c:scaling>
          <c:orientation val="minMax"/>
        </c:scaling>
        <c:delete val="1"/>
        <c:axPos val="l"/>
        <c:numFmt formatCode="General" sourceLinked="1"/>
        <c:majorTickMark val="out"/>
        <c:minorTickMark val="none"/>
        <c:tickLblPos val="none"/>
        <c:crossAx val="795602816"/>
        <c:crosses val="autoZero"/>
        <c:crossBetween val="between"/>
      </c:valAx>
      <c:spPr>
        <a:solidFill>
          <a:schemeClr val="bg1">
            <a:lumMod val="85000"/>
          </a:schemeClr>
        </a:solidFill>
        <a:ln>
          <a:noFill/>
        </a:ln>
      </c:spPr>
    </c:plotArea>
    <c:plotVisOnly val="0"/>
    <c:dispBlanksAs val="gap"/>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47" Type="http://schemas.openxmlformats.org/officeDocument/2006/relationships/image" Target="../media/image47.png"/><Relationship Id="rId50" Type="http://schemas.openxmlformats.org/officeDocument/2006/relationships/image" Target="../media/image50.png"/><Relationship Id="rId55" Type="http://schemas.openxmlformats.org/officeDocument/2006/relationships/image" Target="../media/image55.png"/><Relationship Id="rId63" Type="http://schemas.openxmlformats.org/officeDocument/2006/relationships/image" Target="../media/image63.png"/><Relationship Id="rId68" Type="http://schemas.openxmlformats.org/officeDocument/2006/relationships/image" Target="../media/image68.png"/><Relationship Id="rId76" Type="http://schemas.openxmlformats.org/officeDocument/2006/relationships/image" Target="../media/image76.png"/><Relationship Id="rId84" Type="http://schemas.openxmlformats.org/officeDocument/2006/relationships/image" Target="../media/image84.png"/><Relationship Id="rId89" Type="http://schemas.openxmlformats.org/officeDocument/2006/relationships/image" Target="../media/image89.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16" Type="http://schemas.openxmlformats.org/officeDocument/2006/relationships/image" Target="../media/image16.png"/><Relationship Id="rId29" Type="http://schemas.openxmlformats.org/officeDocument/2006/relationships/image" Target="../media/image29.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74" Type="http://schemas.openxmlformats.org/officeDocument/2006/relationships/image" Target="../media/image74.png"/><Relationship Id="rId79" Type="http://schemas.openxmlformats.org/officeDocument/2006/relationships/image" Target="../media/image79.png"/><Relationship Id="rId87" Type="http://schemas.openxmlformats.org/officeDocument/2006/relationships/image" Target="../media/image87.png"/><Relationship Id="rId5" Type="http://schemas.openxmlformats.org/officeDocument/2006/relationships/image" Target="../media/image5.png"/><Relationship Id="rId61" Type="http://schemas.openxmlformats.org/officeDocument/2006/relationships/image" Target="../media/image61.png"/><Relationship Id="rId82" Type="http://schemas.openxmlformats.org/officeDocument/2006/relationships/image" Target="../media/image82.png"/><Relationship Id="rId90" Type="http://schemas.openxmlformats.org/officeDocument/2006/relationships/image" Target="../media/image9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2</xdr:row>
      <xdr:rowOff>25400</xdr:rowOff>
    </xdr:from>
    <xdr:to>
      <xdr:col>1</xdr:col>
      <xdr:colOff>749300</xdr:colOff>
      <xdr:row>2</xdr:row>
      <xdr:rowOff>501650</xdr:rowOff>
    </xdr:to>
    <xdr:pic>
      <xdr:nvPicPr>
        <xdr:cNvPr id="6236" name="Subgraph-Jansen">
          <a:extLst>
            <a:ext uri="{FF2B5EF4-FFF2-40B4-BE49-F238E27FC236}">
              <a16:creationId xmlns:a16="http://schemas.microsoft.com/office/drawing/2014/main" id="{00000000-0008-0000-0100-00005C18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596900"/>
          <a:ext cx="723900" cy="476250"/>
        </a:xfrm>
        <a:prstGeom prst="rect">
          <a:avLst/>
        </a:prstGeom>
      </xdr:spPr>
    </xdr:pic>
    <xdr:clientData/>
  </xdr:twoCellAnchor>
  <xdr:twoCellAnchor editAs="oneCell">
    <xdr:from>
      <xdr:col>1</xdr:col>
      <xdr:colOff>25400</xdr:colOff>
      <xdr:row>3</xdr:row>
      <xdr:rowOff>25400</xdr:rowOff>
    </xdr:from>
    <xdr:to>
      <xdr:col>1</xdr:col>
      <xdr:colOff>749300</xdr:colOff>
      <xdr:row>3</xdr:row>
      <xdr:rowOff>501650</xdr:rowOff>
    </xdr:to>
    <xdr:pic>
      <xdr:nvPicPr>
        <xdr:cNvPr id="6237" name="Subgraph-Brinkkemper">
          <a:extLst>
            <a:ext uri="{FF2B5EF4-FFF2-40B4-BE49-F238E27FC236}">
              <a16:creationId xmlns:a16="http://schemas.microsoft.com/office/drawing/2014/main" id="{00000000-0008-0000-0100-00005D18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1120775"/>
          <a:ext cx="723900" cy="476250"/>
        </a:xfrm>
        <a:prstGeom prst="rect">
          <a:avLst/>
        </a:prstGeom>
      </xdr:spPr>
    </xdr:pic>
    <xdr:clientData/>
  </xdr:twoCellAnchor>
  <xdr:twoCellAnchor editAs="oneCell">
    <xdr:from>
      <xdr:col>1</xdr:col>
      <xdr:colOff>25400</xdr:colOff>
      <xdr:row>6</xdr:row>
      <xdr:rowOff>25400</xdr:rowOff>
    </xdr:from>
    <xdr:to>
      <xdr:col>1</xdr:col>
      <xdr:colOff>749300</xdr:colOff>
      <xdr:row>6</xdr:row>
      <xdr:rowOff>501650</xdr:rowOff>
    </xdr:to>
    <xdr:pic>
      <xdr:nvPicPr>
        <xdr:cNvPr id="6238" name="Subgraph-German">
          <a:extLst>
            <a:ext uri="{FF2B5EF4-FFF2-40B4-BE49-F238E27FC236}">
              <a16:creationId xmlns:a16="http://schemas.microsoft.com/office/drawing/2014/main" id="{00000000-0008-0000-0100-00005E18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0" y="1644650"/>
          <a:ext cx="723900" cy="476250"/>
        </a:xfrm>
        <a:prstGeom prst="rect">
          <a:avLst/>
        </a:prstGeom>
      </xdr:spPr>
    </xdr:pic>
    <xdr:clientData/>
  </xdr:twoCellAnchor>
  <xdr:twoCellAnchor editAs="oneCell">
    <xdr:from>
      <xdr:col>1</xdr:col>
      <xdr:colOff>25400</xdr:colOff>
      <xdr:row>5</xdr:row>
      <xdr:rowOff>25400</xdr:rowOff>
    </xdr:from>
    <xdr:to>
      <xdr:col>1</xdr:col>
      <xdr:colOff>749300</xdr:colOff>
      <xdr:row>5</xdr:row>
      <xdr:rowOff>501650</xdr:rowOff>
    </xdr:to>
    <xdr:pic>
      <xdr:nvPicPr>
        <xdr:cNvPr id="6239" name="Subgraph-Mens">
          <a:extLst>
            <a:ext uri="{FF2B5EF4-FFF2-40B4-BE49-F238E27FC236}">
              <a16:creationId xmlns:a16="http://schemas.microsoft.com/office/drawing/2014/main" id="{00000000-0008-0000-0100-00005F180000}"/>
            </a:ext>
          </a:extLst>
        </xdr:cNvPr>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0" y="2168525"/>
          <a:ext cx="723900" cy="476250"/>
        </a:xfrm>
        <a:prstGeom prst="rect">
          <a:avLst/>
        </a:prstGeom>
      </xdr:spPr>
    </xdr:pic>
    <xdr:clientData/>
  </xdr:twoCellAnchor>
  <xdr:twoCellAnchor editAs="oneCell">
    <xdr:from>
      <xdr:col>1</xdr:col>
      <xdr:colOff>25400</xdr:colOff>
      <xdr:row>4</xdr:row>
      <xdr:rowOff>25400</xdr:rowOff>
    </xdr:from>
    <xdr:to>
      <xdr:col>1</xdr:col>
      <xdr:colOff>749300</xdr:colOff>
      <xdr:row>4</xdr:row>
      <xdr:rowOff>501650</xdr:rowOff>
    </xdr:to>
    <xdr:pic>
      <xdr:nvPicPr>
        <xdr:cNvPr id="6240" name="Subgraph-Herbsleb">
          <a:extLst>
            <a:ext uri="{FF2B5EF4-FFF2-40B4-BE49-F238E27FC236}">
              <a16:creationId xmlns:a16="http://schemas.microsoft.com/office/drawing/2014/main" id="{00000000-0008-0000-0100-00006018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635000" y="2692400"/>
          <a:ext cx="723900" cy="476250"/>
        </a:xfrm>
        <a:prstGeom prst="rect">
          <a:avLst/>
        </a:prstGeom>
      </xdr:spPr>
    </xdr:pic>
    <xdr:clientData/>
  </xdr:twoCellAnchor>
  <xdr:twoCellAnchor editAs="oneCell">
    <xdr:from>
      <xdr:col>1</xdr:col>
      <xdr:colOff>25400</xdr:colOff>
      <xdr:row>7</xdr:row>
      <xdr:rowOff>25400</xdr:rowOff>
    </xdr:from>
    <xdr:to>
      <xdr:col>1</xdr:col>
      <xdr:colOff>749300</xdr:colOff>
      <xdr:row>7</xdr:row>
      <xdr:rowOff>501650</xdr:rowOff>
    </xdr:to>
    <xdr:pic>
      <xdr:nvPicPr>
        <xdr:cNvPr id="6241" name="Subgraph-Goeminne">
          <a:extLst>
            <a:ext uri="{FF2B5EF4-FFF2-40B4-BE49-F238E27FC236}">
              <a16:creationId xmlns:a16="http://schemas.microsoft.com/office/drawing/2014/main" id="{00000000-0008-0000-0100-00006118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635000" y="3216275"/>
          <a:ext cx="723900" cy="476250"/>
        </a:xfrm>
        <a:prstGeom prst="rect">
          <a:avLst/>
        </a:prstGeom>
      </xdr:spPr>
    </xdr:pic>
    <xdr:clientData/>
  </xdr:twoCellAnchor>
  <xdr:twoCellAnchor editAs="oneCell">
    <xdr:from>
      <xdr:col>1</xdr:col>
      <xdr:colOff>25400</xdr:colOff>
      <xdr:row>12</xdr:row>
      <xdr:rowOff>25400</xdr:rowOff>
    </xdr:from>
    <xdr:to>
      <xdr:col>1</xdr:col>
      <xdr:colOff>749300</xdr:colOff>
      <xdr:row>12</xdr:row>
      <xdr:rowOff>501650</xdr:rowOff>
    </xdr:to>
    <xdr:pic>
      <xdr:nvPicPr>
        <xdr:cNvPr id="6242" name="Subgraph-Luinenburg">
          <a:extLst>
            <a:ext uri="{FF2B5EF4-FFF2-40B4-BE49-F238E27FC236}">
              <a16:creationId xmlns:a16="http://schemas.microsoft.com/office/drawing/2014/main" id="{00000000-0008-0000-0100-000062180000}"/>
            </a:ext>
          </a:extLst>
        </xdr:cNvPr>
        <xdr:cNvPicPr>
          <a:picLocks/>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35000" y="3740150"/>
          <a:ext cx="723900" cy="476250"/>
        </a:xfrm>
        <a:prstGeom prst="rect">
          <a:avLst/>
        </a:prstGeom>
      </xdr:spPr>
    </xdr:pic>
    <xdr:clientData/>
  </xdr:twoCellAnchor>
  <xdr:twoCellAnchor editAs="oneCell">
    <xdr:from>
      <xdr:col>1</xdr:col>
      <xdr:colOff>25400</xdr:colOff>
      <xdr:row>8</xdr:row>
      <xdr:rowOff>25400</xdr:rowOff>
    </xdr:from>
    <xdr:to>
      <xdr:col>1</xdr:col>
      <xdr:colOff>749300</xdr:colOff>
      <xdr:row>8</xdr:row>
      <xdr:rowOff>501650</xdr:rowOff>
    </xdr:to>
    <xdr:pic>
      <xdr:nvPicPr>
        <xdr:cNvPr id="6243" name="Subgraph-Scacchi">
          <a:extLst>
            <a:ext uri="{FF2B5EF4-FFF2-40B4-BE49-F238E27FC236}">
              <a16:creationId xmlns:a16="http://schemas.microsoft.com/office/drawing/2014/main" id="{00000000-0008-0000-0100-000063180000}"/>
            </a:ext>
          </a:extLst>
        </xdr:cNvPr>
        <xdr:cNvPicPr>
          <a:picLocks/>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35000" y="4264025"/>
          <a:ext cx="723900" cy="476250"/>
        </a:xfrm>
        <a:prstGeom prst="rect">
          <a:avLst/>
        </a:prstGeom>
      </xdr:spPr>
    </xdr:pic>
    <xdr:clientData/>
  </xdr:twoCellAnchor>
  <xdr:twoCellAnchor editAs="oneCell">
    <xdr:from>
      <xdr:col>1</xdr:col>
      <xdr:colOff>25400</xdr:colOff>
      <xdr:row>18</xdr:row>
      <xdr:rowOff>25400</xdr:rowOff>
    </xdr:from>
    <xdr:to>
      <xdr:col>1</xdr:col>
      <xdr:colOff>749300</xdr:colOff>
      <xdr:row>18</xdr:row>
      <xdr:rowOff>501650</xdr:rowOff>
    </xdr:to>
    <xdr:pic>
      <xdr:nvPicPr>
        <xdr:cNvPr id="6244" name="Subgraph-Hassan">
          <a:extLst>
            <a:ext uri="{FF2B5EF4-FFF2-40B4-BE49-F238E27FC236}">
              <a16:creationId xmlns:a16="http://schemas.microsoft.com/office/drawing/2014/main" id="{00000000-0008-0000-0100-000064180000}"/>
            </a:ext>
          </a:extLst>
        </xdr:cNvPr>
        <xdr:cNvPicPr>
          <a:picLocks/>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635000" y="4787900"/>
          <a:ext cx="723900" cy="476250"/>
        </a:xfrm>
        <a:prstGeom prst="rect">
          <a:avLst/>
        </a:prstGeom>
      </xdr:spPr>
    </xdr:pic>
    <xdr:clientData/>
  </xdr:twoCellAnchor>
  <xdr:twoCellAnchor editAs="oneCell">
    <xdr:from>
      <xdr:col>1</xdr:col>
      <xdr:colOff>25400</xdr:colOff>
      <xdr:row>9</xdr:row>
      <xdr:rowOff>25400</xdr:rowOff>
    </xdr:from>
    <xdr:to>
      <xdr:col>1</xdr:col>
      <xdr:colOff>749300</xdr:colOff>
      <xdr:row>9</xdr:row>
      <xdr:rowOff>501650</xdr:rowOff>
    </xdr:to>
    <xdr:pic>
      <xdr:nvPicPr>
        <xdr:cNvPr id="6245" name="Subgraph-Fitzgerald">
          <a:extLst>
            <a:ext uri="{FF2B5EF4-FFF2-40B4-BE49-F238E27FC236}">
              <a16:creationId xmlns:a16="http://schemas.microsoft.com/office/drawing/2014/main" id="{00000000-0008-0000-0100-000065180000}"/>
            </a:ext>
          </a:extLst>
        </xdr:cNvPr>
        <xdr:cNvPicPr>
          <a:picLocks/>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635000" y="5311775"/>
          <a:ext cx="723900" cy="476250"/>
        </a:xfrm>
        <a:prstGeom prst="rect">
          <a:avLst/>
        </a:prstGeom>
      </xdr:spPr>
    </xdr:pic>
    <xdr:clientData/>
  </xdr:twoCellAnchor>
  <xdr:twoCellAnchor editAs="oneCell">
    <xdr:from>
      <xdr:col>1</xdr:col>
      <xdr:colOff>25400</xdr:colOff>
      <xdr:row>19</xdr:row>
      <xdr:rowOff>25400</xdr:rowOff>
    </xdr:from>
    <xdr:to>
      <xdr:col>1</xdr:col>
      <xdr:colOff>749300</xdr:colOff>
      <xdr:row>19</xdr:row>
      <xdr:rowOff>501650</xdr:rowOff>
    </xdr:to>
    <xdr:pic>
      <xdr:nvPicPr>
        <xdr:cNvPr id="6246" name="Subgraph-Souer">
          <a:extLst>
            <a:ext uri="{FF2B5EF4-FFF2-40B4-BE49-F238E27FC236}">
              <a16:creationId xmlns:a16="http://schemas.microsoft.com/office/drawing/2014/main" id="{00000000-0008-0000-0100-000066180000}"/>
            </a:ext>
          </a:extLst>
        </xdr:cNvPr>
        <xdr:cNvPicPr>
          <a:picLocks/>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635000" y="5835650"/>
          <a:ext cx="723900" cy="476250"/>
        </a:xfrm>
        <a:prstGeom prst="rect">
          <a:avLst/>
        </a:prstGeom>
      </xdr:spPr>
    </xdr:pic>
    <xdr:clientData/>
  </xdr:twoCellAnchor>
  <xdr:twoCellAnchor editAs="oneCell">
    <xdr:from>
      <xdr:col>1</xdr:col>
      <xdr:colOff>25400</xdr:colOff>
      <xdr:row>20</xdr:row>
      <xdr:rowOff>25400</xdr:rowOff>
    </xdr:from>
    <xdr:to>
      <xdr:col>1</xdr:col>
      <xdr:colOff>749300</xdr:colOff>
      <xdr:row>20</xdr:row>
      <xdr:rowOff>501650</xdr:rowOff>
    </xdr:to>
    <xdr:pic>
      <xdr:nvPicPr>
        <xdr:cNvPr id="6247" name="Subgraph-Lanza">
          <a:extLst>
            <a:ext uri="{FF2B5EF4-FFF2-40B4-BE49-F238E27FC236}">
              <a16:creationId xmlns:a16="http://schemas.microsoft.com/office/drawing/2014/main" id="{00000000-0008-0000-0100-000067180000}"/>
            </a:ext>
          </a:extLst>
        </xdr:cNvPr>
        <xdr:cNvPicPr>
          <a:picLocks/>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635000" y="6359525"/>
          <a:ext cx="723900" cy="476250"/>
        </a:xfrm>
        <a:prstGeom prst="rect">
          <a:avLst/>
        </a:prstGeom>
      </xdr:spPr>
    </xdr:pic>
    <xdr:clientData/>
  </xdr:twoCellAnchor>
  <xdr:twoCellAnchor editAs="oneCell">
    <xdr:from>
      <xdr:col>1</xdr:col>
      <xdr:colOff>25400</xdr:colOff>
      <xdr:row>25</xdr:row>
      <xdr:rowOff>25400</xdr:rowOff>
    </xdr:from>
    <xdr:to>
      <xdr:col>1</xdr:col>
      <xdr:colOff>749300</xdr:colOff>
      <xdr:row>25</xdr:row>
      <xdr:rowOff>501650</xdr:rowOff>
    </xdr:to>
    <xdr:pic>
      <xdr:nvPicPr>
        <xdr:cNvPr id="6248" name="Subgraph-Serebrenik">
          <a:extLst>
            <a:ext uri="{FF2B5EF4-FFF2-40B4-BE49-F238E27FC236}">
              <a16:creationId xmlns:a16="http://schemas.microsoft.com/office/drawing/2014/main" id="{00000000-0008-0000-0100-000068180000}"/>
            </a:ext>
          </a:extLst>
        </xdr:cNvPr>
        <xdr:cNvPicPr>
          <a:picLocks/>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635000" y="6883400"/>
          <a:ext cx="723900" cy="476250"/>
        </a:xfrm>
        <a:prstGeom prst="rect">
          <a:avLst/>
        </a:prstGeom>
      </xdr:spPr>
    </xdr:pic>
    <xdr:clientData/>
  </xdr:twoCellAnchor>
  <xdr:twoCellAnchor editAs="oneCell">
    <xdr:from>
      <xdr:col>1</xdr:col>
      <xdr:colOff>25400</xdr:colOff>
      <xdr:row>14</xdr:row>
      <xdr:rowOff>25400</xdr:rowOff>
    </xdr:from>
    <xdr:to>
      <xdr:col>1</xdr:col>
      <xdr:colOff>749300</xdr:colOff>
      <xdr:row>14</xdr:row>
      <xdr:rowOff>501650</xdr:rowOff>
    </xdr:to>
    <xdr:pic>
      <xdr:nvPicPr>
        <xdr:cNvPr id="6249" name="Subgraph-Manikas">
          <a:extLst>
            <a:ext uri="{FF2B5EF4-FFF2-40B4-BE49-F238E27FC236}">
              <a16:creationId xmlns:a16="http://schemas.microsoft.com/office/drawing/2014/main" id="{00000000-0008-0000-0100-00006918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35000" y="7407275"/>
          <a:ext cx="723900" cy="476250"/>
        </a:xfrm>
        <a:prstGeom prst="rect">
          <a:avLst/>
        </a:prstGeom>
      </xdr:spPr>
    </xdr:pic>
    <xdr:clientData/>
  </xdr:twoCellAnchor>
  <xdr:twoCellAnchor editAs="oneCell">
    <xdr:from>
      <xdr:col>1</xdr:col>
      <xdr:colOff>25400</xdr:colOff>
      <xdr:row>15</xdr:row>
      <xdr:rowOff>25400</xdr:rowOff>
    </xdr:from>
    <xdr:to>
      <xdr:col>1</xdr:col>
      <xdr:colOff>749300</xdr:colOff>
      <xdr:row>15</xdr:row>
      <xdr:rowOff>501650</xdr:rowOff>
    </xdr:to>
    <xdr:pic>
      <xdr:nvPicPr>
        <xdr:cNvPr id="6250" name="Subgraph-Hansen">
          <a:extLst>
            <a:ext uri="{FF2B5EF4-FFF2-40B4-BE49-F238E27FC236}">
              <a16:creationId xmlns:a16="http://schemas.microsoft.com/office/drawing/2014/main" id="{00000000-0008-0000-0100-00006A180000}"/>
            </a:ext>
          </a:extLst>
        </xdr:cNvPr>
        <xdr:cNvPicPr>
          <a:picLocks/>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35000" y="7931150"/>
          <a:ext cx="723900" cy="476250"/>
        </a:xfrm>
        <a:prstGeom prst="rect">
          <a:avLst/>
        </a:prstGeom>
      </xdr:spPr>
    </xdr:pic>
    <xdr:clientData/>
  </xdr:twoCellAnchor>
  <xdr:twoCellAnchor editAs="oneCell">
    <xdr:from>
      <xdr:col>1</xdr:col>
      <xdr:colOff>25400</xdr:colOff>
      <xdr:row>11</xdr:row>
      <xdr:rowOff>25400</xdr:rowOff>
    </xdr:from>
    <xdr:to>
      <xdr:col>1</xdr:col>
      <xdr:colOff>749300</xdr:colOff>
      <xdr:row>11</xdr:row>
      <xdr:rowOff>501650</xdr:rowOff>
    </xdr:to>
    <xdr:pic>
      <xdr:nvPicPr>
        <xdr:cNvPr id="6251" name="Subgraph-Lungu">
          <a:extLst>
            <a:ext uri="{FF2B5EF4-FFF2-40B4-BE49-F238E27FC236}">
              <a16:creationId xmlns:a16="http://schemas.microsoft.com/office/drawing/2014/main" id="{00000000-0008-0000-0100-00006B180000}"/>
            </a:ext>
          </a:extLst>
        </xdr:cNvPr>
        <xdr:cNvPicPr>
          <a:picLocks/>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635000" y="8455025"/>
          <a:ext cx="723900" cy="476250"/>
        </a:xfrm>
        <a:prstGeom prst="rect">
          <a:avLst/>
        </a:prstGeom>
      </xdr:spPr>
    </xdr:pic>
    <xdr:clientData/>
  </xdr:twoCellAnchor>
  <xdr:twoCellAnchor editAs="oneCell">
    <xdr:from>
      <xdr:col>1</xdr:col>
      <xdr:colOff>25400</xdr:colOff>
      <xdr:row>13</xdr:row>
      <xdr:rowOff>25400</xdr:rowOff>
    </xdr:from>
    <xdr:to>
      <xdr:col>1</xdr:col>
      <xdr:colOff>749300</xdr:colOff>
      <xdr:row>13</xdr:row>
      <xdr:rowOff>501650</xdr:rowOff>
    </xdr:to>
    <xdr:pic>
      <xdr:nvPicPr>
        <xdr:cNvPr id="6252" name="Subgraph-Visscher">
          <a:extLst>
            <a:ext uri="{FF2B5EF4-FFF2-40B4-BE49-F238E27FC236}">
              <a16:creationId xmlns:a16="http://schemas.microsoft.com/office/drawing/2014/main" id="{00000000-0008-0000-0100-00006C180000}"/>
            </a:ext>
          </a:extLst>
        </xdr:cNvPr>
        <xdr:cNvPicPr>
          <a:picLocks/>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635000" y="8978900"/>
          <a:ext cx="723900" cy="476250"/>
        </a:xfrm>
        <a:prstGeom prst="rect">
          <a:avLst/>
        </a:prstGeom>
      </xdr:spPr>
    </xdr:pic>
    <xdr:clientData/>
  </xdr:twoCellAnchor>
  <xdr:twoCellAnchor editAs="oneCell">
    <xdr:from>
      <xdr:col>1</xdr:col>
      <xdr:colOff>25400</xdr:colOff>
      <xdr:row>24</xdr:row>
      <xdr:rowOff>25400</xdr:rowOff>
    </xdr:from>
    <xdr:to>
      <xdr:col>1</xdr:col>
      <xdr:colOff>749300</xdr:colOff>
      <xdr:row>24</xdr:row>
      <xdr:rowOff>501650</xdr:rowOff>
    </xdr:to>
    <xdr:pic>
      <xdr:nvPicPr>
        <xdr:cNvPr id="6253" name="Subgraph-Kabbedijk">
          <a:extLst>
            <a:ext uri="{FF2B5EF4-FFF2-40B4-BE49-F238E27FC236}">
              <a16:creationId xmlns:a16="http://schemas.microsoft.com/office/drawing/2014/main" id="{00000000-0008-0000-0100-00006D180000}"/>
            </a:ext>
          </a:extLst>
        </xdr:cNvPr>
        <xdr:cNvPicPr>
          <a:picLocks/>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635000" y="9502775"/>
          <a:ext cx="723900" cy="476250"/>
        </a:xfrm>
        <a:prstGeom prst="rect">
          <a:avLst/>
        </a:prstGeom>
      </xdr:spPr>
    </xdr:pic>
    <xdr:clientData/>
  </xdr:twoCellAnchor>
  <xdr:twoCellAnchor editAs="oneCell">
    <xdr:from>
      <xdr:col>1</xdr:col>
      <xdr:colOff>25400</xdr:colOff>
      <xdr:row>33</xdr:row>
      <xdr:rowOff>25400</xdr:rowOff>
    </xdr:from>
    <xdr:to>
      <xdr:col>1</xdr:col>
      <xdr:colOff>749300</xdr:colOff>
      <xdr:row>33</xdr:row>
      <xdr:rowOff>501650</xdr:rowOff>
    </xdr:to>
    <xdr:pic>
      <xdr:nvPicPr>
        <xdr:cNvPr id="6464" name="Subgraph-Robbes">
          <a:extLst>
            <a:ext uri="{FF2B5EF4-FFF2-40B4-BE49-F238E27FC236}">
              <a16:creationId xmlns:a16="http://schemas.microsoft.com/office/drawing/2014/main" id="{00000000-0008-0000-0100-000040190000}"/>
            </a:ext>
          </a:extLst>
        </xdr:cNvPr>
        <xdr:cNvPicPr>
          <a:picLocks/>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635000" y="10026650"/>
          <a:ext cx="723900" cy="476250"/>
        </a:xfrm>
        <a:prstGeom prst="rect">
          <a:avLst/>
        </a:prstGeom>
      </xdr:spPr>
    </xdr:pic>
    <xdr:clientData/>
  </xdr:twoCellAnchor>
  <xdr:twoCellAnchor editAs="oneCell">
    <xdr:from>
      <xdr:col>1</xdr:col>
      <xdr:colOff>25400</xdr:colOff>
      <xdr:row>26</xdr:row>
      <xdr:rowOff>25400</xdr:rowOff>
    </xdr:from>
    <xdr:to>
      <xdr:col>1</xdr:col>
      <xdr:colOff>749300</xdr:colOff>
      <xdr:row>26</xdr:row>
      <xdr:rowOff>501650</xdr:rowOff>
    </xdr:to>
    <xdr:pic>
      <xdr:nvPicPr>
        <xdr:cNvPr id="6465" name="Subgraph-Adams">
          <a:extLst>
            <a:ext uri="{FF2B5EF4-FFF2-40B4-BE49-F238E27FC236}">
              <a16:creationId xmlns:a16="http://schemas.microsoft.com/office/drawing/2014/main" id="{00000000-0008-0000-0100-000041190000}"/>
            </a:ext>
          </a:extLst>
        </xdr:cNvPr>
        <xdr:cNvPicPr>
          <a:picLocks/>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635000" y="10550525"/>
          <a:ext cx="723900" cy="476250"/>
        </a:xfrm>
        <a:prstGeom prst="rect">
          <a:avLst/>
        </a:prstGeom>
      </xdr:spPr>
    </xdr:pic>
    <xdr:clientData/>
  </xdr:twoCellAnchor>
  <xdr:twoCellAnchor editAs="oneCell">
    <xdr:from>
      <xdr:col>1</xdr:col>
      <xdr:colOff>25400</xdr:colOff>
      <xdr:row>21</xdr:row>
      <xdr:rowOff>25400</xdr:rowOff>
    </xdr:from>
    <xdr:to>
      <xdr:col>1</xdr:col>
      <xdr:colOff>749300</xdr:colOff>
      <xdr:row>21</xdr:row>
      <xdr:rowOff>501650</xdr:rowOff>
    </xdr:to>
    <xdr:pic>
      <xdr:nvPicPr>
        <xdr:cNvPr id="6466" name="Subgraph-Lundell">
          <a:extLst>
            <a:ext uri="{FF2B5EF4-FFF2-40B4-BE49-F238E27FC236}">
              <a16:creationId xmlns:a16="http://schemas.microsoft.com/office/drawing/2014/main" id="{00000000-0008-0000-0100-000042190000}"/>
            </a:ext>
          </a:extLst>
        </xdr:cNvPr>
        <xdr:cNvPicPr>
          <a:picLocks/>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635000" y="11074400"/>
          <a:ext cx="723900" cy="476250"/>
        </a:xfrm>
        <a:prstGeom prst="rect">
          <a:avLst/>
        </a:prstGeom>
      </xdr:spPr>
    </xdr:pic>
    <xdr:clientData/>
  </xdr:twoCellAnchor>
  <xdr:twoCellAnchor editAs="oneCell">
    <xdr:from>
      <xdr:col>1</xdr:col>
      <xdr:colOff>25400</xdr:colOff>
      <xdr:row>34</xdr:row>
      <xdr:rowOff>25400</xdr:rowOff>
    </xdr:from>
    <xdr:to>
      <xdr:col>1</xdr:col>
      <xdr:colOff>749300</xdr:colOff>
      <xdr:row>34</xdr:row>
      <xdr:rowOff>501650</xdr:rowOff>
    </xdr:to>
    <xdr:pic>
      <xdr:nvPicPr>
        <xdr:cNvPr id="6467" name="Subgraph-Claes">
          <a:extLst>
            <a:ext uri="{FF2B5EF4-FFF2-40B4-BE49-F238E27FC236}">
              <a16:creationId xmlns:a16="http://schemas.microsoft.com/office/drawing/2014/main" id="{00000000-0008-0000-0100-000043190000}"/>
            </a:ext>
          </a:extLst>
        </xdr:cNvPr>
        <xdr:cNvPicPr>
          <a:picLocks/>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635000" y="11598275"/>
          <a:ext cx="723900" cy="476250"/>
        </a:xfrm>
        <a:prstGeom prst="rect">
          <a:avLst/>
        </a:prstGeom>
      </xdr:spPr>
    </xdr:pic>
    <xdr:clientData/>
  </xdr:twoCellAnchor>
  <xdr:twoCellAnchor editAs="oneCell">
    <xdr:from>
      <xdr:col>1</xdr:col>
      <xdr:colOff>25400</xdr:colOff>
      <xdr:row>31</xdr:row>
      <xdr:rowOff>25400</xdr:rowOff>
    </xdr:from>
    <xdr:to>
      <xdr:col>1</xdr:col>
      <xdr:colOff>749300</xdr:colOff>
      <xdr:row>31</xdr:row>
      <xdr:rowOff>501650</xdr:rowOff>
    </xdr:to>
    <xdr:pic>
      <xdr:nvPicPr>
        <xdr:cNvPr id="6468" name="Subgraph-Dhungana">
          <a:extLst>
            <a:ext uri="{FF2B5EF4-FFF2-40B4-BE49-F238E27FC236}">
              <a16:creationId xmlns:a16="http://schemas.microsoft.com/office/drawing/2014/main" id="{00000000-0008-0000-0100-000044190000}"/>
            </a:ext>
          </a:extLst>
        </xdr:cNvPr>
        <xdr:cNvPicPr>
          <a:picLocks/>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635000" y="12122150"/>
          <a:ext cx="723900" cy="476250"/>
        </a:xfrm>
        <a:prstGeom prst="rect">
          <a:avLst/>
        </a:prstGeom>
      </xdr:spPr>
    </xdr:pic>
    <xdr:clientData/>
  </xdr:twoCellAnchor>
  <xdr:twoCellAnchor editAs="oneCell">
    <xdr:from>
      <xdr:col>1</xdr:col>
      <xdr:colOff>25400</xdr:colOff>
      <xdr:row>30</xdr:row>
      <xdr:rowOff>25400</xdr:rowOff>
    </xdr:from>
    <xdr:to>
      <xdr:col>1</xdr:col>
      <xdr:colOff>749300</xdr:colOff>
      <xdr:row>30</xdr:row>
      <xdr:rowOff>501650</xdr:rowOff>
    </xdr:to>
    <xdr:pic>
      <xdr:nvPicPr>
        <xdr:cNvPr id="6469" name="Subgraph-Vasilescu">
          <a:extLst>
            <a:ext uri="{FF2B5EF4-FFF2-40B4-BE49-F238E27FC236}">
              <a16:creationId xmlns:a16="http://schemas.microsoft.com/office/drawing/2014/main" id="{00000000-0008-0000-0100-000045190000}"/>
            </a:ext>
          </a:extLst>
        </xdr:cNvPr>
        <xdr:cNvPicPr>
          <a:picLocks/>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635000" y="12646025"/>
          <a:ext cx="723900" cy="476250"/>
        </a:xfrm>
        <a:prstGeom prst="rect">
          <a:avLst/>
        </a:prstGeom>
      </xdr:spPr>
    </xdr:pic>
    <xdr:clientData/>
  </xdr:twoCellAnchor>
  <xdr:twoCellAnchor editAs="oneCell">
    <xdr:from>
      <xdr:col>1</xdr:col>
      <xdr:colOff>25400</xdr:colOff>
      <xdr:row>45</xdr:row>
      <xdr:rowOff>25400</xdr:rowOff>
    </xdr:from>
    <xdr:to>
      <xdr:col>1</xdr:col>
      <xdr:colOff>749300</xdr:colOff>
      <xdr:row>45</xdr:row>
      <xdr:rowOff>501650</xdr:rowOff>
    </xdr:to>
    <xdr:pic>
      <xdr:nvPicPr>
        <xdr:cNvPr id="6470" name="Subgraph-Kilamo">
          <a:extLst>
            <a:ext uri="{FF2B5EF4-FFF2-40B4-BE49-F238E27FC236}">
              <a16:creationId xmlns:a16="http://schemas.microsoft.com/office/drawing/2014/main" id="{00000000-0008-0000-0100-000046190000}"/>
            </a:ext>
          </a:extLst>
        </xdr:cNvPr>
        <xdr:cNvPicPr>
          <a:picLocks/>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635000" y="13169900"/>
          <a:ext cx="723900" cy="476250"/>
        </a:xfrm>
        <a:prstGeom prst="rect">
          <a:avLst/>
        </a:prstGeom>
      </xdr:spPr>
    </xdr:pic>
    <xdr:clientData/>
  </xdr:twoCellAnchor>
  <xdr:twoCellAnchor editAs="oneCell">
    <xdr:from>
      <xdr:col>1</xdr:col>
      <xdr:colOff>25400</xdr:colOff>
      <xdr:row>46</xdr:row>
      <xdr:rowOff>25400</xdr:rowOff>
    </xdr:from>
    <xdr:to>
      <xdr:col>1</xdr:col>
      <xdr:colOff>749300</xdr:colOff>
      <xdr:row>46</xdr:row>
      <xdr:rowOff>501650</xdr:rowOff>
    </xdr:to>
    <xdr:pic>
      <xdr:nvPicPr>
        <xdr:cNvPr id="6471" name="Subgraph-Aaltonen">
          <a:extLst>
            <a:ext uri="{FF2B5EF4-FFF2-40B4-BE49-F238E27FC236}">
              <a16:creationId xmlns:a16="http://schemas.microsoft.com/office/drawing/2014/main" id="{00000000-0008-0000-0100-000047190000}"/>
            </a:ext>
          </a:extLst>
        </xdr:cNvPr>
        <xdr:cNvPicPr>
          <a:picLocks/>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635000" y="13693775"/>
          <a:ext cx="723900" cy="476250"/>
        </a:xfrm>
        <a:prstGeom prst="rect">
          <a:avLst/>
        </a:prstGeom>
      </xdr:spPr>
    </xdr:pic>
    <xdr:clientData/>
  </xdr:twoCellAnchor>
  <xdr:twoCellAnchor editAs="oneCell">
    <xdr:from>
      <xdr:col>1</xdr:col>
      <xdr:colOff>25400</xdr:colOff>
      <xdr:row>38</xdr:row>
      <xdr:rowOff>25400</xdr:rowOff>
    </xdr:from>
    <xdr:to>
      <xdr:col>1</xdr:col>
      <xdr:colOff>749300</xdr:colOff>
      <xdr:row>38</xdr:row>
      <xdr:rowOff>501650</xdr:rowOff>
    </xdr:to>
    <xdr:pic>
      <xdr:nvPicPr>
        <xdr:cNvPr id="6472" name="Subgraph-Gamalielsson">
          <a:extLst>
            <a:ext uri="{FF2B5EF4-FFF2-40B4-BE49-F238E27FC236}">
              <a16:creationId xmlns:a16="http://schemas.microsoft.com/office/drawing/2014/main" id="{00000000-0008-0000-0100-000048190000}"/>
            </a:ext>
          </a:extLst>
        </xdr:cNvPr>
        <xdr:cNvPicPr>
          <a:picLocks/>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635000" y="14217650"/>
          <a:ext cx="723900" cy="476250"/>
        </a:xfrm>
        <a:prstGeom prst="rect">
          <a:avLst/>
        </a:prstGeom>
      </xdr:spPr>
    </xdr:pic>
    <xdr:clientData/>
  </xdr:twoCellAnchor>
  <xdr:twoCellAnchor editAs="oneCell">
    <xdr:from>
      <xdr:col>1</xdr:col>
      <xdr:colOff>25400</xdr:colOff>
      <xdr:row>16</xdr:row>
      <xdr:rowOff>25400</xdr:rowOff>
    </xdr:from>
    <xdr:to>
      <xdr:col>1</xdr:col>
      <xdr:colOff>749300</xdr:colOff>
      <xdr:row>16</xdr:row>
      <xdr:rowOff>501650</xdr:rowOff>
    </xdr:to>
    <xdr:pic>
      <xdr:nvPicPr>
        <xdr:cNvPr id="6473" name="Subgraph-Cusumano">
          <a:extLst>
            <a:ext uri="{FF2B5EF4-FFF2-40B4-BE49-F238E27FC236}">
              <a16:creationId xmlns:a16="http://schemas.microsoft.com/office/drawing/2014/main" id="{00000000-0008-0000-0100-000049190000}"/>
            </a:ext>
          </a:extLst>
        </xdr:cNvPr>
        <xdr:cNvPicPr>
          <a:picLocks/>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635000" y="14741525"/>
          <a:ext cx="723900" cy="476250"/>
        </a:xfrm>
        <a:prstGeom prst="rect">
          <a:avLst/>
        </a:prstGeom>
      </xdr:spPr>
    </xdr:pic>
    <xdr:clientData/>
  </xdr:twoCellAnchor>
  <xdr:twoCellAnchor editAs="oneCell">
    <xdr:from>
      <xdr:col>1</xdr:col>
      <xdr:colOff>25400</xdr:colOff>
      <xdr:row>35</xdr:row>
      <xdr:rowOff>25400</xdr:rowOff>
    </xdr:from>
    <xdr:to>
      <xdr:col>1</xdr:col>
      <xdr:colOff>749300</xdr:colOff>
      <xdr:row>35</xdr:row>
      <xdr:rowOff>501650</xdr:rowOff>
    </xdr:to>
    <xdr:pic>
      <xdr:nvPicPr>
        <xdr:cNvPr id="6474" name="Subgraph-Alspaugh">
          <a:extLst>
            <a:ext uri="{FF2B5EF4-FFF2-40B4-BE49-F238E27FC236}">
              <a16:creationId xmlns:a16="http://schemas.microsoft.com/office/drawing/2014/main" id="{00000000-0008-0000-0100-00004A190000}"/>
            </a:ext>
          </a:extLst>
        </xdr:cNvPr>
        <xdr:cNvPicPr>
          <a:picLocks/>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635000" y="15265400"/>
          <a:ext cx="723900" cy="476250"/>
        </a:xfrm>
        <a:prstGeom prst="rect">
          <a:avLst/>
        </a:prstGeom>
      </xdr:spPr>
    </xdr:pic>
    <xdr:clientData/>
  </xdr:twoCellAnchor>
  <xdr:twoCellAnchor editAs="oneCell">
    <xdr:from>
      <xdr:col>1</xdr:col>
      <xdr:colOff>25400</xdr:colOff>
      <xdr:row>37</xdr:row>
      <xdr:rowOff>25400</xdr:rowOff>
    </xdr:from>
    <xdr:to>
      <xdr:col>1</xdr:col>
      <xdr:colOff>749300</xdr:colOff>
      <xdr:row>37</xdr:row>
      <xdr:rowOff>501650</xdr:rowOff>
    </xdr:to>
    <xdr:pic>
      <xdr:nvPicPr>
        <xdr:cNvPr id="6475" name="Subgraph-Mikkonen">
          <a:extLst>
            <a:ext uri="{FF2B5EF4-FFF2-40B4-BE49-F238E27FC236}">
              <a16:creationId xmlns:a16="http://schemas.microsoft.com/office/drawing/2014/main" id="{00000000-0008-0000-0100-00004B190000}"/>
            </a:ext>
          </a:extLst>
        </xdr:cNvPr>
        <xdr:cNvPicPr>
          <a:picLocks/>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635000" y="15789275"/>
          <a:ext cx="723900" cy="476250"/>
        </a:xfrm>
        <a:prstGeom prst="rect">
          <a:avLst/>
        </a:prstGeom>
      </xdr:spPr>
    </xdr:pic>
    <xdr:clientData/>
  </xdr:twoCellAnchor>
  <xdr:twoCellAnchor editAs="oneCell">
    <xdr:from>
      <xdr:col>1</xdr:col>
      <xdr:colOff>25400</xdr:colOff>
      <xdr:row>23</xdr:row>
      <xdr:rowOff>25400</xdr:rowOff>
    </xdr:from>
    <xdr:to>
      <xdr:col>1</xdr:col>
      <xdr:colOff>749300</xdr:colOff>
      <xdr:row>23</xdr:row>
      <xdr:rowOff>501650</xdr:rowOff>
    </xdr:to>
    <xdr:pic>
      <xdr:nvPicPr>
        <xdr:cNvPr id="6476" name="Subgraph-Boudreau">
          <a:extLst>
            <a:ext uri="{FF2B5EF4-FFF2-40B4-BE49-F238E27FC236}">
              <a16:creationId xmlns:a16="http://schemas.microsoft.com/office/drawing/2014/main" id="{00000000-0008-0000-0100-00004C190000}"/>
            </a:ext>
          </a:extLst>
        </xdr:cNvPr>
        <xdr:cNvPicPr>
          <a:picLocks/>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635000" y="16313150"/>
          <a:ext cx="723900" cy="476250"/>
        </a:xfrm>
        <a:prstGeom prst="rect">
          <a:avLst/>
        </a:prstGeom>
      </xdr:spPr>
    </xdr:pic>
    <xdr:clientData/>
  </xdr:twoCellAnchor>
  <xdr:twoCellAnchor editAs="oneCell">
    <xdr:from>
      <xdr:col>1</xdr:col>
      <xdr:colOff>25400</xdr:colOff>
      <xdr:row>60</xdr:row>
      <xdr:rowOff>25400</xdr:rowOff>
    </xdr:from>
    <xdr:to>
      <xdr:col>1</xdr:col>
      <xdr:colOff>749300</xdr:colOff>
      <xdr:row>60</xdr:row>
      <xdr:rowOff>501650</xdr:rowOff>
    </xdr:to>
    <xdr:pic>
      <xdr:nvPicPr>
        <xdr:cNvPr id="6477" name="Subgraph-Hartigh">
          <a:extLst>
            <a:ext uri="{FF2B5EF4-FFF2-40B4-BE49-F238E27FC236}">
              <a16:creationId xmlns:a16="http://schemas.microsoft.com/office/drawing/2014/main" id="{00000000-0008-0000-0100-00004D190000}"/>
            </a:ext>
          </a:extLst>
        </xdr:cNvPr>
        <xdr:cNvPicPr>
          <a:picLocks/>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635000" y="16837025"/>
          <a:ext cx="723900" cy="476250"/>
        </a:xfrm>
        <a:prstGeom prst="rect">
          <a:avLst/>
        </a:prstGeom>
      </xdr:spPr>
    </xdr:pic>
    <xdr:clientData/>
  </xdr:twoCellAnchor>
  <xdr:twoCellAnchor editAs="oneCell">
    <xdr:from>
      <xdr:col>1</xdr:col>
      <xdr:colOff>25400</xdr:colOff>
      <xdr:row>64</xdr:row>
      <xdr:rowOff>25400</xdr:rowOff>
    </xdr:from>
    <xdr:to>
      <xdr:col>1</xdr:col>
      <xdr:colOff>749300</xdr:colOff>
      <xdr:row>64</xdr:row>
      <xdr:rowOff>501650</xdr:rowOff>
    </xdr:to>
    <xdr:pic>
      <xdr:nvPicPr>
        <xdr:cNvPr id="6478" name="Subgraph-Jergensen">
          <a:extLst>
            <a:ext uri="{FF2B5EF4-FFF2-40B4-BE49-F238E27FC236}">
              <a16:creationId xmlns:a16="http://schemas.microsoft.com/office/drawing/2014/main" id="{00000000-0008-0000-0100-00004E190000}"/>
            </a:ext>
          </a:extLst>
        </xdr:cNvPr>
        <xdr:cNvPicPr>
          <a:picLocks/>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635000" y="17360900"/>
          <a:ext cx="723900" cy="476250"/>
        </a:xfrm>
        <a:prstGeom prst="rect">
          <a:avLst/>
        </a:prstGeom>
      </xdr:spPr>
    </xdr:pic>
    <xdr:clientData/>
  </xdr:twoCellAnchor>
  <xdr:twoCellAnchor editAs="oneCell">
    <xdr:from>
      <xdr:col>1</xdr:col>
      <xdr:colOff>25400</xdr:colOff>
      <xdr:row>102</xdr:row>
      <xdr:rowOff>25400</xdr:rowOff>
    </xdr:from>
    <xdr:to>
      <xdr:col>1</xdr:col>
      <xdr:colOff>749300</xdr:colOff>
      <xdr:row>102</xdr:row>
      <xdr:rowOff>501650</xdr:rowOff>
    </xdr:to>
    <xdr:pic>
      <xdr:nvPicPr>
        <xdr:cNvPr id="6479" name="Subgraph-Cataldo">
          <a:extLst>
            <a:ext uri="{FF2B5EF4-FFF2-40B4-BE49-F238E27FC236}">
              <a16:creationId xmlns:a16="http://schemas.microsoft.com/office/drawing/2014/main" id="{00000000-0008-0000-0100-00004F190000}"/>
            </a:ext>
          </a:extLst>
        </xdr:cNvPr>
        <xdr:cNvPicPr>
          <a:picLocks/>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635000" y="17884775"/>
          <a:ext cx="723900" cy="476250"/>
        </a:xfrm>
        <a:prstGeom prst="rect">
          <a:avLst/>
        </a:prstGeom>
      </xdr:spPr>
    </xdr:pic>
    <xdr:clientData/>
  </xdr:twoCellAnchor>
  <xdr:twoCellAnchor editAs="oneCell">
    <xdr:from>
      <xdr:col>1</xdr:col>
      <xdr:colOff>25400</xdr:colOff>
      <xdr:row>75</xdr:row>
      <xdr:rowOff>25400</xdr:rowOff>
    </xdr:from>
    <xdr:to>
      <xdr:col>1</xdr:col>
      <xdr:colOff>749300</xdr:colOff>
      <xdr:row>75</xdr:row>
      <xdr:rowOff>501650</xdr:rowOff>
    </xdr:to>
    <xdr:pic>
      <xdr:nvPicPr>
        <xdr:cNvPr id="6480" name="Subgraph-Wagstrom">
          <a:extLst>
            <a:ext uri="{FF2B5EF4-FFF2-40B4-BE49-F238E27FC236}">
              <a16:creationId xmlns:a16="http://schemas.microsoft.com/office/drawing/2014/main" id="{00000000-0008-0000-0100-000050190000}"/>
            </a:ext>
          </a:extLst>
        </xdr:cNvPr>
        <xdr:cNvPicPr>
          <a:picLocks/>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35000" y="18408650"/>
          <a:ext cx="723900" cy="476250"/>
        </a:xfrm>
        <a:prstGeom prst="rect">
          <a:avLst/>
        </a:prstGeom>
      </xdr:spPr>
    </xdr:pic>
    <xdr:clientData/>
  </xdr:twoCellAnchor>
  <xdr:twoCellAnchor editAs="oneCell">
    <xdr:from>
      <xdr:col>1</xdr:col>
      <xdr:colOff>25400</xdr:colOff>
      <xdr:row>28</xdr:row>
      <xdr:rowOff>25400</xdr:rowOff>
    </xdr:from>
    <xdr:to>
      <xdr:col>1</xdr:col>
      <xdr:colOff>749300</xdr:colOff>
      <xdr:row>28</xdr:row>
      <xdr:rowOff>501650</xdr:rowOff>
    </xdr:to>
    <xdr:pic>
      <xdr:nvPicPr>
        <xdr:cNvPr id="6481" name="Subgraph-Hammouda">
          <a:extLst>
            <a:ext uri="{FF2B5EF4-FFF2-40B4-BE49-F238E27FC236}">
              <a16:creationId xmlns:a16="http://schemas.microsoft.com/office/drawing/2014/main" id="{00000000-0008-0000-0100-000051190000}"/>
            </a:ext>
          </a:extLst>
        </xdr:cNvPr>
        <xdr:cNvPicPr>
          <a:picLocks/>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635000" y="18932525"/>
          <a:ext cx="723900" cy="476250"/>
        </a:xfrm>
        <a:prstGeom prst="rect">
          <a:avLst/>
        </a:prstGeom>
      </xdr:spPr>
    </xdr:pic>
    <xdr:clientData/>
  </xdr:twoCellAnchor>
  <xdr:twoCellAnchor editAs="oneCell">
    <xdr:from>
      <xdr:col>1</xdr:col>
      <xdr:colOff>25400</xdr:colOff>
      <xdr:row>41</xdr:row>
      <xdr:rowOff>25400</xdr:rowOff>
    </xdr:from>
    <xdr:to>
      <xdr:col>1</xdr:col>
      <xdr:colOff>749300</xdr:colOff>
      <xdr:row>41</xdr:row>
      <xdr:rowOff>501650</xdr:rowOff>
    </xdr:to>
    <xdr:pic>
      <xdr:nvPicPr>
        <xdr:cNvPr id="6482" name="Subgraph-Asuncion">
          <a:extLst>
            <a:ext uri="{FF2B5EF4-FFF2-40B4-BE49-F238E27FC236}">
              <a16:creationId xmlns:a16="http://schemas.microsoft.com/office/drawing/2014/main" id="{00000000-0008-0000-0100-000052190000}"/>
            </a:ext>
          </a:extLst>
        </xdr:cNvPr>
        <xdr:cNvPicPr>
          <a:picLocks/>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635000" y="19456400"/>
          <a:ext cx="723900" cy="476250"/>
        </a:xfrm>
        <a:prstGeom prst="rect">
          <a:avLst/>
        </a:prstGeom>
      </xdr:spPr>
    </xdr:pic>
    <xdr:clientData/>
  </xdr:twoCellAnchor>
  <xdr:twoCellAnchor editAs="oneCell">
    <xdr:from>
      <xdr:col>1</xdr:col>
      <xdr:colOff>25400</xdr:colOff>
      <xdr:row>39</xdr:row>
      <xdr:rowOff>25400</xdr:rowOff>
    </xdr:from>
    <xdr:to>
      <xdr:col>1</xdr:col>
      <xdr:colOff>749300</xdr:colOff>
      <xdr:row>39</xdr:row>
      <xdr:rowOff>501650</xdr:rowOff>
    </xdr:to>
    <xdr:pic>
      <xdr:nvPicPr>
        <xdr:cNvPr id="6483" name="Subgraph-Lings">
          <a:extLst>
            <a:ext uri="{FF2B5EF4-FFF2-40B4-BE49-F238E27FC236}">
              <a16:creationId xmlns:a16="http://schemas.microsoft.com/office/drawing/2014/main" id="{00000000-0008-0000-0100-000053190000}"/>
            </a:ext>
          </a:extLst>
        </xdr:cNvPr>
        <xdr:cNvPicPr>
          <a:picLocks/>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635000" y="19980275"/>
          <a:ext cx="723900" cy="476250"/>
        </a:xfrm>
        <a:prstGeom prst="rect">
          <a:avLst/>
        </a:prstGeom>
      </xdr:spPr>
    </xdr:pic>
    <xdr:clientData/>
  </xdr:twoCellAnchor>
  <xdr:twoCellAnchor editAs="oneCell">
    <xdr:from>
      <xdr:col>1</xdr:col>
      <xdr:colOff>25400</xdr:colOff>
      <xdr:row>65</xdr:row>
      <xdr:rowOff>25400</xdr:rowOff>
    </xdr:from>
    <xdr:to>
      <xdr:col>1</xdr:col>
      <xdr:colOff>749300</xdr:colOff>
      <xdr:row>65</xdr:row>
      <xdr:rowOff>501650</xdr:rowOff>
    </xdr:to>
    <xdr:pic>
      <xdr:nvPicPr>
        <xdr:cNvPr id="6484" name="Subgraph-van Angeren">
          <a:extLst>
            <a:ext uri="{FF2B5EF4-FFF2-40B4-BE49-F238E27FC236}">
              <a16:creationId xmlns:a16="http://schemas.microsoft.com/office/drawing/2014/main" id="{00000000-0008-0000-0100-000054190000}"/>
            </a:ext>
          </a:extLst>
        </xdr:cNvPr>
        <xdr:cNvPicPr>
          <a:picLocks/>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635000" y="20504150"/>
          <a:ext cx="723900" cy="476250"/>
        </a:xfrm>
        <a:prstGeom prst="rect">
          <a:avLst/>
        </a:prstGeom>
      </xdr:spPr>
    </xdr:pic>
    <xdr:clientData/>
  </xdr:twoCellAnchor>
  <xdr:twoCellAnchor editAs="oneCell">
    <xdr:from>
      <xdr:col>1</xdr:col>
      <xdr:colOff>25400</xdr:colOff>
      <xdr:row>36</xdr:row>
      <xdr:rowOff>25400</xdr:rowOff>
    </xdr:from>
    <xdr:to>
      <xdr:col>1</xdr:col>
      <xdr:colOff>749300</xdr:colOff>
      <xdr:row>36</xdr:row>
      <xdr:rowOff>501650</xdr:rowOff>
    </xdr:to>
    <xdr:pic>
      <xdr:nvPicPr>
        <xdr:cNvPr id="6485" name="Subgraph-Sarma">
          <a:extLst>
            <a:ext uri="{FF2B5EF4-FFF2-40B4-BE49-F238E27FC236}">
              <a16:creationId xmlns:a16="http://schemas.microsoft.com/office/drawing/2014/main" id="{00000000-0008-0000-0100-000055190000}"/>
            </a:ext>
          </a:extLst>
        </xdr:cNvPr>
        <xdr:cNvPicPr>
          <a:picLocks/>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635000" y="21028025"/>
          <a:ext cx="723900" cy="476250"/>
        </a:xfrm>
        <a:prstGeom prst="rect">
          <a:avLst/>
        </a:prstGeom>
      </xdr:spPr>
    </xdr:pic>
    <xdr:clientData/>
  </xdr:twoCellAnchor>
  <xdr:twoCellAnchor editAs="oneCell">
    <xdr:from>
      <xdr:col>1</xdr:col>
      <xdr:colOff>25400</xdr:colOff>
      <xdr:row>10</xdr:row>
      <xdr:rowOff>25400</xdr:rowOff>
    </xdr:from>
    <xdr:to>
      <xdr:col>1</xdr:col>
      <xdr:colOff>749300</xdr:colOff>
      <xdr:row>10</xdr:row>
      <xdr:rowOff>501650</xdr:rowOff>
    </xdr:to>
    <xdr:pic>
      <xdr:nvPicPr>
        <xdr:cNvPr id="6486" name="Subgraph-Wynn">
          <a:extLst>
            <a:ext uri="{FF2B5EF4-FFF2-40B4-BE49-F238E27FC236}">
              <a16:creationId xmlns:a16="http://schemas.microsoft.com/office/drawing/2014/main" id="{00000000-0008-0000-0100-000056190000}"/>
            </a:ext>
          </a:extLst>
        </xdr:cNvPr>
        <xdr:cNvPicPr>
          <a:picLocks/>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635000" y="21551900"/>
          <a:ext cx="723900" cy="476250"/>
        </a:xfrm>
        <a:prstGeom prst="rect">
          <a:avLst/>
        </a:prstGeom>
      </xdr:spPr>
    </xdr:pic>
    <xdr:clientData/>
  </xdr:twoCellAnchor>
  <xdr:twoCellAnchor editAs="oneCell">
    <xdr:from>
      <xdr:col>1</xdr:col>
      <xdr:colOff>25400</xdr:colOff>
      <xdr:row>80</xdr:row>
      <xdr:rowOff>25400</xdr:rowOff>
    </xdr:from>
    <xdr:to>
      <xdr:col>1</xdr:col>
      <xdr:colOff>749300</xdr:colOff>
      <xdr:row>80</xdr:row>
      <xdr:rowOff>501650</xdr:rowOff>
    </xdr:to>
    <xdr:pic>
      <xdr:nvPicPr>
        <xdr:cNvPr id="6487" name="Subgraph-Bettenburg">
          <a:extLst>
            <a:ext uri="{FF2B5EF4-FFF2-40B4-BE49-F238E27FC236}">
              <a16:creationId xmlns:a16="http://schemas.microsoft.com/office/drawing/2014/main" id="{00000000-0008-0000-0100-000057190000}"/>
            </a:ext>
          </a:extLst>
        </xdr:cNvPr>
        <xdr:cNvPicPr>
          <a:picLocks/>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635000" y="22075775"/>
          <a:ext cx="723900" cy="476250"/>
        </a:xfrm>
        <a:prstGeom prst="rect">
          <a:avLst/>
        </a:prstGeom>
      </xdr:spPr>
    </xdr:pic>
    <xdr:clientData/>
  </xdr:twoCellAnchor>
  <xdr:twoCellAnchor editAs="oneCell">
    <xdr:from>
      <xdr:col>1</xdr:col>
      <xdr:colOff>25400</xdr:colOff>
      <xdr:row>96</xdr:row>
      <xdr:rowOff>25400</xdr:rowOff>
    </xdr:from>
    <xdr:to>
      <xdr:col>1</xdr:col>
      <xdr:colOff>749300</xdr:colOff>
      <xdr:row>96</xdr:row>
      <xdr:rowOff>501650</xdr:rowOff>
    </xdr:to>
    <xdr:pic>
      <xdr:nvPicPr>
        <xdr:cNvPr id="6488" name="Subgraph-Hoving">
          <a:extLst>
            <a:ext uri="{FF2B5EF4-FFF2-40B4-BE49-F238E27FC236}">
              <a16:creationId xmlns:a16="http://schemas.microsoft.com/office/drawing/2014/main" id="{00000000-0008-0000-0100-000058190000}"/>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635000" y="22599650"/>
          <a:ext cx="723900" cy="476250"/>
        </a:xfrm>
        <a:prstGeom prst="rect">
          <a:avLst/>
        </a:prstGeom>
      </xdr:spPr>
    </xdr:pic>
    <xdr:clientData/>
  </xdr:twoCellAnchor>
  <xdr:twoCellAnchor editAs="oneCell">
    <xdr:from>
      <xdr:col>1</xdr:col>
      <xdr:colOff>25400</xdr:colOff>
      <xdr:row>97</xdr:row>
      <xdr:rowOff>25400</xdr:rowOff>
    </xdr:from>
    <xdr:to>
      <xdr:col>1</xdr:col>
      <xdr:colOff>749300</xdr:colOff>
      <xdr:row>97</xdr:row>
      <xdr:rowOff>501650</xdr:rowOff>
    </xdr:to>
    <xdr:pic>
      <xdr:nvPicPr>
        <xdr:cNvPr id="6489" name="Subgraph-Slot">
          <a:extLst>
            <a:ext uri="{FF2B5EF4-FFF2-40B4-BE49-F238E27FC236}">
              <a16:creationId xmlns:a16="http://schemas.microsoft.com/office/drawing/2014/main" id="{00000000-0008-0000-0100-000059190000}"/>
            </a:ext>
          </a:extLst>
        </xdr:cNvPr>
        <xdr:cNvPicPr>
          <a:picLocks/>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635000" y="23123525"/>
          <a:ext cx="723900" cy="476250"/>
        </a:xfrm>
        <a:prstGeom prst="rect">
          <a:avLst/>
        </a:prstGeom>
      </xdr:spPr>
    </xdr:pic>
    <xdr:clientData/>
  </xdr:twoCellAnchor>
  <xdr:twoCellAnchor editAs="oneCell">
    <xdr:from>
      <xdr:col>1</xdr:col>
      <xdr:colOff>25400</xdr:colOff>
      <xdr:row>42</xdr:row>
      <xdr:rowOff>25400</xdr:rowOff>
    </xdr:from>
    <xdr:to>
      <xdr:col>1</xdr:col>
      <xdr:colOff>749300</xdr:colOff>
      <xdr:row>42</xdr:row>
      <xdr:rowOff>501650</xdr:rowOff>
    </xdr:to>
    <xdr:pic>
      <xdr:nvPicPr>
        <xdr:cNvPr id="6490" name="Subgraph-Pérez">
          <a:extLst>
            <a:ext uri="{FF2B5EF4-FFF2-40B4-BE49-F238E27FC236}">
              <a16:creationId xmlns:a16="http://schemas.microsoft.com/office/drawing/2014/main" id="{00000000-0008-0000-0100-00005A190000}"/>
            </a:ext>
          </a:extLst>
        </xdr:cNvPr>
        <xdr:cNvPicPr>
          <a:picLocks/>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635000" y="23647400"/>
          <a:ext cx="723900" cy="476250"/>
        </a:xfrm>
        <a:prstGeom prst="rect">
          <a:avLst/>
        </a:prstGeom>
      </xdr:spPr>
    </xdr:pic>
    <xdr:clientData/>
  </xdr:twoCellAnchor>
  <xdr:twoCellAnchor editAs="oneCell">
    <xdr:from>
      <xdr:col>1</xdr:col>
      <xdr:colOff>25400</xdr:colOff>
      <xdr:row>72</xdr:row>
      <xdr:rowOff>25400</xdr:rowOff>
    </xdr:from>
    <xdr:to>
      <xdr:col>1</xdr:col>
      <xdr:colOff>749300</xdr:colOff>
      <xdr:row>72</xdr:row>
      <xdr:rowOff>501650</xdr:rowOff>
    </xdr:to>
    <xdr:pic>
      <xdr:nvPicPr>
        <xdr:cNvPr id="6491" name="Subgraph-Deshayes">
          <a:extLst>
            <a:ext uri="{FF2B5EF4-FFF2-40B4-BE49-F238E27FC236}">
              <a16:creationId xmlns:a16="http://schemas.microsoft.com/office/drawing/2014/main" id="{00000000-0008-0000-0100-00005B190000}"/>
            </a:ext>
          </a:extLst>
        </xdr:cNvPr>
        <xdr:cNvPicPr>
          <a:picLocks/>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635000" y="24171275"/>
          <a:ext cx="723900" cy="476250"/>
        </a:xfrm>
        <a:prstGeom prst="rect">
          <a:avLst/>
        </a:prstGeom>
      </xdr:spPr>
    </xdr:pic>
    <xdr:clientData/>
  </xdr:twoCellAnchor>
  <xdr:twoCellAnchor editAs="oneCell">
    <xdr:from>
      <xdr:col>1</xdr:col>
      <xdr:colOff>25400</xdr:colOff>
      <xdr:row>81</xdr:row>
      <xdr:rowOff>25400</xdr:rowOff>
    </xdr:from>
    <xdr:to>
      <xdr:col>1</xdr:col>
      <xdr:colOff>749300</xdr:colOff>
      <xdr:row>81</xdr:row>
      <xdr:rowOff>501650</xdr:rowOff>
    </xdr:to>
    <xdr:pic>
      <xdr:nvPicPr>
        <xdr:cNvPr id="6492" name="Subgraph-Mattsson">
          <a:extLst>
            <a:ext uri="{FF2B5EF4-FFF2-40B4-BE49-F238E27FC236}">
              <a16:creationId xmlns:a16="http://schemas.microsoft.com/office/drawing/2014/main" id="{00000000-0008-0000-0100-00005C190000}"/>
            </a:ext>
          </a:extLst>
        </xdr:cNvPr>
        <xdr:cNvPicPr>
          <a:picLocks/>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635000" y="24695150"/>
          <a:ext cx="723900" cy="476250"/>
        </a:xfrm>
        <a:prstGeom prst="rect">
          <a:avLst/>
        </a:prstGeom>
      </xdr:spPr>
    </xdr:pic>
    <xdr:clientData/>
  </xdr:twoCellAnchor>
  <xdr:twoCellAnchor editAs="oneCell">
    <xdr:from>
      <xdr:col>1</xdr:col>
      <xdr:colOff>25400</xdr:colOff>
      <xdr:row>129</xdr:row>
      <xdr:rowOff>25400</xdr:rowOff>
    </xdr:from>
    <xdr:to>
      <xdr:col>1</xdr:col>
      <xdr:colOff>749300</xdr:colOff>
      <xdr:row>129</xdr:row>
      <xdr:rowOff>501650</xdr:rowOff>
    </xdr:to>
    <xdr:pic>
      <xdr:nvPicPr>
        <xdr:cNvPr id="6493" name="Subgraph-Weiss">
          <a:extLst>
            <a:ext uri="{FF2B5EF4-FFF2-40B4-BE49-F238E27FC236}">
              <a16:creationId xmlns:a16="http://schemas.microsoft.com/office/drawing/2014/main" id="{00000000-0008-0000-0100-00005D190000}"/>
            </a:ext>
          </a:extLst>
        </xdr:cNvPr>
        <xdr:cNvPicPr>
          <a:picLocks/>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635000" y="25219025"/>
          <a:ext cx="723900" cy="476250"/>
        </a:xfrm>
        <a:prstGeom prst="rect">
          <a:avLst/>
        </a:prstGeom>
      </xdr:spPr>
    </xdr:pic>
    <xdr:clientData/>
  </xdr:twoCellAnchor>
  <xdr:twoCellAnchor editAs="oneCell">
    <xdr:from>
      <xdr:col>1</xdr:col>
      <xdr:colOff>25400</xdr:colOff>
      <xdr:row>115</xdr:row>
      <xdr:rowOff>25400</xdr:rowOff>
    </xdr:from>
    <xdr:to>
      <xdr:col>1</xdr:col>
      <xdr:colOff>749300</xdr:colOff>
      <xdr:row>115</xdr:row>
      <xdr:rowOff>501650</xdr:rowOff>
    </xdr:to>
    <xdr:pic>
      <xdr:nvPicPr>
        <xdr:cNvPr id="6494" name="Subgraph-Popp">
          <a:extLst>
            <a:ext uri="{FF2B5EF4-FFF2-40B4-BE49-F238E27FC236}">
              <a16:creationId xmlns:a16="http://schemas.microsoft.com/office/drawing/2014/main" id="{00000000-0008-0000-0100-00005E190000}"/>
            </a:ext>
          </a:extLst>
        </xdr:cNvPr>
        <xdr:cNvPicPr>
          <a:picLocks/>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635000" y="25742900"/>
          <a:ext cx="723900" cy="476250"/>
        </a:xfrm>
        <a:prstGeom prst="rect">
          <a:avLst/>
        </a:prstGeom>
      </xdr:spPr>
    </xdr:pic>
    <xdr:clientData/>
  </xdr:twoCellAnchor>
  <xdr:twoCellAnchor editAs="oneCell">
    <xdr:from>
      <xdr:col>1</xdr:col>
      <xdr:colOff>25400</xdr:colOff>
      <xdr:row>61</xdr:row>
      <xdr:rowOff>25400</xdr:rowOff>
    </xdr:from>
    <xdr:to>
      <xdr:col>1</xdr:col>
      <xdr:colOff>749300</xdr:colOff>
      <xdr:row>61</xdr:row>
      <xdr:rowOff>501650</xdr:rowOff>
    </xdr:to>
    <xdr:pic>
      <xdr:nvPicPr>
        <xdr:cNvPr id="6495" name="Subgraph-Ramaswamy">
          <a:extLst>
            <a:ext uri="{FF2B5EF4-FFF2-40B4-BE49-F238E27FC236}">
              <a16:creationId xmlns:a16="http://schemas.microsoft.com/office/drawing/2014/main" id="{00000000-0008-0000-0100-00005F190000}"/>
            </a:ext>
          </a:extLst>
        </xdr:cNvPr>
        <xdr:cNvPicPr>
          <a:picLocks/>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635000" y="26266775"/>
          <a:ext cx="723900" cy="476250"/>
        </a:xfrm>
        <a:prstGeom prst="rect">
          <a:avLst/>
        </a:prstGeom>
      </xdr:spPr>
    </xdr:pic>
    <xdr:clientData/>
  </xdr:twoCellAnchor>
  <xdr:twoCellAnchor editAs="oneCell">
    <xdr:from>
      <xdr:col>1</xdr:col>
      <xdr:colOff>25400</xdr:colOff>
      <xdr:row>69</xdr:row>
      <xdr:rowOff>25400</xdr:rowOff>
    </xdr:from>
    <xdr:to>
      <xdr:col>1</xdr:col>
      <xdr:colOff>749300</xdr:colOff>
      <xdr:row>69</xdr:row>
      <xdr:rowOff>501650</xdr:rowOff>
    </xdr:to>
    <xdr:pic>
      <xdr:nvPicPr>
        <xdr:cNvPr id="6496" name="Subgraph-Neu">
          <a:extLst>
            <a:ext uri="{FF2B5EF4-FFF2-40B4-BE49-F238E27FC236}">
              <a16:creationId xmlns:a16="http://schemas.microsoft.com/office/drawing/2014/main" id="{00000000-0008-0000-0100-000060190000}"/>
            </a:ext>
          </a:extLst>
        </xdr:cNvPr>
        <xdr:cNvPicPr>
          <a:picLocks/>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635000" y="26790650"/>
          <a:ext cx="723900" cy="476250"/>
        </a:xfrm>
        <a:prstGeom prst="rect">
          <a:avLst/>
        </a:prstGeom>
      </xdr:spPr>
    </xdr:pic>
    <xdr:clientData/>
  </xdr:twoCellAnchor>
  <xdr:twoCellAnchor editAs="oneCell">
    <xdr:from>
      <xdr:col>1</xdr:col>
      <xdr:colOff>25400</xdr:colOff>
      <xdr:row>70</xdr:row>
      <xdr:rowOff>25400</xdr:rowOff>
    </xdr:from>
    <xdr:to>
      <xdr:col>1</xdr:col>
      <xdr:colOff>749300</xdr:colOff>
      <xdr:row>70</xdr:row>
      <xdr:rowOff>501650</xdr:rowOff>
    </xdr:to>
    <xdr:pic>
      <xdr:nvPicPr>
        <xdr:cNvPr id="6497" name="Subgraph-Hattori">
          <a:extLst>
            <a:ext uri="{FF2B5EF4-FFF2-40B4-BE49-F238E27FC236}">
              <a16:creationId xmlns:a16="http://schemas.microsoft.com/office/drawing/2014/main" id="{00000000-0008-0000-0100-000061190000}"/>
            </a:ext>
          </a:extLst>
        </xdr:cNvPr>
        <xdr:cNvPicPr>
          <a:picLocks/>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635000" y="27314525"/>
          <a:ext cx="723900" cy="476250"/>
        </a:xfrm>
        <a:prstGeom prst="rect">
          <a:avLst/>
        </a:prstGeom>
      </xdr:spPr>
    </xdr:pic>
    <xdr:clientData/>
  </xdr:twoCellAnchor>
  <xdr:twoCellAnchor editAs="oneCell">
    <xdr:from>
      <xdr:col>1</xdr:col>
      <xdr:colOff>25400</xdr:colOff>
      <xdr:row>71</xdr:row>
      <xdr:rowOff>25400</xdr:rowOff>
    </xdr:from>
    <xdr:to>
      <xdr:col>1</xdr:col>
      <xdr:colOff>749300</xdr:colOff>
      <xdr:row>71</xdr:row>
      <xdr:rowOff>501650</xdr:rowOff>
    </xdr:to>
    <xdr:pic>
      <xdr:nvPicPr>
        <xdr:cNvPr id="6498" name="Subgraph-D'Ambros">
          <a:extLst>
            <a:ext uri="{FF2B5EF4-FFF2-40B4-BE49-F238E27FC236}">
              <a16:creationId xmlns:a16="http://schemas.microsoft.com/office/drawing/2014/main" id="{00000000-0008-0000-0100-000062190000}"/>
            </a:ext>
          </a:extLst>
        </xdr:cNvPr>
        <xdr:cNvPicPr>
          <a:picLocks/>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635000" y="27838400"/>
          <a:ext cx="723900" cy="476250"/>
        </a:xfrm>
        <a:prstGeom prst="rect">
          <a:avLst/>
        </a:prstGeom>
      </xdr:spPr>
    </xdr:pic>
    <xdr:clientData/>
  </xdr:twoCellAnchor>
  <xdr:twoCellAnchor editAs="oneCell">
    <xdr:from>
      <xdr:col>1</xdr:col>
      <xdr:colOff>25400</xdr:colOff>
      <xdr:row>84</xdr:row>
      <xdr:rowOff>25400</xdr:rowOff>
    </xdr:from>
    <xdr:to>
      <xdr:col>1</xdr:col>
      <xdr:colOff>749300</xdr:colOff>
      <xdr:row>84</xdr:row>
      <xdr:rowOff>501650</xdr:rowOff>
    </xdr:to>
    <xdr:pic>
      <xdr:nvPicPr>
        <xdr:cNvPr id="6499" name="Subgraph-Groher">
          <a:extLst>
            <a:ext uri="{FF2B5EF4-FFF2-40B4-BE49-F238E27FC236}">
              <a16:creationId xmlns:a16="http://schemas.microsoft.com/office/drawing/2014/main" id="{00000000-0008-0000-0100-000063190000}"/>
            </a:ext>
          </a:extLst>
        </xdr:cNvPr>
        <xdr:cNvPicPr>
          <a:picLocks/>
        </xdr:cNvPicPr>
      </xdr:nvPicPr>
      <xdr:blipFill>
        <a:blip xmlns:r="http://schemas.openxmlformats.org/officeDocument/2006/relationships" r:embed="rId50">
          <a:extLst>
            <a:ext uri="{28A0092B-C50C-407E-A947-70E740481C1C}">
              <a14:useLocalDpi xmlns:a14="http://schemas.microsoft.com/office/drawing/2010/main" val="0"/>
            </a:ext>
          </a:extLst>
        </a:blip>
        <a:stretch>
          <a:fillRect/>
        </a:stretch>
      </xdr:blipFill>
      <xdr:spPr>
        <a:xfrm>
          <a:off x="635000" y="28362275"/>
          <a:ext cx="723900" cy="476250"/>
        </a:xfrm>
        <a:prstGeom prst="rect">
          <a:avLst/>
        </a:prstGeom>
      </xdr:spPr>
    </xdr:pic>
    <xdr:clientData/>
  </xdr:twoCellAnchor>
  <xdr:twoCellAnchor editAs="oneCell">
    <xdr:from>
      <xdr:col>1</xdr:col>
      <xdr:colOff>25400</xdr:colOff>
      <xdr:row>27</xdr:row>
      <xdr:rowOff>25400</xdr:rowOff>
    </xdr:from>
    <xdr:to>
      <xdr:col>1</xdr:col>
      <xdr:colOff>749300</xdr:colOff>
      <xdr:row>27</xdr:row>
      <xdr:rowOff>501650</xdr:rowOff>
    </xdr:to>
    <xdr:pic>
      <xdr:nvPicPr>
        <xdr:cNvPr id="6500" name="Subgraph-Feller">
          <a:extLst>
            <a:ext uri="{FF2B5EF4-FFF2-40B4-BE49-F238E27FC236}">
              <a16:creationId xmlns:a16="http://schemas.microsoft.com/office/drawing/2014/main" id="{00000000-0008-0000-0100-000064190000}"/>
            </a:ext>
          </a:extLst>
        </xdr:cNvPr>
        <xdr:cNvPicPr>
          <a:picLocks/>
        </xdr:cNvPicPr>
      </xdr:nvPicPr>
      <xdr:blipFill>
        <a:blip xmlns:r="http://schemas.openxmlformats.org/officeDocument/2006/relationships" r:embed="rId51">
          <a:extLst>
            <a:ext uri="{28A0092B-C50C-407E-A947-70E740481C1C}">
              <a14:useLocalDpi xmlns:a14="http://schemas.microsoft.com/office/drawing/2010/main" val="0"/>
            </a:ext>
          </a:extLst>
        </a:blip>
        <a:stretch>
          <a:fillRect/>
        </a:stretch>
      </xdr:blipFill>
      <xdr:spPr>
        <a:xfrm>
          <a:off x="635000" y="28886150"/>
          <a:ext cx="723900" cy="476250"/>
        </a:xfrm>
        <a:prstGeom prst="rect">
          <a:avLst/>
        </a:prstGeom>
      </xdr:spPr>
    </xdr:pic>
    <xdr:clientData/>
  </xdr:twoCellAnchor>
  <xdr:twoCellAnchor editAs="oneCell">
    <xdr:from>
      <xdr:col>1</xdr:col>
      <xdr:colOff>25400</xdr:colOff>
      <xdr:row>89</xdr:row>
      <xdr:rowOff>25400</xdr:rowOff>
    </xdr:from>
    <xdr:to>
      <xdr:col>1</xdr:col>
      <xdr:colOff>749300</xdr:colOff>
      <xdr:row>89</xdr:row>
      <xdr:rowOff>501650</xdr:rowOff>
    </xdr:to>
    <xdr:pic>
      <xdr:nvPicPr>
        <xdr:cNvPr id="6501" name="Subgraph-Joshua">
          <a:extLst>
            <a:ext uri="{FF2B5EF4-FFF2-40B4-BE49-F238E27FC236}">
              <a16:creationId xmlns:a16="http://schemas.microsoft.com/office/drawing/2014/main" id="{00000000-0008-0000-0100-000065190000}"/>
            </a:ext>
          </a:extLst>
        </xdr:cNvPr>
        <xdr:cNvPicPr>
          <a:picLocks/>
        </xdr:cNvPicPr>
      </xdr:nvPicPr>
      <xdr:blipFill>
        <a:blip xmlns:r="http://schemas.openxmlformats.org/officeDocument/2006/relationships" r:embed="rId52">
          <a:extLst>
            <a:ext uri="{28A0092B-C50C-407E-A947-70E740481C1C}">
              <a14:useLocalDpi xmlns:a14="http://schemas.microsoft.com/office/drawing/2010/main" val="0"/>
            </a:ext>
          </a:extLst>
        </a:blip>
        <a:stretch>
          <a:fillRect/>
        </a:stretch>
      </xdr:blipFill>
      <xdr:spPr>
        <a:xfrm>
          <a:off x="635000" y="29410025"/>
          <a:ext cx="723900" cy="476250"/>
        </a:xfrm>
        <a:prstGeom prst="rect">
          <a:avLst/>
        </a:prstGeom>
      </xdr:spPr>
    </xdr:pic>
    <xdr:clientData/>
  </xdr:twoCellAnchor>
  <xdr:twoCellAnchor editAs="oneCell">
    <xdr:from>
      <xdr:col>1</xdr:col>
      <xdr:colOff>25400</xdr:colOff>
      <xdr:row>112</xdr:row>
      <xdr:rowOff>25400</xdr:rowOff>
    </xdr:from>
    <xdr:to>
      <xdr:col>1</xdr:col>
      <xdr:colOff>749300</xdr:colOff>
      <xdr:row>112</xdr:row>
      <xdr:rowOff>501650</xdr:rowOff>
    </xdr:to>
    <xdr:pic>
      <xdr:nvPicPr>
        <xdr:cNvPr id="6502" name="Subgraph-Riehle">
          <a:extLst>
            <a:ext uri="{FF2B5EF4-FFF2-40B4-BE49-F238E27FC236}">
              <a16:creationId xmlns:a16="http://schemas.microsoft.com/office/drawing/2014/main" id="{00000000-0008-0000-0100-000066190000}"/>
            </a:ext>
          </a:extLst>
        </xdr:cNvPr>
        <xdr:cNvPicPr>
          <a:picLocks/>
        </xdr:cNvPicPr>
      </xdr:nvPicPr>
      <xdr:blipFill>
        <a:blip xmlns:r="http://schemas.openxmlformats.org/officeDocument/2006/relationships" r:embed="rId53">
          <a:extLst>
            <a:ext uri="{28A0092B-C50C-407E-A947-70E740481C1C}">
              <a14:useLocalDpi xmlns:a14="http://schemas.microsoft.com/office/drawing/2010/main" val="0"/>
            </a:ext>
          </a:extLst>
        </a:blip>
        <a:stretch>
          <a:fillRect/>
        </a:stretch>
      </xdr:blipFill>
      <xdr:spPr>
        <a:xfrm>
          <a:off x="635000" y="29933900"/>
          <a:ext cx="723900" cy="476250"/>
        </a:xfrm>
        <a:prstGeom prst="rect">
          <a:avLst/>
        </a:prstGeom>
      </xdr:spPr>
    </xdr:pic>
    <xdr:clientData/>
  </xdr:twoCellAnchor>
  <xdr:twoCellAnchor editAs="oneCell">
    <xdr:from>
      <xdr:col>1</xdr:col>
      <xdr:colOff>25400</xdr:colOff>
      <xdr:row>109</xdr:row>
      <xdr:rowOff>25400</xdr:rowOff>
    </xdr:from>
    <xdr:to>
      <xdr:col>1</xdr:col>
      <xdr:colOff>749300</xdr:colOff>
      <xdr:row>109</xdr:row>
      <xdr:rowOff>501650</xdr:rowOff>
    </xdr:to>
    <xdr:pic>
      <xdr:nvPicPr>
        <xdr:cNvPr id="6503" name="Subgraph-Alao">
          <a:extLst>
            <a:ext uri="{FF2B5EF4-FFF2-40B4-BE49-F238E27FC236}">
              <a16:creationId xmlns:a16="http://schemas.microsoft.com/office/drawing/2014/main" id="{00000000-0008-0000-0100-000067190000}"/>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35000" y="30457775"/>
          <a:ext cx="723900" cy="476250"/>
        </a:xfrm>
        <a:prstGeom prst="rect">
          <a:avLst/>
        </a:prstGeom>
      </xdr:spPr>
    </xdr:pic>
    <xdr:clientData/>
  </xdr:twoCellAnchor>
  <xdr:twoCellAnchor editAs="oneCell">
    <xdr:from>
      <xdr:col>1</xdr:col>
      <xdr:colOff>25400</xdr:colOff>
      <xdr:row>110</xdr:row>
      <xdr:rowOff>25400</xdr:rowOff>
    </xdr:from>
    <xdr:to>
      <xdr:col>1</xdr:col>
      <xdr:colOff>749300</xdr:colOff>
      <xdr:row>110</xdr:row>
      <xdr:rowOff>501650</xdr:rowOff>
    </xdr:to>
    <xdr:pic>
      <xdr:nvPicPr>
        <xdr:cNvPr id="6504" name="Subgraph-Okolie">
          <a:extLst>
            <a:ext uri="{FF2B5EF4-FFF2-40B4-BE49-F238E27FC236}">
              <a16:creationId xmlns:a16="http://schemas.microsoft.com/office/drawing/2014/main" id="{00000000-0008-0000-0100-000068190000}"/>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35000" y="30981650"/>
          <a:ext cx="723900" cy="476250"/>
        </a:xfrm>
        <a:prstGeom prst="rect">
          <a:avLst/>
        </a:prstGeom>
      </xdr:spPr>
    </xdr:pic>
    <xdr:clientData/>
  </xdr:twoCellAnchor>
  <xdr:twoCellAnchor editAs="oneCell">
    <xdr:from>
      <xdr:col>1</xdr:col>
      <xdr:colOff>25400</xdr:colOff>
      <xdr:row>111</xdr:row>
      <xdr:rowOff>25400</xdr:rowOff>
    </xdr:from>
    <xdr:to>
      <xdr:col>1</xdr:col>
      <xdr:colOff>749300</xdr:colOff>
      <xdr:row>111</xdr:row>
      <xdr:rowOff>501650</xdr:rowOff>
    </xdr:to>
    <xdr:pic>
      <xdr:nvPicPr>
        <xdr:cNvPr id="6505" name="Subgraph-Awodele">
          <a:extLst>
            <a:ext uri="{FF2B5EF4-FFF2-40B4-BE49-F238E27FC236}">
              <a16:creationId xmlns:a16="http://schemas.microsoft.com/office/drawing/2014/main" id="{00000000-0008-0000-0100-000069190000}"/>
            </a:ext>
          </a:extLst>
        </xdr:cNvPr>
        <xdr:cNvPicPr>
          <a:picLocks/>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635000" y="31505525"/>
          <a:ext cx="723900" cy="476250"/>
        </a:xfrm>
        <a:prstGeom prst="rect">
          <a:avLst/>
        </a:prstGeom>
      </xdr:spPr>
    </xdr:pic>
    <xdr:clientData/>
  </xdr:twoCellAnchor>
  <xdr:twoCellAnchor editAs="oneCell">
    <xdr:from>
      <xdr:col>1</xdr:col>
      <xdr:colOff>25400</xdr:colOff>
      <xdr:row>119</xdr:row>
      <xdr:rowOff>25400</xdr:rowOff>
    </xdr:from>
    <xdr:to>
      <xdr:col>1</xdr:col>
      <xdr:colOff>749300</xdr:colOff>
      <xdr:row>119</xdr:row>
      <xdr:rowOff>501650</xdr:rowOff>
    </xdr:to>
    <xdr:pic>
      <xdr:nvPicPr>
        <xdr:cNvPr id="6506" name="Subgraph-Malnati">
          <a:extLst>
            <a:ext uri="{FF2B5EF4-FFF2-40B4-BE49-F238E27FC236}">
              <a16:creationId xmlns:a16="http://schemas.microsoft.com/office/drawing/2014/main" id="{00000000-0008-0000-0100-00006A190000}"/>
            </a:ext>
          </a:extLst>
        </xdr:cNvPr>
        <xdr:cNvPicPr>
          <a:picLocks/>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635000" y="32029400"/>
          <a:ext cx="723900" cy="476250"/>
        </a:xfrm>
        <a:prstGeom prst="rect">
          <a:avLst/>
        </a:prstGeom>
      </xdr:spPr>
    </xdr:pic>
    <xdr:clientData/>
  </xdr:twoCellAnchor>
  <xdr:twoCellAnchor editAs="oneCell">
    <xdr:from>
      <xdr:col>1</xdr:col>
      <xdr:colOff>25400</xdr:colOff>
      <xdr:row>124</xdr:row>
      <xdr:rowOff>25400</xdr:rowOff>
    </xdr:from>
    <xdr:to>
      <xdr:col>1</xdr:col>
      <xdr:colOff>749300</xdr:colOff>
      <xdr:row>124</xdr:row>
      <xdr:rowOff>501650</xdr:rowOff>
    </xdr:to>
    <xdr:pic>
      <xdr:nvPicPr>
        <xdr:cNvPr id="6507" name="Subgraph-Viljainen">
          <a:extLst>
            <a:ext uri="{FF2B5EF4-FFF2-40B4-BE49-F238E27FC236}">
              <a16:creationId xmlns:a16="http://schemas.microsoft.com/office/drawing/2014/main" id="{00000000-0008-0000-0100-00006B190000}"/>
            </a:ext>
          </a:extLst>
        </xdr:cNvPr>
        <xdr:cNvPicPr>
          <a:picLocks/>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635000" y="32553275"/>
          <a:ext cx="723900" cy="476250"/>
        </a:xfrm>
        <a:prstGeom prst="rect">
          <a:avLst/>
        </a:prstGeom>
      </xdr:spPr>
    </xdr:pic>
    <xdr:clientData/>
  </xdr:twoCellAnchor>
  <xdr:twoCellAnchor editAs="oneCell">
    <xdr:from>
      <xdr:col>1</xdr:col>
      <xdr:colOff>25400</xdr:colOff>
      <xdr:row>125</xdr:row>
      <xdr:rowOff>25400</xdr:rowOff>
    </xdr:from>
    <xdr:to>
      <xdr:col>1</xdr:col>
      <xdr:colOff>749300</xdr:colOff>
      <xdr:row>125</xdr:row>
      <xdr:rowOff>501650</xdr:rowOff>
    </xdr:to>
    <xdr:pic>
      <xdr:nvPicPr>
        <xdr:cNvPr id="6508" name="Subgraph-Kauppinen">
          <a:extLst>
            <a:ext uri="{FF2B5EF4-FFF2-40B4-BE49-F238E27FC236}">
              <a16:creationId xmlns:a16="http://schemas.microsoft.com/office/drawing/2014/main" id="{00000000-0008-0000-0100-00006C190000}"/>
            </a:ext>
          </a:extLst>
        </xdr:cNvPr>
        <xdr:cNvPicPr>
          <a:picLocks/>
        </xdr:cNvPicPr>
      </xdr:nvPicPr>
      <xdr:blipFill>
        <a:blip xmlns:r="http://schemas.openxmlformats.org/officeDocument/2006/relationships" r:embed="rId55">
          <a:extLst>
            <a:ext uri="{28A0092B-C50C-407E-A947-70E740481C1C}">
              <a14:useLocalDpi xmlns:a14="http://schemas.microsoft.com/office/drawing/2010/main" val="0"/>
            </a:ext>
          </a:extLst>
        </a:blip>
        <a:stretch>
          <a:fillRect/>
        </a:stretch>
      </xdr:blipFill>
      <xdr:spPr>
        <a:xfrm>
          <a:off x="635000" y="33077150"/>
          <a:ext cx="723900" cy="476250"/>
        </a:xfrm>
        <a:prstGeom prst="rect">
          <a:avLst/>
        </a:prstGeom>
      </xdr:spPr>
    </xdr:pic>
    <xdr:clientData/>
  </xdr:twoCellAnchor>
  <xdr:twoCellAnchor editAs="oneCell">
    <xdr:from>
      <xdr:col>1</xdr:col>
      <xdr:colOff>25400</xdr:colOff>
      <xdr:row>116</xdr:row>
      <xdr:rowOff>25400</xdr:rowOff>
    </xdr:from>
    <xdr:to>
      <xdr:col>1</xdr:col>
      <xdr:colOff>749300</xdr:colOff>
      <xdr:row>116</xdr:row>
      <xdr:rowOff>501650</xdr:rowOff>
    </xdr:to>
    <xdr:pic>
      <xdr:nvPicPr>
        <xdr:cNvPr id="6509" name="Subgraph-van Capelleveen">
          <a:extLst>
            <a:ext uri="{FF2B5EF4-FFF2-40B4-BE49-F238E27FC236}">
              <a16:creationId xmlns:a16="http://schemas.microsoft.com/office/drawing/2014/main" id="{00000000-0008-0000-0100-00006D190000}"/>
            </a:ext>
          </a:extLst>
        </xdr:cNvPr>
        <xdr:cNvPicPr>
          <a:picLocks/>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635000" y="33601025"/>
          <a:ext cx="723900" cy="476250"/>
        </a:xfrm>
        <a:prstGeom prst="rect">
          <a:avLst/>
        </a:prstGeom>
      </xdr:spPr>
    </xdr:pic>
    <xdr:clientData/>
  </xdr:twoCellAnchor>
  <xdr:twoCellAnchor editAs="oneCell">
    <xdr:from>
      <xdr:col>1</xdr:col>
      <xdr:colOff>25400</xdr:colOff>
      <xdr:row>29</xdr:row>
      <xdr:rowOff>25400</xdr:rowOff>
    </xdr:from>
    <xdr:to>
      <xdr:col>1</xdr:col>
      <xdr:colOff>749300</xdr:colOff>
      <xdr:row>29</xdr:row>
      <xdr:rowOff>501650</xdr:rowOff>
    </xdr:to>
    <xdr:pic>
      <xdr:nvPicPr>
        <xdr:cNvPr id="6510" name="Subgraph-Johnson">
          <a:extLst>
            <a:ext uri="{FF2B5EF4-FFF2-40B4-BE49-F238E27FC236}">
              <a16:creationId xmlns:a16="http://schemas.microsoft.com/office/drawing/2014/main" id="{00000000-0008-0000-0100-00006E190000}"/>
            </a:ext>
          </a:extLst>
        </xdr:cNvPr>
        <xdr:cNvPicPr>
          <a:picLocks/>
        </xdr:cNvPicPr>
      </xdr:nvPicPr>
      <xdr:blipFill>
        <a:blip xmlns:r="http://schemas.openxmlformats.org/officeDocument/2006/relationships" r:embed="rId57">
          <a:extLst>
            <a:ext uri="{28A0092B-C50C-407E-A947-70E740481C1C}">
              <a14:useLocalDpi xmlns:a14="http://schemas.microsoft.com/office/drawing/2010/main" val="0"/>
            </a:ext>
          </a:extLst>
        </a:blip>
        <a:stretch>
          <a:fillRect/>
        </a:stretch>
      </xdr:blipFill>
      <xdr:spPr>
        <a:xfrm>
          <a:off x="635000" y="34124900"/>
          <a:ext cx="723900" cy="476250"/>
        </a:xfrm>
        <a:prstGeom prst="rect">
          <a:avLst/>
        </a:prstGeom>
      </xdr:spPr>
    </xdr:pic>
    <xdr:clientData/>
  </xdr:twoCellAnchor>
  <xdr:twoCellAnchor editAs="oneCell">
    <xdr:from>
      <xdr:col>1</xdr:col>
      <xdr:colOff>25400</xdr:colOff>
      <xdr:row>73</xdr:row>
      <xdr:rowOff>25400</xdr:rowOff>
    </xdr:from>
    <xdr:to>
      <xdr:col>1</xdr:col>
      <xdr:colOff>749300</xdr:colOff>
      <xdr:row>73</xdr:row>
      <xdr:rowOff>501650</xdr:rowOff>
    </xdr:to>
    <xdr:pic>
      <xdr:nvPicPr>
        <xdr:cNvPr id="6511" name="Subgraph-Alves">
          <a:extLst>
            <a:ext uri="{FF2B5EF4-FFF2-40B4-BE49-F238E27FC236}">
              <a16:creationId xmlns:a16="http://schemas.microsoft.com/office/drawing/2014/main" id="{00000000-0008-0000-0100-00006F190000}"/>
            </a:ext>
          </a:extLst>
        </xdr:cNvPr>
        <xdr:cNvPicPr>
          <a:picLocks/>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635000" y="34648775"/>
          <a:ext cx="723900" cy="476250"/>
        </a:xfrm>
        <a:prstGeom prst="rect">
          <a:avLst/>
        </a:prstGeom>
      </xdr:spPr>
    </xdr:pic>
    <xdr:clientData/>
  </xdr:twoCellAnchor>
  <xdr:twoCellAnchor editAs="oneCell">
    <xdr:from>
      <xdr:col>1</xdr:col>
      <xdr:colOff>25400</xdr:colOff>
      <xdr:row>131</xdr:row>
      <xdr:rowOff>25400</xdr:rowOff>
    </xdr:from>
    <xdr:to>
      <xdr:col>1</xdr:col>
      <xdr:colOff>749300</xdr:colOff>
      <xdr:row>131</xdr:row>
      <xdr:rowOff>501650</xdr:rowOff>
    </xdr:to>
    <xdr:pic>
      <xdr:nvPicPr>
        <xdr:cNvPr id="6512" name="Subgraph-Lucassen">
          <a:extLst>
            <a:ext uri="{FF2B5EF4-FFF2-40B4-BE49-F238E27FC236}">
              <a16:creationId xmlns:a16="http://schemas.microsoft.com/office/drawing/2014/main" id="{00000000-0008-0000-0100-000070190000}"/>
            </a:ext>
          </a:extLst>
        </xdr:cNvPr>
        <xdr:cNvPicPr>
          <a:picLocks/>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635000" y="35172650"/>
          <a:ext cx="723900" cy="476250"/>
        </a:xfrm>
        <a:prstGeom prst="rect">
          <a:avLst/>
        </a:prstGeom>
      </xdr:spPr>
    </xdr:pic>
    <xdr:clientData/>
  </xdr:twoCellAnchor>
  <xdr:twoCellAnchor editAs="oneCell">
    <xdr:from>
      <xdr:col>1</xdr:col>
      <xdr:colOff>25400</xdr:colOff>
      <xdr:row>132</xdr:row>
      <xdr:rowOff>25400</xdr:rowOff>
    </xdr:from>
    <xdr:to>
      <xdr:col>1</xdr:col>
      <xdr:colOff>749300</xdr:colOff>
      <xdr:row>132</xdr:row>
      <xdr:rowOff>501650</xdr:rowOff>
    </xdr:to>
    <xdr:pic>
      <xdr:nvPicPr>
        <xdr:cNvPr id="6513" name="Subgraph-Schludermann">
          <a:extLst>
            <a:ext uri="{FF2B5EF4-FFF2-40B4-BE49-F238E27FC236}">
              <a16:creationId xmlns:a16="http://schemas.microsoft.com/office/drawing/2014/main" id="{00000000-0008-0000-0100-000071190000}"/>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635000" y="35696525"/>
          <a:ext cx="723900" cy="476250"/>
        </a:xfrm>
        <a:prstGeom prst="rect">
          <a:avLst/>
        </a:prstGeom>
      </xdr:spPr>
    </xdr:pic>
    <xdr:clientData/>
  </xdr:twoCellAnchor>
  <xdr:twoCellAnchor editAs="oneCell">
    <xdr:from>
      <xdr:col>1</xdr:col>
      <xdr:colOff>25400</xdr:colOff>
      <xdr:row>133</xdr:row>
      <xdr:rowOff>25400</xdr:rowOff>
    </xdr:from>
    <xdr:to>
      <xdr:col>1</xdr:col>
      <xdr:colOff>749300</xdr:colOff>
      <xdr:row>133</xdr:row>
      <xdr:rowOff>501650</xdr:rowOff>
    </xdr:to>
    <xdr:pic>
      <xdr:nvPicPr>
        <xdr:cNvPr id="6514" name="Subgraph-Biffl">
          <a:extLst>
            <a:ext uri="{FF2B5EF4-FFF2-40B4-BE49-F238E27FC236}">
              <a16:creationId xmlns:a16="http://schemas.microsoft.com/office/drawing/2014/main" id="{00000000-0008-0000-0100-000072190000}"/>
            </a:ext>
          </a:extLst>
        </xdr:cNvPr>
        <xdr:cNvPicPr>
          <a:picLocks/>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635000" y="36220400"/>
          <a:ext cx="723900" cy="476250"/>
        </a:xfrm>
        <a:prstGeom prst="rect">
          <a:avLst/>
        </a:prstGeom>
      </xdr:spPr>
    </xdr:pic>
    <xdr:clientData/>
  </xdr:twoCellAnchor>
  <xdr:twoCellAnchor editAs="oneCell">
    <xdr:from>
      <xdr:col>1</xdr:col>
      <xdr:colOff>25400</xdr:colOff>
      <xdr:row>40</xdr:row>
      <xdr:rowOff>25400</xdr:rowOff>
    </xdr:from>
    <xdr:to>
      <xdr:col>1</xdr:col>
      <xdr:colOff>749300</xdr:colOff>
      <xdr:row>40</xdr:row>
      <xdr:rowOff>501650</xdr:rowOff>
    </xdr:to>
    <xdr:pic>
      <xdr:nvPicPr>
        <xdr:cNvPr id="6515" name="Subgraph-Watson">
          <a:extLst>
            <a:ext uri="{FF2B5EF4-FFF2-40B4-BE49-F238E27FC236}">
              <a16:creationId xmlns:a16="http://schemas.microsoft.com/office/drawing/2014/main" id="{00000000-0008-0000-0100-000073190000}"/>
            </a:ext>
          </a:extLst>
        </xdr:cNvPr>
        <xdr:cNvPicPr>
          <a:picLocks/>
        </xdr:cNvPicPr>
      </xdr:nvPicPr>
      <xdr:blipFill>
        <a:blip xmlns:r="http://schemas.openxmlformats.org/officeDocument/2006/relationships" r:embed="rId61">
          <a:extLst>
            <a:ext uri="{28A0092B-C50C-407E-A947-70E740481C1C}">
              <a14:useLocalDpi xmlns:a14="http://schemas.microsoft.com/office/drawing/2010/main" val="0"/>
            </a:ext>
          </a:extLst>
        </a:blip>
        <a:stretch>
          <a:fillRect/>
        </a:stretch>
      </xdr:blipFill>
      <xdr:spPr>
        <a:xfrm>
          <a:off x="635000" y="36744275"/>
          <a:ext cx="723900" cy="476250"/>
        </a:xfrm>
        <a:prstGeom prst="rect">
          <a:avLst/>
        </a:prstGeom>
      </xdr:spPr>
    </xdr:pic>
    <xdr:clientData/>
  </xdr:twoCellAnchor>
  <xdr:twoCellAnchor editAs="oneCell">
    <xdr:from>
      <xdr:col>1</xdr:col>
      <xdr:colOff>25400</xdr:colOff>
      <xdr:row>146</xdr:row>
      <xdr:rowOff>25400</xdr:rowOff>
    </xdr:from>
    <xdr:to>
      <xdr:col>1</xdr:col>
      <xdr:colOff>749300</xdr:colOff>
      <xdr:row>146</xdr:row>
      <xdr:rowOff>501650</xdr:rowOff>
    </xdr:to>
    <xdr:pic>
      <xdr:nvPicPr>
        <xdr:cNvPr id="6516" name="Subgraph-van Rooij">
          <a:extLst>
            <a:ext uri="{FF2B5EF4-FFF2-40B4-BE49-F238E27FC236}">
              <a16:creationId xmlns:a16="http://schemas.microsoft.com/office/drawing/2014/main" id="{00000000-0008-0000-0100-00007419000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35000" y="37268150"/>
          <a:ext cx="723900" cy="476250"/>
        </a:xfrm>
        <a:prstGeom prst="rect">
          <a:avLst/>
        </a:prstGeom>
      </xdr:spPr>
    </xdr:pic>
    <xdr:clientData/>
  </xdr:twoCellAnchor>
  <xdr:twoCellAnchor editAs="oneCell">
    <xdr:from>
      <xdr:col>1</xdr:col>
      <xdr:colOff>25400</xdr:colOff>
      <xdr:row>101</xdr:row>
      <xdr:rowOff>25400</xdr:rowOff>
    </xdr:from>
    <xdr:to>
      <xdr:col>1</xdr:col>
      <xdr:colOff>749300</xdr:colOff>
      <xdr:row>101</xdr:row>
      <xdr:rowOff>501650</xdr:rowOff>
    </xdr:to>
    <xdr:pic>
      <xdr:nvPicPr>
        <xdr:cNvPr id="6517" name="Subgraph-Yu">
          <a:extLst>
            <a:ext uri="{FF2B5EF4-FFF2-40B4-BE49-F238E27FC236}">
              <a16:creationId xmlns:a16="http://schemas.microsoft.com/office/drawing/2014/main" id="{00000000-0008-0000-0100-000075190000}"/>
            </a:ext>
          </a:extLst>
        </xdr:cNvPr>
        <xdr:cNvPicPr>
          <a:picLocks/>
        </xdr:cNvPicPr>
      </xdr:nvPicPr>
      <xdr:blipFill>
        <a:blip xmlns:r="http://schemas.openxmlformats.org/officeDocument/2006/relationships" r:embed="rId63">
          <a:extLst>
            <a:ext uri="{28A0092B-C50C-407E-A947-70E740481C1C}">
              <a14:useLocalDpi xmlns:a14="http://schemas.microsoft.com/office/drawing/2010/main" val="0"/>
            </a:ext>
          </a:extLst>
        </a:blip>
        <a:stretch>
          <a:fillRect/>
        </a:stretch>
      </xdr:blipFill>
      <xdr:spPr>
        <a:xfrm>
          <a:off x="635000" y="37792025"/>
          <a:ext cx="723900" cy="476250"/>
        </a:xfrm>
        <a:prstGeom prst="rect">
          <a:avLst/>
        </a:prstGeom>
      </xdr:spPr>
    </xdr:pic>
    <xdr:clientData/>
  </xdr:twoCellAnchor>
  <xdr:twoCellAnchor editAs="oneCell">
    <xdr:from>
      <xdr:col>1</xdr:col>
      <xdr:colOff>25400</xdr:colOff>
      <xdr:row>103</xdr:row>
      <xdr:rowOff>25400</xdr:rowOff>
    </xdr:from>
    <xdr:to>
      <xdr:col>1</xdr:col>
      <xdr:colOff>749300</xdr:colOff>
      <xdr:row>103</xdr:row>
      <xdr:rowOff>501650</xdr:rowOff>
    </xdr:to>
    <xdr:pic>
      <xdr:nvPicPr>
        <xdr:cNvPr id="6518" name="Subgraph-Draxler">
          <a:extLst>
            <a:ext uri="{FF2B5EF4-FFF2-40B4-BE49-F238E27FC236}">
              <a16:creationId xmlns:a16="http://schemas.microsoft.com/office/drawing/2014/main" id="{00000000-0008-0000-0100-000076190000}"/>
            </a:ext>
          </a:extLst>
        </xdr:cNvPr>
        <xdr:cNvPicPr>
          <a:picLocks/>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635000" y="38315900"/>
          <a:ext cx="723900" cy="476250"/>
        </a:xfrm>
        <a:prstGeom prst="rect">
          <a:avLst/>
        </a:prstGeom>
      </xdr:spPr>
    </xdr:pic>
    <xdr:clientData/>
  </xdr:twoCellAnchor>
  <xdr:twoCellAnchor editAs="oneCell">
    <xdr:from>
      <xdr:col>1</xdr:col>
      <xdr:colOff>25400</xdr:colOff>
      <xdr:row>104</xdr:row>
      <xdr:rowOff>25400</xdr:rowOff>
    </xdr:from>
    <xdr:to>
      <xdr:col>1</xdr:col>
      <xdr:colOff>749300</xdr:colOff>
      <xdr:row>104</xdr:row>
      <xdr:rowOff>501650</xdr:rowOff>
    </xdr:to>
    <xdr:pic>
      <xdr:nvPicPr>
        <xdr:cNvPr id="6519" name="Subgraph-Stevens">
          <a:extLst>
            <a:ext uri="{FF2B5EF4-FFF2-40B4-BE49-F238E27FC236}">
              <a16:creationId xmlns:a16="http://schemas.microsoft.com/office/drawing/2014/main" id="{00000000-0008-0000-0100-000077190000}"/>
            </a:ext>
          </a:extLst>
        </xdr:cNvPr>
        <xdr:cNvPicPr>
          <a:picLocks/>
        </xdr:cNvPicPr>
      </xdr:nvPicPr>
      <xdr:blipFill>
        <a:blip xmlns:r="http://schemas.openxmlformats.org/officeDocument/2006/relationships" r:embed="rId65">
          <a:extLst>
            <a:ext uri="{28A0092B-C50C-407E-A947-70E740481C1C}">
              <a14:useLocalDpi xmlns:a14="http://schemas.microsoft.com/office/drawing/2010/main" val="0"/>
            </a:ext>
          </a:extLst>
        </a:blip>
        <a:stretch>
          <a:fillRect/>
        </a:stretch>
      </xdr:blipFill>
      <xdr:spPr>
        <a:xfrm>
          <a:off x="635000" y="38839775"/>
          <a:ext cx="723900" cy="476250"/>
        </a:xfrm>
        <a:prstGeom prst="rect">
          <a:avLst/>
        </a:prstGeom>
      </xdr:spPr>
    </xdr:pic>
    <xdr:clientData/>
  </xdr:twoCellAnchor>
  <xdr:twoCellAnchor editAs="oneCell">
    <xdr:from>
      <xdr:col>1</xdr:col>
      <xdr:colOff>25400</xdr:colOff>
      <xdr:row>90</xdr:row>
      <xdr:rowOff>25400</xdr:rowOff>
    </xdr:from>
    <xdr:to>
      <xdr:col>1</xdr:col>
      <xdr:colOff>749300</xdr:colOff>
      <xdr:row>90</xdr:row>
      <xdr:rowOff>501650</xdr:rowOff>
    </xdr:to>
    <xdr:pic>
      <xdr:nvPicPr>
        <xdr:cNvPr id="6520" name="Subgraph-Mattmann">
          <a:extLst>
            <a:ext uri="{FF2B5EF4-FFF2-40B4-BE49-F238E27FC236}">
              <a16:creationId xmlns:a16="http://schemas.microsoft.com/office/drawing/2014/main" id="{00000000-0008-0000-0100-000078190000}"/>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635000" y="39363650"/>
          <a:ext cx="723900" cy="476250"/>
        </a:xfrm>
        <a:prstGeom prst="rect">
          <a:avLst/>
        </a:prstGeom>
      </xdr:spPr>
    </xdr:pic>
    <xdr:clientData/>
  </xdr:twoCellAnchor>
  <xdr:twoCellAnchor editAs="oneCell">
    <xdr:from>
      <xdr:col>1</xdr:col>
      <xdr:colOff>25400</xdr:colOff>
      <xdr:row>91</xdr:row>
      <xdr:rowOff>25400</xdr:rowOff>
    </xdr:from>
    <xdr:to>
      <xdr:col>1</xdr:col>
      <xdr:colOff>749300</xdr:colOff>
      <xdr:row>91</xdr:row>
      <xdr:rowOff>501650</xdr:rowOff>
    </xdr:to>
    <xdr:pic>
      <xdr:nvPicPr>
        <xdr:cNvPr id="6521" name="Subgraph-Downs">
          <a:extLst>
            <a:ext uri="{FF2B5EF4-FFF2-40B4-BE49-F238E27FC236}">
              <a16:creationId xmlns:a16="http://schemas.microsoft.com/office/drawing/2014/main" id="{00000000-0008-0000-0100-000079190000}"/>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635000" y="39887525"/>
          <a:ext cx="723900" cy="476250"/>
        </a:xfrm>
        <a:prstGeom prst="rect">
          <a:avLst/>
        </a:prstGeom>
      </xdr:spPr>
    </xdr:pic>
    <xdr:clientData/>
  </xdr:twoCellAnchor>
  <xdr:twoCellAnchor editAs="oneCell">
    <xdr:from>
      <xdr:col>1</xdr:col>
      <xdr:colOff>25400</xdr:colOff>
      <xdr:row>92</xdr:row>
      <xdr:rowOff>25400</xdr:rowOff>
    </xdr:from>
    <xdr:to>
      <xdr:col>1</xdr:col>
      <xdr:colOff>749300</xdr:colOff>
      <xdr:row>92</xdr:row>
      <xdr:rowOff>501650</xdr:rowOff>
    </xdr:to>
    <xdr:pic>
      <xdr:nvPicPr>
        <xdr:cNvPr id="6522" name="Subgraph-Ramirez">
          <a:extLst>
            <a:ext uri="{FF2B5EF4-FFF2-40B4-BE49-F238E27FC236}">
              <a16:creationId xmlns:a16="http://schemas.microsoft.com/office/drawing/2014/main" id="{00000000-0008-0000-0100-00007A190000}"/>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635000" y="40411400"/>
          <a:ext cx="723900" cy="476250"/>
        </a:xfrm>
        <a:prstGeom prst="rect">
          <a:avLst/>
        </a:prstGeom>
      </xdr:spPr>
    </xdr:pic>
    <xdr:clientData/>
  </xdr:twoCellAnchor>
  <xdr:twoCellAnchor editAs="oneCell">
    <xdr:from>
      <xdr:col>1</xdr:col>
      <xdr:colOff>25400</xdr:colOff>
      <xdr:row>93</xdr:row>
      <xdr:rowOff>25400</xdr:rowOff>
    </xdr:from>
    <xdr:to>
      <xdr:col>1</xdr:col>
      <xdr:colOff>749300</xdr:colOff>
      <xdr:row>93</xdr:row>
      <xdr:rowOff>501650</xdr:rowOff>
    </xdr:to>
    <xdr:pic>
      <xdr:nvPicPr>
        <xdr:cNvPr id="6523" name="Subgraph-Goodale">
          <a:extLst>
            <a:ext uri="{FF2B5EF4-FFF2-40B4-BE49-F238E27FC236}">
              <a16:creationId xmlns:a16="http://schemas.microsoft.com/office/drawing/2014/main" id="{00000000-0008-0000-0100-00007B190000}"/>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635000" y="40935275"/>
          <a:ext cx="723900" cy="476250"/>
        </a:xfrm>
        <a:prstGeom prst="rect">
          <a:avLst/>
        </a:prstGeom>
      </xdr:spPr>
    </xdr:pic>
    <xdr:clientData/>
  </xdr:twoCellAnchor>
  <xdr:twoCellAnchor editAs="oneCell">
    <xdr:from>
      <xdr:col>1</xdr:col>
      <xdr:colOff>25400</xdr:colOff>
      <xdr:row>94</xdr:row>
      <xdr:rowOff>25400</xdr:rowOff>
    </xdr:from>
    <xdr:to>
      <xdr:col>1</xdr:col>
      <xdr:colOff>749300</xdr:colOff>
      <xdr:row>94</xdr:row>
      <xdr:rowOff>501650</xdr:rowOff>
    </xdr:to>
    <xdr:pic>
      <xdr:nvPicPr>
        <xdr:cNvPr id="6524" name="Subgraph-Hart">
          <a:extLst>
            <a:ext uri="{FF2B5EF4-FFF2-40B4-BE49-F238E27FC236}">
              <a16:creationId xmlns:a16="http://schemas.microsoft.com/office/drawing/2014/main" id="{00000000-0008-0000-0100-00007C190000}"/>
            </a:ext>
          </a:extLst>
        </xdr:cNvPr>
        <xdr:cNvPicPr>
          <a:picLocks/>
        </xdr:cNvPicPr>
      </xdr:nvPicPr>
      <xdr:blipFill>
        <a:blip xmlns:r="http://schemas.openxmlformats.org/officeDocument/2006/relationships" r:embed="rId66">
          <a:extLst>
            <a:ext uri="{28A0092B-C50C-407E-A947-70E740481C1C}">
              <a14:useLocalDpi xmlns:a14="http://schemas.microsoft.com/office/drawing/2010/main" val="0"/>
            </a:ext>
          </a:extLst>
        </a:blip>
        <a:stretch>
          <a:fillRect/>
        </a:stretch>
      </xdr:blipFill>
      <xdr:spPr>
        <a:xfrm>
          <a:off x="635000" y="41459150"/>
          <a:ext cx="723900" cy="476250"/>
        </a:xfrm>
        <a:prstGeom prst="rect">
          <a:avLst/>
        </a:prstGeom>
      </xdr:spPr>
    </xdr:pic>
    <xdr:clientData/>
  </xdr:twoCellAnchor>
  <xdr:twoCellAnchor editAs="oneCell">
    <xdr:from>
      <xdr:col>1</xdr:col>
      <xdr:colOff>25400</xdr:colOff>
      <xdr:row>159</xdr:row>
      <xdr:rowOff>25400</xdr:rowOff>
    </xdr:from>
    <xdr:to>
      <xdr:col>1</xdr:col>
      <xdr:colOff>749300</xdr:colOff>
      <xdr:row>161</xdr:row>
      <xdr:rowOff>133350</xdr:rowOff>
    </xdr:to>
    <xdr:pic>
      <xdr:nvPicPr>
        <xdr:cNvPr id="6525" name="Subgraph-Rooij">
          <a:extLst>
            <a:ext uri="{FF2B5EF4-FFF2-40B4-BE49-F238E27FC236}">
              <a16:creationId xmlns:a16="http://schemas.microsoft.com/office/drawing/2014/main" id="{00000000-0008-0000-0100-00007D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41983025"/>
          <a:ext cx="723900" cy="476250"/>
        </a:xfrm>
        <a:prstGeom prst="rect">
          <a:avLst/>
        </a:prstGeom>
      </xdr:spPr>
    </xdr:pic>
    <xdr:clientData/>
  </xdr:twoCellAnchor>
  <xdr:twoCellAnchor editAs="oneCell">
    <xdr:from>
      <xdr:col>1</xdr:col>
      <xdr:colOff>25400</xdr:colOff>
      <xdr:row>100</xdr:row>
      <xdr:rowOff>25400</xdr:rowOff>
    </xdr:from>
    <xdr:to>
      <xdr:col>1</xdr:col>
      <xdr:colOff>749300</xdr:colOff>
      <xdr:row>100</xdr:row>
      <xdr:rowOff>501650</xdr:rowOff>
    </xdr:to>
    <xdr:pic>
      <xdr:nvPicPr>
        <xdr:cNvPr id="6526" name="Subgraph-Agerfalk">
          <a:extLst>
            <a:ext uri="{FF2B5EF4-FFF2-40B4-BE49-F238E27FC236}">
              <a16:creationId xmlns:a16="http://schemas.microsoft.com/office/drawing/2014/main" id="{00000000-0008-0000-0100-00007E190000}"/>
            </a:ext>
          </a:extLst>
        </xdr:cNvPr>
        <xdr:cNvPicPr>
          <a:picLocks/>
        </xdr:cNvPicPr>
      </xdr:nvPicPr>
      <xdr:blipFill>
        <a:blip xmlns:r="http://schemas.openxmlformats.org/officeDocument/2006/relationships" r:embed="rId68">
          <a:extLst>
            <a:ext uri="{28A0092B-C50C-407E-A947-70E740481C1C}">
              <a14:useLocalDpi xmlns:a14="http://schemas.microsoft.com/office/drawing/2010/main" val="0"/>
            </a:ext>
          </a:extLst>
        </a:blip>
        <a:stretch>
          <a:fillRect/>
        </a:stretch>
      </xdr:blipFill>
      <xdr:spPr>
        <a:xfrm>
          <a:off x="635000" y="42506900"/>
          <a:ext cx="723900" cy="476250"/>
        </a:xfrm>
        <a:prstGeom prst="rect">
          <a:avLst/>
        </a:prstGeom>
      </xdr:spPr>
    </xdr:pic>
    <xdr:clientData/>
  </xdr:twoCellAnchor>
  <xdr:twoCellAnchor editAs="oneCell">
    <xdr:from>
      <xdr:col>1</xdr:col>
      <xdr:colOff>25400</xdr:colOff>
      <xdr:row>120</xdr:row>
      <xdr:rowOff>25400</xdr:rowOff>
    </xdr:from>
    <xdr:to>
      <xdr:col>1</xdr:col>
      <xdr:colOff>749300</xdr:colOff>
      <xdr:row>120</xdr:row>
      <xdr:rowOff>501650</xdr:rowOff>
    </xdr:to>
    <xdr:pic>
      <xdr:nvPicPr>
        <xdr:cNvPr id="6527" name="Subgraph-Doctors">
          <a:extLst>
            <a:ext uri="{FF2B5EF4-FFF2-40B4-BE49-F238E27FC236}">
              <a16:creationId xmlns:a16="http://schemas.microsoft.com/office/drawing/2014/main" id="{00000000-0008-0000-0100-00007F190000}"/>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35000" y="43030775"/>
          <a:ext cx="723900" cy="476250"/>
        </a:xfrm>
        <a:prstGeom prst="rect">
          <a:avLst/>
        </a:prstGeom>
      </xdr:spPr>
    </xdr:pic>
    <xdr:clientData/>
  </xdr:twoCellAnchor>
  <xdr:twoCellAnchor editAs="oneCell">
    <xdr:from>
      <xdr:col>1</xdr:col>
      <xdr:colOff>25400</xdr:colOff>
      <xdr:row>121</xdr:row>
      <xdr:rowOff>25400</xdr:rowOff>
    </xdr:from>
    <xdr:to>
      <xdr:col>1</xdr:col>
      <xdr:colOff>749300</xdr:colOff>
      <xdr:row>121</xdr:row>
      <xdr:rowOff>501650</xdr:rowOff>
    </xdr:to>
    <xdr:pic>
      <xdr:nvPicPr>
        <xdr:cNvPr id="6528" name="Subgraph-Habra">
          <a:extLst>
            <a:ext uri="{FF2B5EF4-FFF2-40B4-BE49-F238E27FC236}">
              <a16:creationId xmlns:a16="http://schemas.microsoft.com/office/drawing/2014/main" id="{00000000-0008-0000-0100-000080190000}"/>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35000" y="43554650"/>
          <a:ext cx="723900" cy="476250"/>
        </a:xfrm>
        <a:prstGeom prst="rect">
          <a:avLst/>
        </a:prstGeom>
      </xdr:spPr>
    </xdr:pic>
    <xdr:clientData/>
  </xdr:twoCellAnchor>
  <xdr:twoCellAnchor editAs="oneCell">
    <xdr:from>
      <xdr:col>1</xdr:col>
      <xdr:colOff>25400</xdr:colOff>
      <xdr:row>122</xdr:row>
      <xdr:rowOff>25400</xdr:rowOff>
    </xdr:from>
    <xdr:to>
      <xdr:col>1</xdr:col>
      <xdr:colOff>749300</xdr:colOff>
      <xdr:row>122</xdr:row>
      <xdr:rowOff>501650</xdr:rowOff>
    </xdr:to>
    <xdr:pic>
      <xdr:nvPicPr>
        <xdr:cNvPr id="6529" name="Subgraph-Vanderose">
          <a:extLst>
            <a:ext uri="{FF2B5EF4-FFF2-40B4-BE49-F238E27FC236}">
              <a16:creationId xmlns:a16="http://schemas.microsoft.com/office/drawing/2014/main" id="{00000000-0008-0000-0100-000081190000}"/>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35000" y="44078525"/>
          <a:ext cx="723900" cy="476250"/>
        </a:xfrm>
        <a:prstGeom prst="rect">
          <a:avLst/>
        </a:prstGeom>
      </xdr:spPr>
    </xdr:pic>
    <xdr:clientData/>
  </xdr:twoCellAnchor>
  <xdr:twoCellAnchor editAs="oneCell">
    <xdr:from>
      <xdr:col>1</xdr:col>
      <xdr:colOff>25400</xdr:colOff>
      <xdr:row>123</xdr:row>
      <xdr:rowOff>25400</xdr:rowOff>
    </xdr:from>
    <xdr:to>
      <xdr:col>1</xdr:col>
      <xdr:colOff>749300</xdr:colOff>
      <xdr:row>123</xdr:row>
      <xdr:rowOff>501650</xdr:rowOff>
    </xdr:to>
    <xdr:pic>
      <xdr:nvPicPr>
        <xdr:cNvPr id="6530" name="Subgraph-Kamseu">
          <a:extLst>
            <a:ext uri="{FF2B5EF4-FFF2-40B4-BE49-F238E27FC236}">
              <a16:creationId xmlns:a16="http://schemas.microsoft.com/office/drawing/2014/main" id="{00000000-0008-0000-0100-000082190000}"/>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35000" y="44602400"/>
          <a:ext cx="723900" cy="476250"/>
        </a:xfrm>
        <a:prstGeom prst="rect">
          <a:avLst/>
        </a:prstGeom>
      </xdr:spPr>
    </xdr:pic>
    <xdr:clientData/>
  </xdr:twoCellAnchor>
  <xdr:twoCellAnchor editAs="oneCell">
    <xdr:from>
      <xdr:col>1</xdr:col>
      <xdr:colOff>25400</xdr:colOff>
      <xdr:row>151</xdr:row>
      <xdr:rowOff>25400</xdr:rowOff>
    </xdr:from>
    <xdr:to>
      <xdr:col>1</xdr:col>
      <xdr:colOff>749300</xdr:colOff>
      <xdr:row>151</xdr:row>
      <xdr:rowOff>501650</xdr:rowOff>
    </xdr:to>
    <xdr:pic>
      <xdr:nvPicPr>
        <xdr:cNvPr id="6531" name="Subgraph-Ververs">
          <a:extLst>
            <a:ext uri="{FF2B5EF4-FFF2-40B4-BE49-F238E27FC236}">
              <a16:creationId xmlns:a16="http://schemas.microsoft.com/office/drawing/2014/main" id="{00000000-0008-0000-0100-000083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45126275"/>
          <a:ext cx="723900" cy="476250"/>
        </a:xfrm>
        <a:prstGeom prst="rect">
          <a:avLst/>
        </a:prstGeom>
      </xdr:spPr>
    </xdr:pic>
    <xdr:clientData/>
  </xdr:twoCellAnchor>
  <xdr:twoCellAnchor editAs="oneCell">
    <xdr:from>
      <xdr:col>1</xdr:col>
      <xdr:colOff>25400</xdr:colOff>
      <xdr:row>152</xdr:row>
      <xdr:rowOff>25400</xdr:rowOff>
    </xdr:from>
    <xdr:to>
      <xdr:col>1</xdr:col>
      <xdr:colOff>749300</xdr:colOff>
      <xdr:row>152</xdr:row>
      <xdr:rowOff>501650</xdr:rowOff>
    </xdr:to>
    <xdr:pic>
      <xdr:nvPicPr>
        <xdr:cNvPr id="6532" name="Subgraph-van Bommel">
          <a:extLst>
            <a:ext uri="{FF2B5EF4-FFF2-40B4-BE49-F238E27FC236}">
              <a16:creationId xmlns:a16="http://schemas.microsoft.com/office/drawing/2014/main" id="{00000000-0008-0000-0100-000084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45650150"/>
          <a:ext cx="723900" cy="476250"/>
        </a:xfrm>
        <a:prstGeom prst="rect">
          <a:avLst/>
        </a:prstGeom>
      </xdr:spPr>
    </xdr:pic>
    <xdr:clientData/>
  </xdr:twoCellAnchor>
  <xdr:twoCellAnchor editAs="oneCell">
    <xdr:from>
      <xdr:col>1</xdr:col>
      <xdr:colOff>25400</xdr:colOff>
      <xdr:row>134</xdr:row>
      <xdr:rowOff>25400</xdr:rowOff>
    </xdr:from>
    <xdr:to>
      <xdr:col>1</xdr:col>
      <xdr:colOff>749300</xdr:colOff>
      <xdr:row>134</xdr:row>
      <xdr:rowOff>501650</xdr:rowOff>
    </xdr:to>
    <xdr:pic>
      <xdr:nvPicPr>
        <xdr:cNvPr id="6533" name="Subgraph-Bush">
          <a:extLst>
            <a:ext uri="{FF2B5EF4-FFF2-40B4-BE49-F238E27FC236}">
              <a16:creationId xmlns:a16="http://schemas.microsoft.com/office/drawing/2014/main" id="{00000000-0008-0000-0100-000085190000}"/>
            </a:ext>
          </a:extLst>
        </xdr:cNvPr>
        <xdr:cNvPicPr>
          <a:picLocks/>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635000" y="46174025"/>
          <a:ext cx="723900" cy="476250"/>
        </a:xfrm>
        <a:prstGeom prst="rect">
          <a:avLst/>
        </a:prstGeom>
      </xdr:spPr>
    </xdr:pic>
    <xdr:clientData/>
  </xdr:twoCellAnchor>
  <xdr:twoCellAnchor editAs="oneCell">
    <xdr:from>
      <xdr:col>1</xdr:col>
      <xdr:colOff>25400</xdr:colOff>
      <xdr:row>32</xdr:row>
      <xdr:rowOff>25400</xdr:rowOff>
    </xdr:from>
    <xdr:to>
      <xdr:col>1</xdr:col>
      <xdr:colOff>749300</xdr:colOff>
      <xdr:row>32</xdr:row>
      <xdr:rowOff>501650</xdr:rowOff>
    </xdr:to>
    <xdr:pic>
      <xdr:nvPicPr>
        <xdr:cNvPr id="6534" name="Subgraph-Borenstein">
          <a:extLst>
            <a:ext uri="{FF2B5EF4-FFF2-40B4-BE49-F238E27FC236}">
              <a16:creationId xmlns:a16="http://schemas.microsoft.com/office/drawing/2014/main" id="{00000000-0008-0000-0100-000086190000}"/>
            </a:ext>
          </a:extLst>
        </xdr:cNvPr>
        <xdr:cNvPicPr>
          <a:picLocks/>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635000" y="46697900"/>
          <a:ext cx="723900" cy="476250"/>
        </a:xfrm>
        <a:prstGeom prst="rect">
          <a:avLst/>
        </a:prstGeom>
      </xdr:spPr>
    </xdr:pic>
    <xdr:clientData/>
  </xdr:twoCellAnchor>
  <xdr:twoCellAnchor editAs="oneCell">
    <xdr:from>
      <xdr:col>1</xdr:col>
      <xdr:colOff>25400</xdr:colOff>
      <xdr:row>66</xdr:row>
      <xdr:rowOff>25400</xdr:rowOff>
    </xdr:from>
    <xdr:to>
      <xdr:col>1</xdr:col>
      <xdr:colOff>749300</xdr:colOff>
      <xdr:row>66</xdr:row>
      <xdr:rowOff>501650</xdr:rowOff>
    </xdr:to>
    <xdr:pic>
      <xdr:nvPicPr>
        <xdr:cNvPr id="6535" name="Subgraph-Fagerholm">
          <a:extLst>
            <a:ext uri="{FF2B5EF4-FFF2-40B4-BE49-F238E27FC236}">
              <a16:creationId xmlns:a16="http://schemas.microsoft.com/office/drawing/2014/main" id="{00000000-0008-0000-0100-000087190000}"/>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635000" y="47221775"/>
          <a:ext cx="723900" cy="476250"/>
        </a:xfrm>
        <a:prstGeom prst="rect">
          <a:avLst/>
        </a:prstGeom>
      </xdr:spPr>
    </xdr:pic>
    <xdr:clientData/>
  </xdr:twoCellAnchor>
  <xdr:twoCellAnchor editAs="oneCell">
    <xdr:from>
      <xdr:col>1</xdr:col>
      <xdr:colOff>25400</xdr:colOff>
      <xdr:row>67</xdr:row>
      <xdr:rowOff>25400</xdr:rowOff>
    </xdr:from>
    <xdr:to>
      <xdr:col>1</xdr:col>
      <xdr:colOff>749300</xdr:colOff>
      <xdr:row>67</xdr:row>
      <xdr:rowOff>501650</xdr:rowOff>
    </xdr:to>
    <xdr:pic>
      <xdr:nvPicPr>
        <xdr:cNvPr id="6536" name="Subgraph-Sanchez Guinea">
          <a:extLst>
            <a:ext uri="{FF2B5EF4-FFF2-40B4-BE49-F238E27FC236}">
              <a16:creationId xmlns:a16="http://schemas.microsoft.com/office/drawing/2014/main" id="{00000000-0008-0000-0100-000088190000}"/>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635000" y="47745650"/>
          <a:ext cx="723900" cy="476250"/>
        </a:xfrm>
        <a:prstGeom prst="rect">
          <a:avLst/>
        </a:prstGeom>
      </xdr:spPr>
    </xdr:pic>
    <xdr:clientData/>
  </xdr:twoCellAnchor>
  <xdr:twoCellAnchor editAs="oneCell">
    <xdr:from>
      <xdr:col>1</xdr:col>
      <xdr:colOff>25400</xdr:colOff>
      <xdr:row>68</xdr:row>
      <xdr:rowOff>25400</xdr:rowOff>
    </xdr:from>
    <xdr:to>
      <xdr:col>1</xdr:col>
      <xdr:colOff>749300</xdr:colOff>
      <xdr:row>68</xdr:row>
      <xdr:rowOff>501650</xdr:rowOff>
    </xdr:to>
    <xdr:pic>
      <xdr:nvPicPr>
        <xdr:cNvPr id="6537" name="Subgraph-Munch">
          <a:extLst>
            <a:ext uri="{FF2B5EF4-FFF2-40B4-BE49-F238E27FC236}">
              <a16:creationId xmlns:a16="http://schemas.microsoft.com/office/drawing/2014/main" id="{00000000-0008-0000-0100-000089190000}"/>
            </a:ext>
          </a:extLst>
        </xdr:cNvPr>
        <xdr:cNvPicPr>
          <a:picLocks/>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635000" y="48269525"/>
          <a:ext cx="723900" cy="476250"/>
        </a:xfrm>
        <a:prstGeom prst="rect">
          <a:avLst/>
        </a:prstGeom>
      </xdr:spPr>
    </xdr:pic>
    <xdr:clientData/>
  </xdr:twoCellAnchor>
  <xdr:twoCellAnchor editAs="oneCell">
    <xdr:from>
      <xdr:col>1</xdr:col>
      <xdr:colOff>25400</xdr:colOff>
      <xdr:row>137</xdr:row>
      <xdr:rowOff>25400</xdr:rowOff>
    </xdr:from>
    <xdr:to>
      <xdr:col>1</xdr:col>
      <xdr:colOff>749300</xdr:colOff>
      <xdr:row>137</xdr:row>
      <xdr:rowOff>501650</xdr:rowOff>
    </xdr:to>
    <xdr:pic>
      <xdr:nvPicPr>
        <xdr:cNvPr id="6538" name="Subgraph-Brinkkempe">
          <a:extLst>
            <a:ext uri="{FF2B5EF4-FFF2-40B4-BE49-F238E27FC236}">
              <a16:creationId xmlns:a16="http://schemas.microsoft.com/office/drawing/2014/main" id="{00000000-0008-0000-0100-00008A190000}"/>
            </a:ext>
          </a:extLst>
        </xdr:cNvPr>
        <xdr:cNvPicPr>
          <a:picLocks/>
        </xdr:cNvPicPr>
      </xdr:nvPicPr>
      <xdr:blipFill>
        <a:blip xmlns:r="http://schemas.openxmlformats.org/officeDocument/2006/relationships" r:embed="rId73">
          <a:extLst>
            <a:ext uri="{28A0092B-C50C-407E-A947-70E740481C1C}">
              <a14:useLocalDpi xmlns:a14="http://schemas.microsoft.com/office/drawing/2010/main" val="0"/>
            </a:ext>
          </a:extLst>
        </a:blip>
        <a:stretch>
          <a:fillRect/>
        </a:stretch>
      </xdr:blipFill>
      <xdr:spPr>
        <a:xfrm>
          <a:off x="635000" y="48793400"/>
          <a:ext cx="723900" cy="476250"/>
        </a:xfrm>
        <a:prstGeom prst="rect">
          <a:avLst/>
        </a:prstGeom>
      </xdr:spPr>
    </xdr:pic>
    <xdr:clientData/>
  </xdr:twoCellAnchor>
  <xdr:twoCellAnchor editAs="oneCell">
    <xdr:from>
      <xdr:col>1</xdr:col>
      <xdr:colOff>25400</xdr:colOff>
      <xdr:row>117</xdr:row>
      <xdr:rowOff>25400</xdr:rowOff>
    </xdr:from>
    <xdr:to>
      <xdr:col>1</xdr:col>
      <xdr:colOff>749300</xdr:colOff>
      <xdr:row>117</xdr:row>
      <xdr:rowOff>501650</xdr:rowOff>
    </xdr:to>
    <xdr:pic>
      <xdr:nvPicPr>
        <xdr:cNvPr id="6539" name="Subgraph-Jung">
          <a:extLst>
            <a:ext uri="{FF2B5EF4-FFF2-40B4-BE49-F238E27FC236}">
              <a16:creationId xmlns:a16="http://schemas.microsoft.com/office/drawing/2014/main" id="{00000000-0008-0000-0100-00008B190000}"/>
            </a:ext>
          </a:extLst>
        </xdr:cNvPr>
        <xdr:cNvPicPr>
          <a:picLocks/>
        </xdr:cNvPicPr>
      </xdr:nvPicPr>
      <xdr:blipFill>
        <a:blip xmlns:r="http://schemas.openxmlformats.org/officeDocument/2006/relationships" r:embed="rId74">
          <a:extLst>
            <a:ext uri="{28A0092B-C50C-407E-A947-70E740481C1C}">
              <a14:useLocalDpi xmlns:a14="http://schemas.microsoft.com/office/drawing/2010/main" val="0"/>
            </a:ext>
          </a:extLst>
        </a:blip>
        <a:stretch>
          <a:fillRect/>
        </a:stretch>
      </xdr:blipFill>
      <xdr:spPr>
        <a:xfrm>
          <a:off x="635000" y="49317275"/>
          <a:ext cx="723900" cy="476250"/>
        </a:xfrm>
        <a:prstGeom prst="rect">
          <a:avLst/>
        </a:prstGeom>
      </xdr:spPr>
    </xdr:pic>
    <xdr:clientData/>
  </xdr:twoCellAnchor>
  <xdr:twoCellAnchor editAs="oneCell">
    <xdr:from>
      <xdr:col>1</xdr:col>
      <xdr:colOff>25400</xdr:colOff>
      <xdr:row>118</xdr:row>
      <xdr:rowOff>25400</xdr:rowOff>
    </xdr:from>
    <xdr:to>
      <xdr:col>1</xdr:col>
      <xdr:colOff>749300</xdr:colOff>
      <xdr:row>118</xdr:row>
      <xdr:rowOff>501650</xdr:rowOff>
    </xdr:to>
    <xdr:pic>
      <xdr:nvPicPr>
        <xdr:cNvPr id="6540" name="Subgraph-Finnegan">
          <a:extLst>
            <a:ext uri="{FF2B5EF4-FFF2-40B4-BE49-F238E27FC236}">
              <a16:creationId xmlns:a16="http://schemas.microsoft.com/office/drawing/2014/main" id="{00000000-0008-0000-0100-00008C190000}"/>
            </a:ext>
          </a:extLst>
        </xdr:cNvPr>
        <xdr:cNvPicPr>
          <a:picLocks/>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635000" y="49841150"/>
          <a:ext cx="723900" cy="476250"/>
        </a:xfrm>
        <a:prstGeom prst="rect">
          <a:avLst/>
        </a:prstGeom>
      </xdr:spPr>
    </xdr:pic>
    <xdr:clientData/>
  </xdr:twoCellAnchor>
  <xdr:twoCellAnchor editAs="oneCell">
    <xdr:from>
      <xdr:col>1</xdr:col>
      <xdr:colOff>25400</xdr:colOff>
      <xdr:row>82</xdr:row>
      <xdr:rowOff>25400</xdr:rowOff>
    </xdr:from>
    <xdr:to>
      <xdr:col>1</xdr:col>
      <xdr:colOff>749300</xdr:colOff>
      <xdr:row>82</xdr:row>
      <xdr:rowOff>501650</xdr:rowOff>
    </xdr:to>
    <xdr:pic>
      <xdr:nvPicPr>
        <xdr:cNvPr id="6541" name="Subgraph-Uden">
          <a:extLst>
            <a:ext uri="{FF2B5EF4-FFF2-40B4-BE49-F238E27FC236}">
              <a16:creationId xmlns:a16="http://schemas.microsoft.com/office/drawing/2014/main" id="{00000000-0008-0000-0100-00008D190000}"/>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635000" y="50365025"/>
          <a:ext cx="723900" cy="476250"/>
        </a:xfrm>
        <a:prstGeom prst="rect">
          <a:avLst/>
        </a:prstGeom>
      </xdr:spPr>
    </xdr:pic>
    <xdr:clientData/>
  </xdr:twoCellAnchor>
  <xdr:twoCellAnchor editAs="oneCell">
    <xdr:from>
      <xdr:col>1</xdr:col>
      <xdr:colOff>25400</xdr:colOff>
      <xdr:row>83</xdr:row>
      <xdr:rowOff>25400</xdr:rowOff>
    </xdr:from>
    <xdr:to>
      <xdr:col>1</xdr:col>
      <xdr:colOff>749300</xdr:colOff>
      <xdr:row>83</xdr:row>
      <xdr:rowOff>501650</xdr:rowOff>
    </xdr:to>
    <xdr:pic>
      <xdr:nvPicPr>
        <xdr:cNvPr id="6542" name="Subgraph-Damiani">
          <a:extLst>
            <a:ext uri="{FF2B5EF4-FFF2-40B4-BE49-F238E27FC236}">
              <a16:creationId xmlns:a16="http://schemas.microsoft.com/office/drawing/2014/main" id="{00000000-0008-0000-0100-00008E190000}"/>
            </a:ext>
          </a:extLst>
        </xdr:cNvPr>
        <xdr:cNvPicPr>
          <a:picLocks/>
        </xdr:cNvPicPr>
      </xdr:nvPicPr>
      <xdr:blipFill>
        <a:blip xmlns:r="http://schemas.openxmlformats.org/officeDocument/2006/relationships" r:embed="rId76">
          <a:extLst>
            <a:ext uri="{28A0092B-C50C-407E-A947-70E740481C1C}">
              <a14:useLocalDpi xmlns:a14="http://schemas.microsoft.com/office/drawing/2010/main" val="0"/>
            </a:ext>
          </a:extLst>
        </a:blip>
        <a:stretch>
          <a:fillRect/>
        </a:stretch>
      </xdr:blipFill>
      <xdr:spPr>
        <a:xfrm>
          <a:off x="635000" y="50888900"/>
          <a:ext cx="723900" cy="476250"/>
        </a:xfrm>
        <a:prstGeom prst="rect">
          <a:avLst/>
        </a:prstGeom>
      </xdr:spPr>
    </xdr:pic>
    <xdr:clientData/>
  </xdr:twoCellAnchor>
  <xdr:twoCellAnchor editAs="oneCell">
    <xdr:from>
      <xdr:col>1</xdr:col>
      <xdr:colOff>25400</xdr:colOff>
      <xdr:row>162</xdr:row>
      <xdr:rowOff>25400</xdr:rowOff>
    </xdr:from>
    <xdr:to>
      <xdr:col>1</xdr:col>
      <xdr:colOff>749300</xdr:colOff>
      <xdr:row>164</xdr:row>
      <xdr:rowOff>133350</xdr:rowOff>
    </xdr:to>
    <xdr:pic>
      <xdr:nvPicPr>
        <xdr:cNvPr id="6543" name="Subgraph-Clenio">
          <a:extLst>
            <a:ext uri="{FF2B5EF4-FFF2-40B4-BE49-F238E27FC236}">
              <a16:creationId xmlns:a16="http://schemas.microsoft.com/office/drawing/2014/main" id="{00000000-0008-0000-0100-00008F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51412775"/>
          <a:ext cx="723900" cy="476250"/>
        </a:xfrm>
        <a:prstGeom prst="rect">
          <a:avLst/>
        </a:prstGeom>
      </xdr:spPr>
    </xdr:pic>
    <xdr:clientData/>
  </xdr:twoCellAnchor>
  <xdr:twoCellAnchor editAs="oneCell">
    <xdr:from>
      <xdr:col>1</xdr:col>
      <xdr:colOff>25400</xdr:colOff>
      <xdr:row>62</xdr:row>
      <xdr:rowOff>25400</xdr:rowOff>
    </xdr:from>
    <xdr:to>
      <xdr:col>1</xdr:col>
      <xdr:colOff>749300</xdr:colOff>
      <xdr:row>62</xdr:row>
      <xdr:rowOff>501650</xdr:rowOff>
    </xdr:to>
    <xdr:pic>
      <xdr:nvPicPr>
        <xdr:cNvPr id="6544" name="Subgraph-Lopez">
          <a:extLst>
            <a:ext uri="{FF2B5EF4-FFF2-40B4-BE49-F238E27FC236}">
              <a16:creationId xmlns:a16="http://schemas.microsoft.com/office/drawing/2014/main" id="{00000000-0008-0000-0100-000090190000}"/>
            </a:ext>
          </a:extLst>
        </xdr:cNvPr>
        <xdr:cNvPicPr>
          <a:picLocks/>
        </xdr:cNvPicPr>
      </xdr:nvPicPr>
      <xdr:blipFill>
        <a:blip xmlns:r="http://schemas.openxmlformats.org/officeDocument/2006/relationships" r:embed="rId78">
          <a:extLst>
            <a:ext uri="{28A0092B-C50C-407E-A947-70E740481C1C}">
              <a14:useLocalDpi xmlns:a14="http://schemas.microsoft.com/office/drawing/2010/main" val="0"/>
            </a:ext>
          </a:extLst>
        </a:blip>
        <a:stretch>
          <a:fillRect/>
        </a:stretch>
      </xdr:blipFill>
      <xdr:spPr>
        <a:xfrm>
          <a:off x="635000" y="51936650"/>
          <a:ext cx="723900" cy="476250"/>
        </a:xfrm>
        <a:prstGeom prst="rect">
          <a:avLst/>
        </a:prstGeom>
      </xdr:spPr>
    </xdr:pic>
    <xdr:clientData/>
  </xdr:twoCellAnchor>
  <xdr:twoCellAnchor editAs="oneCell">
    <xdr:from>
      <xdr:col>1</xdr:col>
      <xdr:colOff>25400</xdr:colOff>
      <xdr:row>160</xdr:row>
      <xdr:rowOff>25400</xdr:rowOff>
    </xdr:from>
    <xdr:to>
      <xdr:col>1</xdr:col>
      <xdr:colOff>749300</xdr:colOff>
      <xdr:row>162</xdr:row>
      <xdr:rowOff>133350</xdr:rowOff>
    </xdr:to>
    <xdr:pic>
      <xdr:nvPicPr>
        <xdr:cNvPr id="6545" name="Subgraph-Grba">
          <a:extLst>
            <a:ext uri="{FF2B5EF4-FFF2-40B4-BE49-F238E27FC236}">
              <a16:creationId xmlns:a16="http://schemas.microsoft.com/office/drawing/2014/main" id="{00000000-0008-0000-0100-000091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52460525"/>
          <a:ext cx="723900" cy="476250"/>
        </a:xfrm>
        <a:prstGeom prst="rect">
          <a:avLst/>
        </a:prstGeom>
      </xdr:spPr>
    </xdr:pic>
    <xdr:clientData/>
  </xdr:twoCellAnchor>
  <xdr:twoCellAnchor editAs="oneCell">
    <xdr:from>
      <xdr:col>1</xdr:col>
      <xdr:colOff>25400</xdr:colOff>
      <xdr:row>113</xdr:row>
      <xdr:rowOff>25400</xdr:rowOff>
    </xdr:from>
    <xdr:to>
      <xdr:col>1</xdr:col>
      <xdr:colOff>749300</xdr:colOff>
      <xdr:row>113</xdr:row>
      <xdr:rowOff>501650</xdr:rowOff>
    </xdr:to>
    <xdr:pic>
      <xdr:nvPicPr>
        <xdr:cNvPr id="6546" name="Subgraph-Teixeira">
          <a:extLst>
            <a:ext uri="{FF2B5EF4-FFF2-40B4-BE49-F238E27FC236}">
              <a16:creationId xmlns:a16="http://schemas.microsoft.com/office/drawing/2014/main" id="{00000000-0008-0000-0100-000092190000}"/>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635000" y="52984400"/>
          <a:ext cx="723900" cy="476250"/>
        </a:xfrm>
        <a:prstGeom prst="rect">
          <a:avLst/>
        </a:prstGeom>
      </xdr:spPr>
    </xdr:pic>
    <xdr:clientData/>
  </xdr:twoCellAnchor>
  <xdr:twoCellAnchor editAs="oneCell">
    <xdr:from>
      <xdr:col>1</xdr:col>
      <xdr:colOff>25400</xdr:colOff>
      <xdr:row>130</xdr:row>
      <xdr:rowOff>25400</xdr:rowOff>
    </xdr:from>
    <xdr:to>
      <xdr:col>1</xdr:col>
      <xdr:colOff>749300</xdr:colOff>
      <xdr:row>130</xdr:row>
      <xdr:rowOff>501650</xdr:rowOff>
    </xdr:to>
    <xdr:pic>
      <xdr:nvPicPr>
        <xdr:cNvPr id="6547" name="Subgraph-Lin">
          <a:extLst>
            <a:ext uri="{FF2B5EF4-FFF2-40B4-BE49-F238E27FC236}">
              <a16:creationId xmlns:a16="http://schemas.microsoft.com/office/drawing/2014/main" id="{00000000-0008-0000-0100-000093190000}"/>
            </a:ext>
          </a:extLst>
        </xdr:cNvPr>
        <xdr:cNvPicPr>
          <a:picLocks/>
        </xdr:cNvPicPr>
      </xdr:nvPicPr>
      <xdr:blipFill>
        <a:blip xmlns:r="http://schemas.openxmlformats.org/officeDocument/2006/relationships" r:embed="rId79">
          <a:extLst>
            <a:ext uri="{28A0092B-C50C-407E-A947-70E740481C1C}">
              <a14:useLocalDpi xmlns:a14="http://schemas.microsoft.com/office/drawing/2010/main" val="0"/>
            </a:ext>
          </a:extLst>
        </a:blip>
        <a:stretch>
          <a:fillRect/>
        </a:stretch>
      </xdr:blipFill>
      <xdr:spPr>
        <a:xfrm>
          <a:off x="635000" y="53508275"/>
          <a:ext cx="723900" cy="476250"/>
        </a:xfrm>
        <a:prstGeom prst="rect">
          <a:avLst/>
        </a:prstGeom>
      </xdr:spPr>
    </xdr:pic>
    <xdr:clientData/>
  </xdr:twoCellAnchor>
  <xdr:twoCellAnchor editAs="oneCell">
    <xdr:from>
      <xdr:col>1</xdr:col>
      <xdr:colOff>25400</xdr:colOff>
      <xdr:row>145</xdr:row>
      <xdr:rowOff>25400</xdr:rowOff>
    </xdr:from>
    <xdr:to>
      <xdr:col>1</xdr:col>
      <xdr:colOff>749300</xdr:colOff>
      <xdr:row>145</xdr:row>
      <xdr:rowOff>501650</xdr:rowOff>
    </xdr:to>
    <xdr:pic>
      <xdr:nvPicPr>
        <xdr:cNvPr id="6548" name="Subgraph-Morgan">
          <a:extLst>
            <a:ext uri="{FF2B5EF4-FFF2-40B4-BE49-F238E27FC236}">
              <a16:creationId xmlns:a16="http://schemas.microsoft.com/office/drawing/2014/main" id="{00000000-0008-0000-0100-00009419000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35000" y="54032150"/>
          <a:ext cx="723900" cy="476250"/>
        </a:xfrm>
        <a:prstGeom prst="rect">
          <a:avLst/>
        </a:prstGeom>
      </xdr:spPr>
    </xdr:pic>
    <xdr:clientData/>
  </xdr:twoCellAnchor>
  <xdr:twoCellAnchor editAs="oneCell">
    <xdr:from>
      <xdr:col>1</xdr:col>
      <xdr:colOff>25400</xdr:colOff>
      <xdr:row>76</xdr:row>
      <xdr:rowOff>25400</xdr:rowOff>
    </xdr:from>
    <xdr:to>
      <xdr:col>1</xdr:col>
      <xdr:colOff>749300</xdr:colOff>
      <xdr:row>76</xdr:row>
      <xdr:rowOff>501650</xdr:rowOff>
    </xdr:to>
    <xdr:pic>
      <xdr:nvPicPr>
        <xdr:cNvPr id="6549" name="Subgraph-Kuk">
          <a:extLst>
            <a:ext uri="{FF2B5EF4-FFF2-40B4-BE49-F238E27FC236}">
              <a16:creationId xmlns:a16="http://schemas.microsoft.com/office/drawing/2014/main" id="{00000000-0008-0000-0100-000095190000}"/>
            </a:ext>
          </a:extLst>
        </xdr:cNvPr>
        <xdr:cNvPicPr>
          <a:picLocks/>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635000" y="54556025"/>
          <a:ext cx="723900" cy="476250"/>
        </a:xfrm>
        <a:prstGeom prst="rect">
          <a:avLst/>
        </a:prstGeom>
      </xdr:spPr>
    </xdr:pic>
    <xdr:clientData/>
  </xdr:twoCellAnchor>
  <xdr:twoCellAnchor editAs="oneCell">
    <xdr:from>
      <xdr:col>1</xdr:col>
      <xdr:colOff>25400</xdr:colOff>
      <xdr:row>77</xdr:row>
      <xdr:rowOff>25400</xdr:rowOff>
    </xdr:from>
    <xdr:to>
      <xdr:col>1</xdr:col>
      <xdr:colOff>749300</xdr:colOff>
      <xdr:row>77</xdr:row>
      <xdr:rowOff>501650</xdr:rowOff>
    </xdr:to>
    <xdr:pic>
      <xdr:nvPicPr>
        <xdr:cNvPr id="6550" name="Subgraph-Anand">
          <a:extLst>
            <a:ext uri="{FF2B5EF4-FFF2-40B4-BE49-F238E27FC236}">
              <a16:creationId xmlns:a16="http://schemas.microsoft.com/office/drawing/2014/main" id="{00000000-0008-0000-0100-000096190000}"/>
            </a:ext>
          </a:extLst>
        </xdr:cNvPr>
        <xdr:cNvPicPr>
          <a:picLocks/>
        </xdr:cNvPicPr>
      </xdr:nvPicPr>
      <xdr:blipFill>
        <a:blip xmlns:r="http://schemas.openxmlformats.org/officeDocument/2006/relationships" r:embed="rId81">
          <a:extLst>
            <a:ext uri="{28A0092B-C50C-407E-A947-70E740481C1C}">
              <a14:useLocalDpi xmlns:a14="http://schemas.microsoft.com/office/drawing/2010/main" val="0"/>
            </a:ext>
          </a:extLst>
        </a:blip>
        <a:stretch>
          <a:fillRect/>
        </a:stretch>
      </xdr:blipFill>
      <xdr:spPr>
        <a:xfrm>
          <a:off x="635000" y="55079900"/>
          <a:ext cx="723900" cy="476250"/>
        </a:xfrm>
        <a:prstGeom prst="rect">
          <a:avLst/>
        </a:prstGeom>
      </xdr:spPr>
    </xdr:pic>
    <xdr:clientData/>
  </xdr:twoCellAnchor>
  <xdr:twoCellAnchor editAs="oneCell">
    <xdr:from>
      <xdr:col>1</xdr:col>
      <xdr:colOff>25400</xdr:colOff>
      <xdr:row>78</xdr:row>
      <xdr:rowOff>25400</xdr:rowOff>
    </xdr:from>
    <xdr:to>
      <xdr:col>1</xdr:col>
      <xdr:colOff>749300</xdr:colOff>
      <xdr:row>78</xdr:row>
      <xdr:rowOff>501650</xdr:rowOff>
    </xdr:to>
    <xdr:pic>
      <xdr:nvPicPr>
        <xdr:cNvPr id="6551" name="Subgraph-Morley">
          <a:extLst>
            <a:ext uri="{FF2B5EF4-FFF2-40B4-BE49-F238E27FC236}">
              <a16:creationId xmlns:a16="http://schemas.microsoft.com/office/drawing/2014/main" id="{00000000-0008-0000-0100-000097190000}"/>
            </a:ext>
          </a:extLst>
        </xdr:cNvPr>
        <xdr:cNvPicPr>
          <a:picLocks/>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635000" y="55603775"/>
          <a:ext cx="723900" cy="476250"/>
        </a:xfrm>
        <a:prstGeom prst="rect">
          <a:avLst/>
        </a:prstGeom>
      </xdr:spPr>
    </xdr:pic>
    <xdr:clientData/>
  </xdr:twoCellAnchor>
  <xdr:twoCellAnchor editAs="oneCell">
    <xdr:from>
      <xdr:col>1</xdr:col>
      <xdr:colOff>25400</xdr:colOff>
      <xdr:row>79</xdr:row>
      <xdr:rowOff>25400</xdr:rowOff>
    </xdr:from>
    <xdr:to>
      <xdr:col>1</xdr:col>
      <xdr:colOff>749300</xdr:colOff>
      <xdr:row>79</xdr:row>
      <xdr:rowOff>501650</xdr:rowOff>
    </xdr:to>
    <xdr:pic>
      <xdr:nvPicPr>
        <xdr:cNvPr id="6552" name="Subgraph-Jackson">
          <a:extLst>
            <a:ext uri="{FF2B5EF4-FFF2-40B4-BE49-F238E27FC236}">
              <a16:creationId xmlns:a16="http://schemas.microsoft.com/office/drawing/2014/main" id="{00000000-0008-0000-0100-000098190000}"/>
            </a:ext>
          </a:extLst>
        </xdr:cNvPr>
        <xdr:cNvPicPr>
          <a:picLocks/>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635000" y="56127650"/>
          <a:ext cx="723900" cy="476250"/>
        </a:xfrm>
        <a:prstGeom prst="rect">
          <a:avLst/>
        </a:prstGeom>
      </xdr:spPr>
    </xdr:pic>
    <xdr:clientData/>
  </xdr:twoCellAnchor>
  <xdr:twoCellAnchor editAs="oneCell">
    <xdr:from>
      <xdr:col>1</xdr:col>
      <xdr:colOff>25400</xdr:colOff>
      <xdr:row>98</xdr:row>
      <xdr:rowOff>25400</xdr:rowOff>
    </xdr:from>
    <xdr:to>
      <xdr:col>1</xdr:col>
      <xdr:colOff>749300</xdr:colOff>
      <xdr:row>98</xdr:row>
      <xdr:rowOff>501650</xdr:rowOff>
    </xdr:to>
    <xdr:pic>
      <xdr:nvPicPr>
        <xdr:cNvPr id="6553" name="Subgraph-Shao">
          <a:extLst>
            <a:ext uri="{FF2B5EF4-FFF2-40B4-BE49-F238E27FC236}">
              <a16:creationId xmlns:a16="http://schemas.microsoft.com/office/drawing/2014/main" id="{00000000-0008-0000-0100-000099190000}"/>
            </a:ext>
          </a:extLst>
        </xdr:cNvPr>
        <xdr:cNvPicPr>
          <a:picLocks/>
        </xdr:cNvPicPr>
      </xdr:nvPicPr>
      <xdr:blipFill>
        <a:blip xmlns:r="http://schemas.openxmlformats.org/officeDocument/2006/relationships" r:embed="rId82">
          <a:extLst>
            <a:ext uri="{28A0092B-C50C-407E-A947-70E740481C1C}">
              <a14:useLocalDpi xmlns:a14="http://schemas.microsoft.com/office/drawing/2010/main" val="0"/>
            </a:ext>
          </a:extLst>
        </a:blip>
        <a:stretch>
          <a:fillRect/>
        </a:stretch>
      </xdr:blipFill>
      <xdr:spPr>
        <a:xfrm>
          <a:off x="635000" y="56651525"/>
          <a:ext cx="723900" cy="476250"/>
        </a:xfrm>
        <a:prstGeom prst="rect">
          <a:avLst/>
        </a:prstGeom>
      </xdr:spPr>
    </xdr:pic>
    <xdr:clientData/>
  </xdr:twoCellAnchor>
  <xdr:twoCellAnchor editAs="oneCell">
    <xdr:from>
      <xdr:col>1</xdr:col>
      <xdr:colOff>25400</xdr:colOff>
      <xdr:row>99</xdr:row>
      <xdr:rowOff>25400</xdr:rowOff>
    </xdr:from>
    <xdr:to>
      <xdr:col>1</xdr:col>
      <xdr:colOff>749300</xdr:colOff>
      <xdr:row>99</xdr:row>
      <xdr:rowOff>501650</xdr:rowOff>
    </xdr:to>
    <xdr:pic>
      <xdr:nvPicPr>
        <xdr:cNvPr id="6554" name="Subgraph-Mitchell">
          <a:extLst>
            <a:ext uri="{FF2B5EF4-FFF2-40B4-BE49-F238E27FC236}">
              <a16:creationId xmlns:a16="http://schemas.microsoft.com/office/drawing/2014/main" id="{00000000-0008-0000-0100-00009A190000}"/>
            </a:ext>
          </a:extLst>
        </xdr:cNvPr>
        <xdr:cNvPicPr>
          <a:picLocks/>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635000" y="57175400"/>
          <a:ext cx="723900" cy="476250"/>
        </a:xfrm>
        <a:prstGeom prst="rect">
          <a:avLst/>
        </a:prstGeom>
      </xdr:spPr>
    </xdr:pic>
    <xdr:clientData/>
  </xdr:twoCellAnchor>
  <xdr:twoCellAnchor editAs="oneCell">
    <xdr:from>
      <xdr:col>1</xdr:col>
      <xdr:colOff>25400</xdr:colOff>
      <xdr:row>164</xdr:row>
      <xdr:rowOff>25400</xdr:rowOff>
    </xdr:from>
    <xdr:to>
      <xdr:col>1</xdr:col>
      <xdr:colOff>749300</xdr:colOff>
      <xdr:row>166</xdr:row>
      <xdr:rowOff>133350</xdr:rowOff>
    </xdr:to>
    <xdr:pic>
      <xdr:nvPicPr>
        <xdr:cNvPr id="6555" name="Subgraph-Marius">
          <a:extLst>
            <a:ext uri="{FF2B5EF4-FFF2-40B4-BE49-F238E27FC236}">
              <a16:creationId xmlns:a16="http://schemas.microsoft.com/office/drawing/2014/main" id="{00000000-0008-0000-0100-00009B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57699275"/>
          <a:ext cx="723900" cy="476250"/>
        </a:xfrm>
        <a:prstGeom prst="rect">
          <a:avLst/>
        </a:prstGeom>
      </xdr:spPr>
    </xdr:pic>
    <xdr:clientData/>
  </xdr:twoCellAnchor>
  <xdr:twoCellAnchor editAs="oneCell">
    <xdr:from>
      <xdr:col>1</xdr:col>
      <xdr:colOff>25400</xdr:colOff>
      <xdr:row>155</xdr:row>
      <xdr:rowOff>25400</xdr:rowOff>
    </xdr:from>
    <xdr:to>
      <xdr:col>1</xdr:col>
      <xdr:colOff>749300</xdr:colOff>
      <xdr:row>157</xdr:row>
      <xdr:rowOff>133350</xdr:rowOff>
    </xdr:to>
    <xdr:pic>
      <xdr:nvPicPr>
        <xdr:cNvPr id="6556" name="Subgraph-Yamakami">
          <a:extLst>
            <a:ext uri="{FF2B5EF4-FFF2-40B4-BE49-F238E27FC236}">
              <a16:creationId xmlns:a16="http://schemas.microsoft.com/office/drawing/2014/main" id="{00000000-0008-0000-0100-00009C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58223150"/>
          <a:ext cx="723900" cy="476250"/>
        </a:xfrm>
        <a:prstGeom prst="rect">
          <a:avLst/>
        </a:prstGeom>
      </xdr:spPr>
    </xdr:pic>
    <xdr:clientData/>
  </xdr:twoCellAnchor>
  <xdr:twoCellAnchor editAs="oneCell">
    <xdr:from>
      <xdr:col>1</xdr:col>
      <xdr:colOff>25400</xdr:colOff>
      <xdr:row>163</xdr:row>
      <xdr:rowOff>25400</xdr:rowOff>
    </xdr:from>
    <xdr:to>
      <xdr:col>1</xdr:col>
      <xdr:colOff>749300</xdr:colOff>
      <xdr:row>165</xdr:row>
      <xdr:rowOff>133350</xdr:rowOff>
    </xdr:to>
    <xdr:pic>
      <xdr:nvPicPr>
        <xdr:cNvPr id="6557" name="Subgraph-Salas">
          <a:extLst>
            <a:ext uri="{FF2B5EF4-FFF2-40B4-BE49-F238E27FC236}">
              <a16:creationId xmlns:a16="http://schemas.microsoft.com/office/drawing/2014/main" id="{00000000-0008-0000-0100-00009D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58747025"/>
          <a:ext cx="723900" cy="476250"/>
        </a:xfrm>
        <a:prstGeom prst="rect">
          <a:avLst/>
        </a:prstGeom>
      </xdr:spPr>
    </xdr:pic>
    <xdr:clientData/>
  </xdr:twoCellAnchor>
  <xdr:twoCellAnchor editAs="oneCell">
    <xdr:from>
      <xdr:col>1</xdr:col>
      <xdr:colOff>25400</xdr:colOff>
      <xdr:row>156</xdr:row>
      <xdr:rowOff>25400</xdr:rowOff>
    </xdr:from>
    <xdr:to>
      <xdr:col>1</xdr:col>
      <xdr:colOff>749300</xdr:colOff>
      <xdr:row>158</xdr:row>
      <xdr:rowOff>133350</xdr:rowOff>
    </xdr:to>
    <xdr:pic>
      <xdr:nvPicPr>
        <xdr:cNvPr id="6558" name="Subgraph-Gurbani">
          <a:extLst>
            <a:ext uri="{FF2B5EF4-FFF2-40B4-BE49-F238E27FC236}">
              <a16:creationId xmlns:a16="http://schemas.microsoft.com/office/drawing/2014/main" id="{00000000-0008-0000-0100-00009E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59270900"/>
          <a:ext cx="723900" cy="476250"/>
        </a:xfrm>
        <a:prstGeom prst="rect">
          <a:avLst/>
        </a:prstGeom>
      </xdr:spPr>
    </xdr:pic>
    <xdr:clientData/>
  </xdr:twoCellAnchor>
  <xdr:twoCellAnchor editAs="oneCell">
    <xdr:from>
      <xdr:col>1</xdr:col>
      <xdr:colOff>25400</xdr:colOff>
      <xdr:row>157</xdr:row>
      <xdr:rowOff>25400</xdr:rowOff>
    </xdr:from>
    <xdr:to>
      <xdr:col>1</xdr:col>
      <xdr:colOff>749300</xdr:colOff>
      <xdr:row>159</xdr:row>
      <xdr:rowOff>133350</xdr:rowOff>
    </xdr:to>
    <xdr:pic>
      <xdr:nvPicPr>
        <xdr:cNvPr id="6559" name="Subgraph-Garvert">
          <a:extLst>
            <a:ext uri="{FF2B5EF4-FFF2-40B4-BE49-F238E27FC236}">
              <a16:creationId xmlns:a16="http://schemas.microsoft.com/office/drawing/2014/main" id="{00000000-0008-0000-0100-00009F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59794775"/>
          <a:ext cx="723900" cy="476250"/>
        </a:xfrm>
        <a:prstGeom prst="rect">
          <a:avLst/>
        </a:prstGeom>
      </xdr:spPr>
    </xdr:pic>
    <xdr:clientData/>
  </xdr:twoCellAnchor>
  <xdr:twoCellAnchor editAs="oneCell">
    <xdr:from>
      <xdr:col>1</xdr:col>
      <xdr:colOff>25400</xdr:colOff>
      <xdr:row>22</xdr:row>
      <xdr:rowOff>25400</xdr:rowOff>
    </xdr:from>
    <xdr:to>
      <xdr:col>1</xdr:col>
      <xdr:colOff>749300</xdr:colOff>
      <xdr:row>22</xdr:row>
      <xdr:rowOff>501650</xdr:rowOff>
    </xdr:to>
    <xdr:pic>
      <xdr:nvPicPr>
        <xdr:cNvPr id="6560" name="Subgraph-Briscoe">
          <a:extLst>
            <a:ext uri="{FF2B5EF4-FFF2-40B4-BE49-F238E27FC236}">
              <a16:creationId xmlns:a16="http://schemas.microsoft.com/office/drawing/2014/main" id="{00000000-0008-0000-0100-0000A0190000}"/>
            </a:ext>
          </a:extLst>
        </xdr:cNvPr>
        <xdr:cNvPicPr>
          <a:picLocks/>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635000" y="60318650"/>
          <a:ext cx="723900" cy="476250"/>
        </a:xfrm>
        <a:prstGeom prst="rect">
          <a:avLst/>
        </a:prstGeom>
      </xdr:spPr>
    </xdr:pic>
    <xdr:clientData/>
  </xdr:twoCellAnchor>
  <xdr:twoCellAnchor editAs="oneCell">
    <xdr:from>
      <xdr:col>1</xdr:col>
      <xdr:colOff>25400</xdr:colOff>
      <xdr:row>43</xdr:row>
      <xdr:rowOff>25400</xdr:rowOff>
    </xdr:from>
    <xdr:to>
      <xdr:col>1</xdr:col>
      <xdr:colOff>749300</xdr:colOff>
      <xdr:row>43</xdr:row>
      <xdr:rowOff>501650</xdr:rowOff>
    </xdr:to>
    <xdr:pic>
      <xdr:nvPicPr>
        <xdr:cNvPr id="6561" name="Subgraph-Sowe">
          <a:extLst>
            <a:ext uri="{FF2B5EF4-FFF2-40B4-BE49-F238E27FC236}">
              <a16:creationId xmlns:a16="http://schemas.microsoft.com/office/drawing/2014/main" id="{00000000-0008-0000-0100-0000A1190000}"/>
            </a:ext>
          </a:extLst>
        </xdr:cNvPr>
        <xdr:cNvPicPr>
          <a:picLocks/>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635000" y="60842525"/>
          <a:ext cx="723900" cy="476250"/>
        </a:xfrm>
        <a:prstGeom prst="rect">
          <a:avLst/>
        </a:prstGeom>
      </xdr:spPr>
    </xdr:pic>
    <xdr:clientData/>
  </xdr:twoCellAnchor>
  <xdr:twoCellAnchor editAs="oneCell">
    <xdr:from>
      <xdr:col>1</xdr:col>
      <xdr:colOff>25400</xdr:colOff>
      <xdr:row>168</xdr:row>
      <xdr:rowOff>25400</xdr:rowOff>
    </xdr:from>
    <xdr:to>
      <xdr:col>1</xdr:col>
      <xdr:colOff>749300</xdr:colOff>
      <xdr:row>170</xdr:row>
      <xdr:rowOff>133350</xdr:rowOff>
    </xdr:to>
    <xdr:pic>
      <xdr:nvPicPr>
        <xdr:cNvPr id="6562" name="Subgraph-Benoit">
          <a:extLst>
            <a:ext uri="{FF2B5EF4-FFF2-40B4-BE49-F238E27FC236}">
              <a16:creationId xmlns:a16="http://schemas.microsoft.com/office/drawing/2014/main" id="{00000000-0008-0000-0100-0000A2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61366400"/>
          <a:ext cx="723900" cy="476250"/>
        </a:xfrm>
        <a:prstGeom prst="rect">
          <a:avLst/>
        </a:prstGeom>
      </xdr:spPr>
    </xdr:pic>
    <xdr:clientData/>
  </xdr:twoCellAnchor>
  <xdr:twoCellAnchor editAs="oneCell">
    <xdr:from>
      <xdr:col>1</xdr:col>
      <xdr:colOff>25400</xdr:colOff>
      <xdr:row>161</xdr:row>
      <xdr:rowOff>25400</xdr:rowOff>
    </xdr:from>
    <xdr:to>
      <xdr:col>1</xdr:col>
      <xdr:colOff>749300</xdr:colOff>
      <xdr:row>163</xdr:row>
      <xdr:rowOff>133350</xdr:rowOff>
    </xdr:to>
    <xdr:pic>
      <xdr:nvPicPr>
        <xdr:cNvPr id="6563" name="Subgraph-Cawley">
          <a:extLst>
            <a:ext uri="{FF2B5EF4-FFF2-40B4-BE49-F238E27FC236}">
              <a16:creationId xmlns:a16="http://schemas.microsoft.com/office/drawing/2014/main" id="{00000000-0008-0000-0100-0000A3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61890275"/>
          <a:ext cx="723900" cy="476250"/>
        </a:xfrm>
        <a:prstGeom prst="rect">
          <a:avLst/>
        </a:prstGeom>
      </xdr:spPr>
    </xdr:pic>
    <xdr:clientData/>
  </xdr:twoCellAnchor>
  <xdr:twoCellAnchor editAs="oneCell">
    <xdr:from>
      <xdr:col>1</xdr:col>
      <xdr:colOff>25400</xdr:colOff>
      <xdr:row>147</xdr:row>
      <xdr:rowOff>25400</xdr:rowOff>
    </xdr:from>
    <xdr:to>
      <xdr:col>1</xdr:col>
      <xdr:colOff>749300</xdr:colOff>
      <xdr:row>147</xdr:row>
      <xdr:rowOff>501650</xdr:rowOff>
    </xdr:to>
    <xdr:pic>
      <xdr:nvPicPr>
        <xdr:cNvPr id="6564" name="Subgraph-Boden">
          <a:extLst>
            <a:ext uri="{FF2B5EF4-FFF2-40B4-BE49-F238E27FC236}">
              <a16:creationId xmlns:a16="http://schemas.microsoft.com/office/drawing/2014/main" id="{00000000-0008-0000-0100-0000A4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62414150"/>
          <a:ext cx="723900" cy="476250"/>
        </a:xfrm>
        <a:prstGeom prst="rect">
          <a:avLst/>
        </a:prstGeom>
      </xdr:spPr>
    </xdr:pic>
    <xdr:clientData/>
  </xdr:twoCellAnchor>
  <xdr:twoCellAnchor editAs="oneCell">
    <xdr:from>
      <xdr:col>1</xdr:col>
      <xdr:colOff>25400</xdr:colOff>
      <xdr:row>153</xdr:row>
      <xdr:rowOff>25400</xdr:rowOff>
    </xdr:from>
    <xdr:to>
      <xdr:col>1</xdr:col>
      <xdr:colOff>749300</xdr:colOff>
      <xdr:row>155</xdr:row>
      <xdr:rowOff>133350</xdr:rowOff>
    </xdr:to>
    <xdr:pic>
      <xdr:nvPicPr>
        <xdr:cNvPr id="6565" name="Subgraph-Mizushima">
          <a:extLst>
            <a:ext uri="{FF2B5EF4-FFF2-40B4-BE49-F238E27FC236}">
              <a16:creationId xmlns:a16="http://schemas.microsoft.com/office/drawing/2014/main" id="{00000000-0008-0000-0100-0000A5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62938025"/>
          <a:ext cx="723900" cy="476250"/>
        </a:xfrm>
        <a:prstGeom prst="rect">
          <a:avLst/>
        </a:prstGeom>
      </xdr:spPr>
    </xdr:pic>
    <xdr:clientData/>
  </xdr:twoCellAnchor>
  <xdr:twoCellAnchor editAs="oneCell">
    <xdr:from>
      <xdr:col>1</xdr:col>
      <xdr:colOff>25400</xdr:colOff>
      <xdr:row>154</xdr:row>
      <xdr:rowOff>25400</xdr:rowOff>
    </xdr:from>
    <xdr:to>
      <xdr:col>1</xdr:col>
      <xdr:colOff>749300</xdr:colOff>
      <xdr:row>156</xdr:row>
      <xdr:rowOff>133350</xdr:rowOff>
    </xdr:to>
    <xdr:pic>
      <xdr:nvPicPr>
        <xdr:cNvPr id="6566" name="Subgraph-Ikawa">
          <a:extLst>
            <a:ext uri="{FF2B5EF4-FFF2-40B4-BE49-F238E27FC236}">
              <a16:creationId xmlns:a16="http://schemas.microsoft.com/office/drawing/2014/main" id="{00000000-0008-0000-0100-0000A6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63461900"/>
          <a:ext cx="723900" cy="476250"/>
        </a:xfrm>
        <a:prstGeom prst="rect">
          <a:avLst/>
        </a:prstGeom>
      </xdr:spPr>
    </xdr:pic>
    <xdr:clientData/>
  </xdr:twoCellAnchor>
  <xdr:twoCellAnchor editAs="oneCell">
    <xdr:from>
      <xdr:col>1</xdr:col>
      <xdr:colOff>25400</xdr:colOff>
      <xdr:row>105</xdr:row>
      <xdr:rowOff>25400</xdr:rowOff>
    </xdr:from>
    <xdr:to>
      <xdr:col>1</xdr:col>
      <xdr:colOff>749300</xdr:colOff>
      <xdr:row>105</xdr:row>
      <xdr:rowOff>501650</xdr:rowOff>
    </xdr:to>
    <xdr:pic>
      <xdr:nvPicPr>
        <xdr:cNvPr id="6567" name="Subgraph-Foulonneau">
          <a:extLst>
            <a:ext uri="{FF2B5EF4-FFF2-40B4-BE49-F238E27FC236}">
              <a16:creationId xmlns:a16="http://schemas.microsoft.com/office/drawing/2014/main" id="{00000000-0008-0000-0100-0000A7190000}"/>
            </a:ext>
          </a:extLst>
        </xdr:cNvPr>
        <xdr:cNvPicPr>
          <a:picLocks/>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635000" y="63985775"/>
          <a:ext cx="723900" cy="476250"/>
        </a:xfrm>
        <a:prstGeom prst="rect">
          <a:avLst/>
        </a:prstGeom>
      </xdr:spPr>
    </xdr:pic>
    <xdr:clientData/>
  </xdr:twoCellAnchor>
  <xdr:twoCellAnchor editAs="oneCell">
    <xdr:from>
      <xdr:col>1</xdr:col>
      <xdr:colOff>25400</xdr:colOff>
      <xdr:row>106</xdr:row>
      <xdr:rowOff>25400</xdr:rowOff>
    </xdr:from>
    <xdr:to>
      <xdr:col>1</xdr:col>
      <xdr:colOff>749300</xdr:colOff>
      <xdr:row>106</xdr:row>
      <xdr:rowOff>501650</xdr:rowOff>
    </xdr:to>
    <xdr:pic>
      <xdr:nvPicPr>
        <xdr:cNvPr id="6568" name="Subgraph-Pawelzik">
          <a:extLst>
            <a:ext uri="{FF2B5EF4-FFF2-40B4-BE49-F238E27FC236}">
              <a16:creationId xmlns:a16="http://schemas.microsoft.com/office/drawing/2014/main" id="{00000000-0008-0000-0100-0000A8190000}"/>
            </a:ext>
          </a:extLst>
        </xdr:cNvPr>
        <xdr:cNvPicPr>
          <a:picLocks/>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635000" y="64509650"/>
          <a:ext cx="723900" cy="476250"/>
        </a:xfrm>
        <a:prstGeom prst="rect">
          <a:avLst/>
        </a:prstGeom>
      </xdr:spPr>
    </xdr:pic>
    <xdr:clientData/>
  </xdr:twoCellAnchor>
  <xdr:twoCellAnchor editAs="oneCell">
    <xdr:from>
      <xdr:col>1</xdr:col>
      <xdr:colOff>25400</xdr:colOff>
      <xdr:row>107</xdr:row>
      <xdr:rowOff>25400</xdr:rowOff>
    </xdr:from>
    <xdr:to>
      <xdr:col>1</xdr:col>
      <xdr:colOff>749300</xdr:colOff>
      <xdr:row>107</xdr:row>
      <xdr:rowOff>501650</xdr:rowOff>
    </xdr:to>
    <xdr:pic>
      <xdr:nvPicPr>
        <xdr:cNvPr id="6569" name="Subgraph-Donak">
          <a:extLst>
            <a:ext uri="{FF2B5EF4-FFF2-40B4-BE49-F238E27FC236}">
              <a16:creationId xmlns:a16="http://schemas.microsoft.com/office/drawing/2014/main" id="{00000000-0008-0000-0100-0000A9190000}"/>
            </a:ext>
          </a:extLst>
        </xdr:cNvPr>
        <xdr:cNvPicPr>
          <a:picLocks/>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635000" y="65033525"/>
          <a:ext cx="723900" cy="476250"/>
        </a:xfrm>
        <a:prstGeom prst="rect">
          <a:avLst/>
        </a:prstGeom>
      </xdr:spPr>
    </xdr:pic>
    <xdr:clientData/>
  </xdr:twoCellAnchor>
  <xdr:twoCellAnchor editAs="oneCell">
    <xdr:from>
      <xdr:col>1</xdr:col>
      <xdr:colOff>25400</xdr:colOff>
      <xdr:row>108</xdr:row>
      <xdr:rowOff>25400</xdr:rowOff>
    </xdr:from>
    <xdr:to>
      <xdr:col>1</xdr:col>
      <xdr:colOff>749300</xdr:colOff>
      <xdr:row>108</xdr:row>
      <xdr:rowOff>501650</xdr:rowOff>
    </xdr:to>
    <xdr:pic>
      <xdr:nvPicPr>
        <xdr:cNvPr id="6570" name="Subgraph-Stanley">
          <a:extLst>
            <a:ext uri="{FF2B5EF4-FFF2-40B4-BE49-F238E27FC236}">
              <a16:creationId xmlns:a16="http://schemas.microsoft.com/office/drawing/2014/main" id="{00000000-0008-0000-0100-0000AA190000}"/>
            </a:ext>
          </a:extLst>
        </xdr:cNvPr>
        <xdr:cNvPicPr>
          <a:picLocks/>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635000" y="65557400"/>
          <a:ext cx="723900" cy="476250"/>
        </a:xfrm>
        <a:prstGeom prst="rect">
          <a:avLst/>
        </a:prstGeom>
      </xdr:spPr>
    </xdr:pic>
    <xdr:clientData/>
  </xdr:twoCellAnchor>
  <xdr:twoCellAnchor editAs="oneCell">
    <xdr:from>
      <xdr:col>1</xdr:col>
      <xdr:colOff>25400</xdr:colOff>
      <xdr:row>167</xdr:row>
      <xdr:rowOff>25400</xdr:rowOff>
    </xdr:from>
    <xdr:to>
      <xdr:col>1</xdr:col>
      <xdr:colOff>749300</xdr:colOff>
      <xdr:row>169</xdr:row>
      <xdr:rowOff>133350</xdr:rowOff>
    </xdr:to>
    <xdr:pic>
      <xdr:nvPicPr>
        <xdr:cNvPr id="6571" name="Subgraph-Gregoire">
          <a:extLst>
            <a:ext uri="{FF2B5EF4-FFF2-40B4-BE49-F238E27FC236}">
              <a16:creationId xmlns:a16="http://schemas.microsoft.com/office/drawing/2014/main" id="{00000000-0008-0000-0100-0000AB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66081275"/>
          <a:ext cx="723900" cy="476250"/>
        </a:xfrm>
        <a:prstGeom prst="rect">
          <a:avLst/>
        </a:prstGeom>
      </xdr:spPr>
    </xdr:pic>
    <xdr:clientData/>
  </xdr:twoCellAnchor>
  <xdr:twoCellAnchor editAs="oneCell">
    <xdr:from>
      <xdr:col>1</xdr:col>
      <xdr:colOff>25400</xdr:colOff>
      <xdr:row>114</xdr:row>
      <xdr:rowOff>25400</xdr:rowOff>
    </xdr:from>
    <xdr:to>
      <xdr:col>1</xdr:col>
      <xdr:colOff>749300</xdr:colOff>
      <xdr:row>114</xdr:row>
      <xdr:rowOff>501650</xdr:rowOff>
    </xdr:to>
    <xdr:pic>
      <xdr:nvPicPr>
        <xdr:cNvPr id="6572" name="Subgraph-Economides">
          <a:extLst>
            <a:ext uri="{FF2B5EF4-FFF2-40B4-BE49-F238E27FC236}">
              <a16:creationId xmlns:a16="http://schemas.microsoft.com/office/drawing/2014/main" id="{00000000-0008-0000-0100-0000AC190000}"/>
            </a:ext>
          </a:extLst>
        </xdr:cNvPr>
        <xdr:cNvPicPr>
          <a:picLocks/>
        </xdr:cNvPicPr>
      </xdr:nvPicPr>
      <xdr:blipFill>
        <a:blip xmlns:r="http://schemas.openxmlformats.org/officeDocument/2006/relationships" r:embed="rId89">
          <a:extLst>
            <a:ext uri="{28A0092B-C50C-407E-A947-70E740481C1C}">
              <a14:useLocalDpi xmlns:a14="http://schemas.microsoft.com/office/drawing/2010/main" val="0"/>
            </a:ext>
          </a:extLst>
        </a:blip>
        <a:stretch>
          <a:fillRect/>
        </a:stretch>
      </xdr:blipFill>
      <xdr:spPr>
        <a:xfrm>
          <a:off x="635000" y="66605150"/>
          <a:ext cx="723900" cy="476250"/>
        </a:xfrm>
        <a:prstGeom prst="rect">
          <a:avLst/>
        </a:prstGeom>
      </xdr:spPr>
    </xdr:pic>
    <xdr:clientData/>
  </xdr:twoCellAnchor>
  <xdr:twoCellAnchor editAs="oneCell">
    <xdr:from>
      <xdr:col>1</xdr:col>
      <xdr:colOff>25400</xdr:colOff>
      <xdr:row>135</xdr:row>
      <xdr:rowOff>25400</xdr:rowOff>
    </xdr:from>
    <xdr:to>
      <xdr:col>1</xdr:col>
      <xdr:colOff>749300</xdr:colOff>
      <xdr:row>135</xdr:row>
      <xdr:rowOff>501650</xdr:rowOff>
    </xdr:to>
    <xdr:pic>
      <xdr:nvPicPr>
        <xdr:cNvPr id="6573" name="Subgraph-Pessoa">
          <a:extLst>
            <a:ext uri="{FF2B5EF4-FFF2-40B4-BE49-F238E27FC236}">
              <a16:creationId xmlns:a16="http://schemas.microsoft.com/office/drawing/2014/main" id="{00000000-0008-0000-0100-0000AD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67129025"/>
          <a:ext cx="723900" cy="476250"/>
        </a:xfrm>
        <a:prstGeom prst="rect">
          <a:avLst/>
        </a:prstGeom>
      </xdr:spPr>
    </xdr:pic>
    <xdr:clientData/>
  </xdr:twoCellAnchor>
  <xdr:twoCellAnchor editAs="oneCell">
    <xdr:from>
      <xdr:col>1</xdr:col>
      <xdr:colOff>25400</xdr:colOff>
      <xdr:row>136</xdr:row>
      <xdr:rowOff>25400</xdr:rowOff>
    </xdr:from>
    <xdr:to>
      <xdr:col>1</xdr:col>
      <xdr:colOff>749300</xdr:colOff>
      <xdr:row>136</xdr:row>
      <xdr:rowOff>501650</xdr:rowOff>
    </xdr:to>
    <xdr:pic>
      <xdr:nvPicPr>
        <xdr:cNvPr id="6574" name="Subgraph-Salviano">
          <a:extLst>
            <a:ext uri="{FF2B5EF4-FFF2-40B4-BE49-F238E27FC236}">
              <a16:creationId xmlns:a16="http://schemas.microsoft.com/office/drawing/2014/main" id="{00000000-0008-0000-0100-0000AE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67652900"/>
          <a:ext cx="723900" cy="476250"/>
        </a:xfrm>
        <a:prstGeom prst="rect">
          <a:avLst/>
        </a:prstGeom>
      </xdr:spPr>
    </xdr:pic>
    <xdr:clientData/>
  </xdr:twoCellAnchor>
  <xdr:twoCellAnchor editAs="oneCell">
    <xdr:from>
      <xdr:col>1</xdr:col>
      <xdr:colOff>25400</xdr:colOff>
      <xdr:row>158</xdr:row>
      <xdr:rowOff>25400</xdr:rowOff>
    </xdr:from>
    <xdr:to>
      <xdr:col>1</xdr:col>
      <xdr:colOff>749300</xdr:colOff>
      <xdr:row>160</xdr:row>
      <xdr:rowOff>133350</xdr:rowOff>
    </xdr:to>
    <xdr:pic>
      <xdr:nvPicPr>
        <xdr:cNvPr id="6575" name="Subgraph-Katsamakas">
          <a:extLst>
            <a:ext uri="{FF2B5EF4-FFF2-40B4-BE49-F238E27FC236}">
              <a16:creationId xmlns:a16="http://schemas.microsoft.com/office/drawing/2014/main" id="{00000000-0008-0000-0100-0000AF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68176775"/>
          <a:ext cx="723900" cy="476250"/>
        </a:xfrm>
        <a:prstGeom prst="rect">
          <a:avLst/>
        </a:prstGeom>
      </xdr:spPr>
    </xdr:pic>
    <xdr:clientData/>
  </xdr:twoCellAnchor>
  <xdr:twoCellAnchor editAs="oneCell">
    <xdr:from>
      <xdr:col>1</xdr:col>
      <xdr:colOff>25400</xdr:colOff>
      <xdr:row>138</xdr:row>
      <xdr:rowOff>25400</xdr:rowOff>
    </xdr:from>
    <xdr:to>
      <xdr:col>1</xdr:col>
      <xdr:colOff>749300</xdr:colOff>
      <xdr:row>138</xdr:row>
      <xdr:rowOff>501650</xdr:rowOff>
    </xdr:to>
    <xdr:pic>
      <xdr:nvPicPr>
        <xdr:cNvPr id="6576" name="Subgraph-Gianini">
          <a:extLst>
            <a:ext uri="{FF2B5EF4-FFF2-40B4-BE49-F238E27FC236}">
              <a16:creationId xmlns:a16="http://schemas.microsoft.com/office/drawing/2014/main" id="{00000000-0008-0000-0100-0000B0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68700650"/>
          <a:ext cx="723900" cy="476250"/>
        </a:xfrm>
        <a:prstGeom prst="rect">
          <a:avLst/>
        </a:prstGeom>
      </xdr:spPr>
    </xdr:pic>
    <xdr:clientData/>
  </xdr:twoCellAnchor>
  <xdr:twoCellAnchor editAs="oneCell">
    <xdr:from>
      <xdr:col>1</xdr:col>
      <xdr:colOff>25400</xdr:colOff>
      <xdr:row>139</xdr:row>
      <xdr:rowOff>25400</xdr:rowOff>
    </xdr:from>
    <xdr:to>
      <xdr:col>1</xdr:col>
      <xdr:colOff>749300</xdr:colOff>
      <xdr:row>139</xdr:row>
      <xdr:rowOff>501650</xdr:rowOff>
    </xdr:to>
    <xdr:pic>
      <xdr:nvPicPr>
        <xdr:cNvPr id="6577" name="Subgraph-Ceravolo">
          <a:extLst>
            <a:ext uri="{FF2B5EF4-FFF2-40B4-BE49-F238E27FC236}">
              <a16:creationId xmlns:a16="http://schemas.microsoft.com/office/drawing/2014/main" id="{00000000-0008-0000-0100-0000B1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69224525"/>
          <a:ext cx="723900" cy="476250"/>
        </a:xfrm>
        <a:prstGeom prst="rect">
          <a:avLst/>
        </a:prstGeom>
      </xdr:spPr>
    </xdr:pic>
    <xdr:clientData/>
  </xdr:twoCellAnchor>
  <xdr:twoCellAnchor editAs="oneCell">
    <xdr:from>
      <xdr:col>1</xdr:col>
      <xdr:colOff>25400</xdr:colOff>
      <xdr:row>140</xdr:row>
      <xdr:rowOff>25400</xdr:rowOff>
    </xdr:from>
    <xdr:to>
      <xdr:col>1</xdr:col>
      <xdr:colOff>749300</xdr:colOff>
      <xdr:row>140</xdr:row>
      <xdr:rowOff>501650</xdr:rowOff>
    </xdr:to>
    <xdr:pic>
      <xdr:nvPicPr>
        <xdr:cNvPr id="6578" name="Subgraph-Zettsu">
          <a:extLst>
            <a:ext uri="{FF2B5EF4-FFF2-40B4-BE49-F238E27FC236}">
              <a16:creationId xmlns:a16="http://schemas.microsoft.com/office/drawing/2014/main" id="{00000000-0008-0000-0100-0000B2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69748400"/>
          <a:ext cx="723900" cy="476250"/>
        </a:xfrm>
        <a:prstGeom prst="rect">
          <a:avLst/>
        </a:prstGeom>
      </xdr:spPr>
    </xdr:pic>
    <xdr:clientData/>
  </xdr:twoCellAnchor>
  <xdr:twoCellAnchor editAs="oneCell">
    <xdr:from>
      <xdr:col>1</xdr:col>
      <xdr:colOff>25400</xdr:colOff>
      <xdr:row>141</xdr:row>
      <xdr:rowOff>25400</xdr:rowOff>
    </xdr:from>
    <xdr:to>
      <xdr:col>1</xdr:col>
      <xdr:colOff>749300</xdr:colOff>
      <xdr:row>141</xdr:row>
      <xdr:rowOff>501650</xdr:rowOff>
    </xdr:to>
    <xdr:pic>
      <xdr:nvPicPr>
        <xdr:cNvPr id="6579" name="Subgraph-Murakami">
          <a:extLst>
            <a:ext uri="{FF2B5EF4-FFF2-40B4-BE49-F238E27FC236}">
              <a16:creationId xmlns:a16="http://schemas.microsoft.com/office/drawing/2014/main" id="{00000000-0008-0000-0100-0000B3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70272275"/>
          <a:ext cx="723900" cy="476250"/>
        </a:xfrm>
        <a:prstGeom prst="rect">
          <a:avLst/>
        </a:prstGeom>
      </xdr:spPr>
    </xdr:pic>
    <xdr:clientData/>
  </xdr:twoCellAnchor>
  <xdr:twoCellAnchor editAs="oneCell">
    <xdr:from>
      <xdr:col>1</xdr:col>
      <xdr:colOff>25400</xdr:colOff>
      <xdr:row>85</xdr:row>
      <xdr:rowOff>25400</xdr:rowOff>
    </xdr:from>
    <xdr:to>
      <xdr:col>1</xdr:col>
      <xdr:colOff>749300</xdr:colOff>
      <xdr:row>85</xdr:row>
      <xdr:rowOff>501650</xdr:rowOff>
    </xdr:to>
    <xdr:pic>
      <xdr:nvPicPr>
        <xdr:cNvPr id="6580" name="Subgraph-Dai">
          <a:extLst>
            <a:ext uri="{FF2B5EF4-FFF2-40B4-BE49-F238E27FC236}">
              <a16:creationId xmlns:a16="http://schemas.microsoft.com/office/drawing/2014/main" id="{00000000-0008-0000-0100-0000B419000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35000" y="70796150"/>
          <a:ext cx="723900" cy="476250"/>
        </a:xfrm>
        <a:prstGeom prst="rect">
          <a:avLst/>
        </a:prstGeom>
      </xdr:spPr>
    </xdr:pic>
    <xdr:clientData/>
  </xdr:twoCellAnchor>
  <xdr:twoCellAnchor editAs="oneCell">
    <xdr:from>
      <xdr:col>1</xdr:col>
      <xdr:colOff>25400</xdr:colOff>
      <xdr:row>86</xdr:row>
      <xdr:rowOff>25400</xdr:rowOff>
    </xdr:from>
    <xdr:to>
      <xdr:col>1</xdr:col>
      <xdr:colOff>749300</xdr:colOff>
      <xdr:row>86</xdr:row>
      <xdr:rowOff>501650</xdr:rowOff>
    </xdr:to>
    <xdr:pic>
      <xdr:nvPicPr>
        <xdr:cNvPr id="6581" name="Subgraph-Thronicke">
          <a:extLst>
            <a:ext uri="{FF2B5EF4-FFF2-40B4-BE49-F238E27FC236}">
              <a16:creationId xmlns:a16="http://schemas.microsoft.com/office/drawing/2014/main" id="{00000000-0008-0000-0100-0000B519000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35000" y="71320025"/>
          <a:ext cx="723900" cy="476250"/>
        </a:xfrm>
        <a:prstGeom prst="rect">
          <a:avLst/>
        </a:prstGeom>
      </xdr:spPr>
    </xdr:pic>
    <xdr:clientData/>
  </xdr:twoCellAnchor>
  <xdr:twoCellAnchor editAs="oneCell">
    <xdr:from>
      <xdr:col>1</xdr:col>
      <xdr:colOff>25400</xdr:colOff>
      <xdr:row>87</xdr:row>
      <xdr:rowOff>25400</xdr:rowOff>
    </xdr:from>
    <xdr:to>
      <xdr:col>1</xdr:col>
      <xdr:colOff>749300</xdr:colOff>
      <xdr:row>87</xdr:row>
      <xdr:rowOff>501650</xdr:rowOff>
    </xdr:to>
    <xdr:pic>
      <xdr:nvPicPr>
        <xdr:cNvPr id="6582" name="Subgraph-Latasa">
          <a:extLst>
            <a:ext uri="{FF2B5EF4-FFF2-40B4-BE49-F238E27FC236}">
              <a16:creationId xmlns:a16="http://schemas.microsoft.com/office/drawing/2014/main" id="{00000000-0008-0000-0100-0000B619000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35000" y="71843900"/>
          <a:ext cx="723900" cy="476250"/>
        </a:xfrm>
        <a:prstGeom prst="rect">
          <a:avLst/>
        </a:prstGeom>
      </xdr:spPr>
    </xdr:pic>
    <xdr:clientData/>
  </xdr:twoCellAnchor>
  <xdr:twoCellAnchor editAs="oneCell">
    <xdr:from>
      <xdr:col>1</xdr:col>
      <xdr:colOff>25400</xdr:colOff>
      <xdr:row>88</xdr:row>
      <xdr:rowOff>25400</xdr:rowOff>
    </xdr:from>
    <xdr:to>
      <xdr:col>1</xdr:col>
      <xdr:colOff>749300</xdr:colOff>
      <xdr:row>88</xdr:row>
      <xdr:rowOff>501650</xdr:rowOff>
    </xdr:to>
    <xdr:pic>
      <xdr:nvPicPr>
        <xdr:cNvPr id="6583" name="Subgraph-Zeeb">
          <a:extLst>
            <a:ext uri="{FF2B5EF4-FFF2-40B4-BE49-F238E27FC236}">
              <a16:creationId xmlns:a16="http://schemas.microsoft.com/office/drawing/2014/main" id="{00000000-0008-0000-0100-0000B7190000}"/>
            </a:ext>
          </a:extLst>
        </xdr:cNvPr>
        <xdr:cNvPicPr>
          <a:picLocks/>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635000" y="72367775"/>
          <a:ext cx="723900" cy="476250"/>
        </a:xfrm>
        <a:prstGeom prst="rect">
          <a:avLst/>
        </a:prstGeom>
      </xdr:spPr>
    </xdr:pic>
    <xdr:clientData/>
  </xdr:twoCellAnchor>
  <xdr:twoCellAnchor editAs="oneCell">
    <xdr:from>
      <xdr:col>1</xdr:col>
      <xdr:colOff>25400</xdr:colOff>
      <xdr:row>128</xdr:row>
      <xdr:rowOff>25400</xdr:rowOff>
    </xdr:from>
    <xdr:to>
      <xdr:col>1</xdr:col>
      <xdr:colOff>749300</xdr:colOff>
      <xdr:row>128</xdr:row>
      <xdr:rowOff>501650</xdr:rowOff>
    </xdr:to>
    <xdr:pic>
      <xdr:nvPicPr>
        <xdr:cNvPr id="6584" name="Subgraph-Grégoire">
          <a:extLst>
            <a:ext uri="{FF2B5EF4-FFF2-40B4-BE49-F238E27FC236}">
              <a16:creationId xmlns:a16="http://schemas.microsoft.com/office/drawing/2014/main" id="{00000000-0008-0000-0100-0000B8190000}"/>
            </a:ext>
          </a:extLst>
        </xdr:cNvPr>
        <xdr:cNvPicPr>
          <a:picLocks/>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635000" y="72891650"/>
          <a:ext cx="723900" cy="476250"/>
        </a:xfrm>
        <a:prstGeom prst="rect">
          <a:avLst/>
        </a:prstGeom>
      </xdr:spPr>
    </xdr:pic>
    <xdr:clientData/>
  </xdr:twoCellAnchor>
  <xdr:twoCellAnchor editAs="oneCell">
    <xdr:from>
      <xdr:col>1</xdr:col>
      <xdr:colOff>25400</xdr:colOff>
      <xdr:row>63</xdr:row>
      <xdr:rowOff>25400</xdr:rowOff>
    </xdr:from>
    <xdr:to>
      <xdr:col>1</xdr:col>
      <xdr:colOff>749300</xdr:colOff>
      <xdr:row>63</xdr:row>
      <xdr:rowOff>501650</xdr:rowOff>
    </xdr:to>
    <xdr:pic>
      <xdr:nvPicPr>
        <xdr:cNvPr id="6585" name="Subgraph-Dini">
          <a:extLst>
            <a:ext uri="{FF2B5EF4-FFF2-40B4-BE49-F238E27FC236}">
              <a16:creationId xmlns:a16="http://schemas.microsoft.com/office/drawing/2014/main" id="{00000000-0008-0000-0100-0000B9190000}"/>
            </a:ext>
          </a:extLst>
        </xdr:cNvPr>
        <xdr:cNvPicPr>
          <a:picLocks/>
        </xdr:cNvPicPr>
      </xdr:nvPicPr>
      <xdr:blipFill>
        <a:blip xmlns:r="http://schemas.openxmlformats.org/officeDocument/2006/relationships" r:embed="rId90">
          <a:extLst>
            <a:ext uri="{28A0092B-C50C-407E-A947-70E740481C1C}">
              <a14:useLocalDpi xmlns:a14="http://schemas.microsoft.com/office/drawing/2010/main" val="0"/>
            </a:ext>
          </a:extLst>
        </a:blip>
        <a:stretch>
          <a:fillRect/>
        </a:stretch>
      </xdr:blipFill>
      <xdr:spPr>
        <a:xfrm>
          <a:off x="635000" y="73415525"/>
          <a:ext cx="723900" cy="476250"/>
        </a:xfrm>
        <a:prstGeom prst="rect">
          <a:avLst/>
        </a:prstGeom>
      </xdr:spPr>
    </xdr:pic>
    <xdr:clientData/>
  </xdr:twoCellAnchor>
  <xdr:twoCellAnchor editAs="oneCell">
    <xdr:from>
      <xdr:col>1</xdr:col>
      <xdr:colOff>25400</xdr:colOff>
      <xdr:row>126</xdr:row>
      <xdr:rowOff>25400</xdr:rowOff>
    </xdr:from>
    <xdr:to>
      <xdr:col>1</xdr:col>
      <xdr:colOff>749300</xdr:colOff>
      <xdr:row>126</xdr:row>
      <xdr:rowOff>501650</xdr:rowOff>
    </xdr:to>
    <xdr:pic>
      <xdr:nvPicPr>
        <xdr:cNvPr id="6586" name="Subgraph-Darking">
          <a:extLst>
            <a:ext uri="{FF2B5EF4-FFF2-40B4-BE49-F238E27FC236}">
              <a16:creationId xmlns:a16="http://schemas.microsoft.com/office/drawing/2014/main" id="{00000000-0008-0000-0100-0000BA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73939400"/>
          <a:ext cx="723900" cy="476250"/>
        </a:xfrm>
        <a:prstGeom prst="rect">
          <a:avLst/>
        </a:prstGeom>
      </xdr:spPr>
    </xdr:pic>
    <xdr:clientData/>
  </xdr:twoCellAnchor>
  <xdr:twoCellAnchor editAs="oneCell">
    <xdr:from>
      <xdr:col>1</xdr:col>
      <xdr:colOff>25400</xdr:colOff>
      <xdr:row>127</xdr:row>
      <xdr:rowOff>25400</xdr:rowOff>
    </xdr:from>
    <xdr:to>
      <xdr:col>1</xdr:col>
      <xdr:colOff>749300</xdr:colOff>
      <xdr:row>127</xdr:row>
      <xdr:rowOff>501650</xdr:rowOff>
    </xdr:to>
    <xdr:pic>
      <xdr:nvPicPr>
        <xdr:cNvPr id="6587" name="Subgraph-Whitley">
          <a:extLst>
            <a:ext uri="{FF2B5EF4-FFF2-40B4-BE49-F238E27FC236}">
              <a16:creationId xmlns:a16="http://schemas.microsoft.com/office/drawing/2014/main" id="{00000000-0008-0000-0100-0000BB190000}"/>
            </a:ext>
          </a:extLst>
        </xdr:cNvPr>
        <xdr:cNvPicPr>
          <a:picLocks/>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635000" y="74463275"/>
          <a:ext cx="723900" cy="476250"/>
        </a:xfrm>
        <a:prstGeom prst="rect">
          <a:avLst/>
        </a:prstGeom>
      </xdr:spPr>
    </xdr:pic>
    <xdr:clientData/>
  </xdr:twoCellAnchor>
  <xdr:twoCellAnchor editAs="oneCell">
    <xdr:from>
      <xdr:col>1</xdr:col>
      <xdr:colOff>25400</xdr:colOff>
      <xdr:row>50</xdr:row>
      <xdr:rowOff>25400</xdr:rowOff>
    </xdr:from>
    <xdr:to>
      <xdr:col>1</xdr:col>
      <xdr:colOff>749300</xdr:colOff>
      <xdr:row>50</xdr:row>
      <xdr:rowOff>501650</xdr:rowOff>
    </xdr:to>
    <xdr:pic>
      <xdr:nvPicPr>
        <xdr:cNvPr id="6588" name="Subgraph-Figay">
          <a:extLst>
            <a:ext uri="{FF2B5EF4-FFF2-40B4-BE49-F238E27FC236}">
              <a16:creationId xmlns:a16="http://schemas.microsoft.com/office/drawing/2014/main" id="{00000000-0008-0000-0100-0000BC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4987150"/>
          <a:ext cx="723900" cy="476250"/>
        </a:xfrm>
        <a:prstGeom prst="rect">
          <a:avLst/>
        </a:prstGeom>
      </xdr:spPr>
    </xdr:pic>
    <xdr:clientData/>
  </xdr:twoCellAnchor>
  <xdr:twoCellAnchor editAs="oneCell">
    <xdr:from>
      <xdr:col>1</xdr:col>
      <xdr:colOff>25400</xdr:colOff>
      <xdr:row>51</xdr:row>
      <xdr:rowOff>25400</xdr:rowOff>
    </xdr:from>
    <xdr:to>
      <xdr:col>1</xdr:col>
      <xdr:colOff>749300</xdr:colOff>
      <xdr:row>51</xdr:row>
      <xdr:rowOff>501650</xdr:rowOff>
    </xdr:to>
    <xdr:pic>
      <xdr:nvPicPr>
        <xdr:cNvPr id="6589" name="Subgraph-Ghodous">
          <a:extLst>
            <a:ext uri="{FF2B5EF4-FFF2-40B4-BE49-F238E27FC236}">
              <a16:creationId xmlns:a16="http://schemas.microsoft.com/office/drawing/2014/main" id="{00000000-0008-0000-0100-0000BD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5511025"/>
          <a:ext cx="723900" cy="476250"/>
        </a:xfrm>
        <a:prstGeom prst="rect">
          <a:avLst/>
        </a:prstGeom>
      </xdr:spPr>
    </xdr:pic>
    <xdr:clientData/>
  </xdr:twoCellAnchor>
  <xdr:twoCellAnchor editAs="oneCell">
    <xdr:from>
      <xdr:col>1</xdr:col>
      <xdr:colOff>25400</xdr:colOff>
      <xdr:row>52</xdr:row>
      <xdr:rowOff>25400</xdr:rowOff>
    </xdr:from>
    <xdr:to>
      <xdr:col>1</xdr:col>
      <xdr:colOff>749300</xdr:colOff>
      <xdr:row>52</xdr:row>
      <xdr:rowOff>501650</xdr:rowOff>
    </xdr:to>
    <xdr:pic>
      <xdr:nvPicPr>
        <xdr:cNvPr id="6590" name="Subgraph-Olsson">
          <a:extLst>
            <a:ext uri="{FF2B5EF4-FFF2-40B4-BE49-F238E27FC236}">
              <a16:creationId xmlns:a16="http://schemas.microsoft.com/office/drawing/2014/main" id="{00000000-0008-0000-0100-0000BE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6034900"/>
          <a:ext cx="723900" cy="476250"/>
        </a:xfrm>
        <a:prstGeom prst="rect">
          <a:avLst/>
        </a:prstGeom>
      </xdr:spPr>
    </xdr:pic>
    <xdr:clientData/>
  </xdr:twoCellAnchor>
  <xdr:twoCellAnchor editAs="oneCell">
    <xdr:from>
      <xdr:col>1</xdr:col>
      <xdr:colOff>25400</xdr:colOff>
      <xdr:row>53</xdr:row>
      <xdr:rowOff>25400</xdr:rowOff>
    </xdr:from>
    <xdr:to>
      <xdr:col>1</xdr:col>
      <xdr:colOff>749300</xdr:colOff>
      <xdr:row>53</xdr:row>
      <xdr:rowOff>501650</xdr:rowOff>
    </xdr:to>
    <xdr:pic>
      <xdr:nvPicPr>
        <xdr:cNvPr id="6591" name="Subgraph-Borjesson">
          <a:extLst>
            <a:ext uri="{FF2B5EF4-FFF2-40B4-BE49-F238E27FC236}">
              <a16:creationId xmlns:a16="http://schemas.microsoft.com/office/drawing/2014/main" id="{00000000-0008-0000-0100-0000BF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6558775"/>
          <a:ext cx="723900" cy="476250"/>
        </a:xfrm>
        <a:prstGeom prst="rect">
          <a:avLst/>
        </a:prstGeom>
      </xdr:spPr>
    </xdr:pic>
    <xdr:clientData/>
  </xdr:twoCellAnchor>
  <xdr:twoCellAnchor editAs="oneCell">
    <xdr:from>
      <xdr:col>1</xdr:col>
      <xdr:colOff>25400</xdr:colOff>
      <xdr:row>54</xdr:row>
      <xdr:rowOff>25400</xdr:rowOff>
    </xdr:from>
    <xdr:to>
      <xdr:col>1</xdr:col>
      <xdr:colOff>749300</xdr:colOff>
      <xdr:row>54</xdr:row>
      <xdr:rowOff>501650</xdr:rowOff>
    </xdr:to>
    <xdr:pic>
      <xdr:nvPicPr>
        <xdr:cNvPr id="6592" name="Subgraph-Sanz-Salinas">
          <a:extLst>
            <a:ext uri="{FF2B5EF4-FFF2-40B4-BE49-F238E27FC236}">
              <a16:creationId xmlns:a16="http://schemas.microsoft.com/office/drawing/2014/main" id="{00000000-0008-0000-0100-0000C0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7082650"/>
          <a:ext cx="723900" cy="476250"/>
        </a:xfrm>
        <a:prstGeom prst="rect">
          <a:avLst/>
        </a:prstGeom>
      </xdr:spPr>
    </xdr:pic>
    <xdr:clientData/>
  </xdr:twoCellAnchor>
  <xdr:twoCellAnchor editAs="oneCell">
    <xdr:from>
      <xdr:col>1</xdr:col>
      <xdr:colOff>25400</xdr:colOff>
      <xdr:row>55</xdr:row>
      <xdr:rowOff>25400</xdr:rowOff>
    </xdr:from>
    <xdr:to>
      <xdr:col>1</xdr:col>
      <xdr:colOff>749300</xdr:colOff>
      <xdr:row>55</xdr:row>
      <xdr:rowOff>501650</xdr:rowOff>
    </xdr:to>
    <xdr:pic>
      <xdr:nvPicPr>
        <xdr:cNvPr id="6593" name="Subgraph-Montesinos-Lajara">
          <a:extLst>
            <a:ext uri="{FF2B5EF4-FFF2-40B4-BE49-F238E27FC236}">
              <a16:creationId xmlns:a16="http://schemas.microsoft.com/office/drawing/2014/main" id="{00000000-0008-0000-0100-0000C1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7606525"/>
          <a:ext cx="723900" cy="476250"/>
        </a:xfrm>
        <a:prstGeom prst="rect">
          <a:avLst/>
        </a:prstGeom>
      </xdr:spPr>
    </xdr:pic>
    <xdr:clientData/>
  </xdr:twoCellAnchor>
  <xdr:twoCellAnchor editAs="oneCell">
    <xdr:from>
      <xdr:col>1</xdr:col>
      <xdr:colOff>25400</xdr:colOff>
      <xdr:row>56</xdr:row>
      <xdr:rowOff>25400</xdr:rowOff>
    </xdr:from>
    <xdr:to>
      <xdr:col>1</xdr:col>
      <xdr:colOff>749300</xdr:colOff>
      <xdr:row>56</xdr:row>
      <xdr:rowOff>501650</xdr:rowOff>
    </xdr:to>
    <xdr:pic>
      <xdr:nvPicPr>
        <xdr:cNvPr id="6594" name="Subgraph-Williams">
          <a:extLst>
            <a:ext uri="{FF2B5EF4-FFF2-40B4-BE49-F238E27FC236}">
              <a16:creationId xmlns:a16="http://schemas.microsoft.com/office/drawing/2014/main" id="{00000000-0008-0000-0100-0000C2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8130400"/>
          <a:ext cx="723900" cy="476250"/>
        </a:xfrm>
        <a:prstGeom prst="rect">
          <a:avLst/>
        </a:prstGeom>
      </xdr:spPr>
    </xdr:pic>
    <xdr:clientData/>
  </xdr:twoCellAnchor>
  <xdr:twoCellAnchor editAs="oneCell">
    <xdr:from>
      <xdr:col>1</xdr:col>
      <xdr:colOff>25400</xdr:colOff>
      <xdr:row>57</xdr:row>
      <xdr:rowOff>25400</xdr:rowOff>
    </xdr:from>
    <xdr:to>
      <xdr:col>1</xdr:col>
      <xdr:colOff>749300</xdr:colOff>
      <xdr:row>57</xdr:row>
      <xdr:rowOff>501650</xdr:rowOff>
    </xdr:to>
    <xdr:pic>
      <xdr:nvPicPr>
        <xdr:cNvPr id="6595" name="Subgraph-Squire">
          <a:extLst>
            <a:ext uri="{FF2B5EF4-FFF2-40B4-BE49-F238E27FC236}">
              <a16:creationId xmlns:a16="http://schemas.microsoft.com/office/drawing/2014/main" id="{00000000-0008-0000-0100-0000C3190000}"/>
            </a:ext>
          </a:extLst>
        </xdr:cNvPr>
        <xdr:cNvPicPr>
          <a:picLocks/>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635000" y="78654275"/>
          <a:ext cx="72390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xdr:colOff>
      <xdr:row>34</xdr:row>
      <xdr:rowOff>38100</xdr:rowOff>
    </xdr:from>
    <xdr:to>
      <xdr:col>1</xdr:col>
      <xdr:colOff>918209</xdr:colOff>
      <xdr:row>41</xdr:row>
      <xdr:rowOff>180975</xdr:rowOff>
    </xdr:to>
    <xdr:graphicFrame macro="">
      <xdr:nvGraphicFramePr>
        <xdr:cNvPr id="2" name="DegreeHistogram">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xdr:colOff>
      <xdr:row>48</xdr:row>
      <xdr:rowOff>38100</xdr:rowOff>
    </xdr:from>
    <xdr:to>
      <xdr:col>1</xdr:col>
      <xdr:colOff>918209</xdr:colOff>
      <xdr:row>55</xdr:row>
      <xdr:rowOff>180975</xdr:rowOff>
    </xdr:to>
    <xdr:graphicFrame macro="">
      <xdr:nvGraphicFramePr>
        <xdr:cNvPr id="5" name="InDegreeHistogram">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62</xdr:row>
      <xdr:rowOff>28575</xdr:rowOff>
    </xdr:from>
    <xdr:to>
      <xdr:col>1</xdr:col>
      <xdr:colOff>918209</xdr:colOff>
      <xdr:row>69</xdr:row>
      <xdr:rowOff>171450</xdr:rowOff>
    </xdr:to>
    <xdr:graphicFrame macro="">
      <xdr:nvGraphicFramePr>
        <xdr:cNvPr id="4" name="OutDegreeHistogram">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76</xdr:row>
      <xdr:rowOff>9525</xdr:rowOff>
    </xdr:from>
    <xdr:to>
      <xdr:col>1</xdr:col>
      <xdr:colOff>918210</xdr:colOff>
      <xdr:row>83</xdr:row>
      <xdr:rowOff>152400</xdr:rowOff>
    </xdr:to>
    <xdr:graphicFrame macro="">
      <xdr:nvGraphicFramePr>
        <xdr:cNvPr id="6" name="BetweennessCentralityHistogram">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90</xdr:row>
      <xdr:rowOff>19050</xdr:rowOff>
    </xdr:from>
    <xdr:to>
      <xdr:col>2</xdr:col>
      <xdr:colOff>0</xdr:colOff>
      <xdr:row>97</xdr:row>
      <xdr:rowOff>161925</xdr:rowOff>
    </xdr:to>
    <xdr:graphicFrame macro="">
      <xdr:nvGraphicFramePr>
        <xdr:cNvPr id="7" name="ClosenessCentralityHistogram">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104</xdr:row>
      <xdr:rowOff>19050</xdr:rowOff>
    </xdr:from>
    <xdr:to>
      <xdr:col>1</xdr:col>
      <xdr:colOff>918210</xdr:colOff>
      <xdr:row>111</xdr:row>
      <xdr:rowOff>161925</xdr:rowOff>
    </xdr:to>
    <xdr:graphicFrame macro="">
      <xdr:nvGraphicFramePr>
        <xdr:cNvPr id="8" name="EigenvectorCentralityHistogram">
          <a:extLst>
            <a:ext uri="{FF2B5EF4-FFF2-40B4-BE49-F238E27FC236}">
              <a16:creationId xmlns:a16="http://schemas.microsoft.com/office/drawing/2014/main" id="{00000000-0008-0000-05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132</xdr:row>
      <xdr:rowOff>9525</xdr:rowOff>
    </xdr:from>
    <xdr:to>
      <xdr:col>1</xdr:col>
      <xdr:colOff>918210</xdr:colOff>
      <xdr:row>139</xdr:row>
      <xdr:rowOff>152400</xdr:rowOff>
    </xdr:to>
    <xdr:graphicFrame macro="">
      <xdr:nvGraphicFramePr>
        <xdr:cNvPr id="9" name="ClusteringCoefficientHistogram">
          <a:extLst>
            <a:ext uri="{FF2B5EF4-FFF2-40B4-BE49-F238E27FC236}">
              <a16:creationId xmlns:a16="http://schemas.microsoft.com/office/drawing/2014/main" id="{00000000-0008-0000-05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118</xdr:row>
      <xdr:rowOff>0</xdr:rowOff>
    </xdr:from>
    <xdr:to>
      <xdr:col>1</xdr:col>
      <xdr:colOff>918210</xdr:colOff>
      <xdr:row>125</xdr:row>
      <xdr:rowOff>142875</xdr:rowOff>
    </xdr:to>
    <xdr:graphicFrame macro="">
      <xdr:nvGraphicFramePr>
        <xdr:cNvPr id="10" name="ClusteringCoefficientHistogram">
          <a:extLst>
            <a:ext uri="{FF2B5EF4-FFF2-40B4-BE49-F238E27FC236}">
              <a16:creationId xmlns:a16="http://schemas.microsoft.com/office/drawing/2014/main" id="{00000000-0008-0000-0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1</xdr:row>
      <xdr:rowOff>0</xdr:rowOff>
    </xdr:from>
    <xdr:to>
      <xdr:col>22</xdr:col>
      <xdr:colOff>381000</xdr:colOff>
      <xdr:row>4</xdr:row>
      <xdr:rowOff>28575</xdr:rowOff>
    </xdr:to>
    <xdr:graphicFrame macro="">
      <xdr:nvGraphicFramePr>
        <xdr:cNvPr id="2" name="DynamicFilterHistogram">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Edges" displayName="Edges" ref="A2:N760" totalsRowShown="0" headerRowDxfId="95" dataDxfId="94">
  <autoFilter ref="A2:N760"/>
  <tableColumns count="14">
    <tableColumn id="1" name="Vertex 1" dataDxfId="93" dataCellStyle="NodeXL Required"/>
    <tableColumn id="2" name="Vertex 2" dataDxfId="92" dataCellStyle="NodeXL Required"/>
    <tableColumn id="3" name="Color" dataDxfId="91" dataCellStyle="NodeXL Visual Property"/>
    <tableColumn id="4" name="Width" dataDxfId="90" dataCellStyle="NodeXL Visual Property"/>
    <tableColumn id="11" name="Style" dataDxfId="89" dataCellStyle="NodeXL Visual Property"/>
    <tableColumn id="5" name="Opacity" dataDxfId="88" dataCellStyle="NodeXL Visual Property"/>
    <tableColumn id="6" name="Visibility" dataDxfId="87" dataCellStyle="NodeXL Visual Property"/>
    <tableColumn id="10" name="Label" dataDxfId="86" dataCellStyle="NodeXL Label"/>
    <tableColumn id="12" name="Label Text Color" dataDxfId="85" dataCellStyle="NodeXL Label"/>
    <tableColumn id="13" name="Label Font Size" dataDxfId="84" dataCellStyle="NodeXL Label"/>
    <tableColumn id="14" name="Reciprocated?" dataDxfId="83" dataCellStyle="NodeXL Graph Metric"/>
    <tableColumn id="7" name="ID" dataDxfId="82" dataCellStyle="NodeXL Do Not Edit"/>
    <tableColumn id="9" name="Dynamic Filter" dataDxfId="81" dataCellStyle="NodeXL Do Not Edit">
      <calculatedColumnFormula xml:space="preserve"> IF(AND(TRUE), TRUE, FALSE)</calculatedColumnFormula>
    </tableColumn>
    <tableColumn id="8" name="Add Your Own Columns Here" dataDxfId="80" dataCellStyle="NodeXL Other Column"/>
  </tableColumns>
  <tableStyleInfo name="NodeXL Table" showFirstColumn="0" showLastColumn="0" showRowStripes="0" showColumnStripes="0"/>
</table>
</file>

<file path=xl/tables/table10.xml><?xml version="1.0" encoding="utf-8"?>
<table xmlns="http://schemas.openxmlformats.org/spreadsheetml/2006/main" id="8" name="DynamicFilterSettings" displayName="DynamicFilterSettings" ref="M1:P5" totalsRowShown="0" headerRowDxfId="9">
  <autoFilter ref="M1:P5"/>
  <tableColumns count="4">
    <tableColumn id="1" name="Table Name"/>
    <tableColumn id="2" name="Column Name"/>
    <tableColumn id="3" name="Selected Minimum"/>
    <tableColumn id="4" name="Selected Maximum"/>
  </tableColumns>
  <tableStyleInfo name="TableStyleMedium9" showFirstColumn="0" showLastColumn="0" showRowStripes="1" showColumnStripes="0"/>
</table>
</file>

<file path=xl/tables/table2.xml><?xml version="1.0" encoding="utf-8"?>
<table xmlns="http://schemas.openxmlformats.org/spreadsheetml/2006/main" id="2" name="Vertices" displayName="Vertices" ref="A2:AD170" totalsRowShown="0" headerRowDxfId="79" dataDxfId="78">
  <autoFilter ref="A2:AD170"/>
  <sortState ref="A3:AD170">
    <sortCondition descending="1" ref="Y2:Y170"/>
  </sortState>
  <tableColumns count="30">
    <tableColumn id="1" name="Vertex" dataDxfId="77" dataCellStyle="NodeXL Required"/>
    <tableColumn id="30" name="Subgraph" dataCellStyle="Normal"/>
    <tableColumn id="2" name="Color" dataDxfId="76" dataCellStyle="NodeXL Visual Property"/>
    <tableColumn id="5" name="Shape" dataDxfId="75" dataCellStyle="NodeXL Visual Property"/>
    <tableColumn id="6" name="Size" dataDxfId="74" dataCellStyle="NodeXL Visual Property"/>
    <tableColumn id="4" name="Opacity" dataDxfId="73" dataCellStyle="NodeXL Visual Property"/>
    <tableColumn id="7" name="Image File" dataDxfId="72" dataCellStyle="NodeXL Visual Property"/>
    <tableColumn id="3" name="Visibility" dataDxfId="71" dataCellStyle="NodeXL Visual Property"/>
    <tableColumn id="10" name="Label" dataDxfId="70" dataCellStyle="NodeXL Label"/>
    <tableColumn id="16" name="Label Fill Color" dataDxfId="69" dataCellStyle="NodeXL Label"/>
    <tableColumn id="9" name="Label Position" dataDxfId="68" dataCellStyle="NodeXL Label"/>
    <tableColumn id="8" name="Tooltip" dataDxfId="67" dataCellStyle="NodeXL Label"/>
    <tableColumn id="18" name="Layout Order" dataDxfId="66" dataCellStyle="NodeXL Layout"/>
    <tableColumn id="13" name="X" dataDxfId="65" dataCellStyle="NodeXL Layout"/>
    <tableColumn id="14" name="Y" dataDxfId="64" dataCellStyle="NodeXL Layout"/>
    <tableColumn id="12" name="Locked?" dataDxfId="63" dataCellStyle="NodeXL Layout"/>
    <tableColumn id="19" name="Polar R" dataDxfId="62" dataCellStyle="NodeXL Layout"/>
    <tableColumn id="20" name="Polar Angle" dataDxfId="61" dataCellStyle="NodeXL Layout"/>
    <tableColumn id="21" name="Degree" dataDxfId="60" dataCellStyle="NodeXL Graph Metric"/>
    <tableColumn id="22" name="In-Degree" dataDxfId="59" dataCellStyle="NodeXL Graph Metric"/>
    <tableColumn id="23" name="Out-Degree" dataDxfId="4" dataCellStyle="NodeXL Graph Metric"/>
    <tableColumn id="24" name="Betweenness Centrality" dataDxfId="3" dataCellStyle="NodeXL Graph Metric"/>
    <tableColumn id="25" name="Closeness Centrality" dataDxfId="2" dataCellStyle="NodeXL Graph Metric"/>
    <tableColumn id="26" name="Eigenvector Centrality" dataDxfId="0" dataCellStyle="NodeXL Graph Metric"/>
    <tableColumn id="15" name="PageRank" dataDxfId="1" dataCellStyle="NodeXL Graph Metric"/>
    <tableColumn id="27" name="Clustering Coefficient" dataDxfId="5" dataCellStyle="NodeXL Graph Metric"/>
    <tableColumn id="29" name="Reciprocated Vertex Pair Ratio" dataDxfId="6" dataCellStyle="NodeXL Graph Metric"/>
    <tableColumn id="11" name="ID" dataDxfId="58" dataCellStyle="NodeXL Do Not Edit"/>
    <tableColumn id="28" name="Dynamic Filter" dataDxfId="57" dataCellStyle="NodeXL Do Not Edit">
      <calculatedColumnFormula xml:space="preserve"> IF(AND(Vertices[X] &gt;= Misc!$O$2, Vertices[X] &lt;= Misc!$P$2,Vertices[Y] &gt;= Misc!$O$3, Vertices[Y] &lt;= Misc!$P$3,Vertices[Eigenvector Centrality] &gt;= Misc!$O$4, Vertices[Eigenvector Centrality] &lt;= Misc!$P$4,Vertices[Clustering Coefficient] &gt;= Misc!$O$5, Vertices[Clustering Coefficient] &lt;= Misc!$P$5,TRUE), TRUE, FALSE)</calculatedColumnFormula>
    </tableColumn>
    <tableColumn id="17" name="Add Your Own Columns Here" dataDxfId="56" dataCellStyle="NodeXL Other Column"/>
  </tableColumns>
  <tableStyleInfo name="NodeXL Table" showFirstColumn="0" showLastColumn="0" showRowStripes="0" showColumnStripes="0"/>
</table>
</file>

<file path=xl/tables/table3.xml><?xml version="1.0" encoding="utf-8"?>
<table xmlns="http://schemas.openxmlformats.org/spreadsheetml/2006/main" id="4" name="Groups" displayName="Groups" ref="A2:X3" insertRow="1" totalsRowShown="0" headerRowDxfId="55">
  <autoFilter ref="A2:X3"/>
  <tableColumns count="24">
    <tableColumn id="1" name="Group" dataDxfId="54" dataCellStyle="NodeXL Required"/>
    <tableColumn id="2" name="Vertex Color" dataDxfId="53" dataCellStyle="NodeXL Visual Property"/>
    <tableColumn id="3" name="Vertex Shape" dataDxfId="52" dataCellStyle="NodeXL Visual Property"/>
    <tableColumn id="22" name="Visibility" dataDxfId="51" dataCellStyle="NodeXL Visual Property"/>
    <tableColumn id="4" name="Collapsed?" dataCellStyle="NodeXL Visual Property"/>
    <tableColumn id="18" name="Label" dataDxfId="50" dataCellStyle="NodeXL Label"/>
    <tableColumn id="20" name="Collapsed X" dataCellStyle="NodeXL Layout"/>
    <tableColumn id="21" name="Collapsed Y" dataCellStyle="NodeXL Layout"/>
    <tableColumn id="6" name="ID" dataDxfId="49" dataCellStyle="NodeXL Do Not Edit"/>
    <tableColumn id="19" name="Collapsed Properties" dataDxfId="48" dataCellStyle="NodeXL Do Not Edit"/>
    <tableColumn id="5" name="Vertices" dataDxfId="47" dataCellStyle="NodeXL Graph Metric"/>
    <tableColumn id="7" name="Unique Edges" dataDxfId="46" dataCellStyle="NodeXL Graph Metric"/>
    <tableColumn id="8" name="Edges With Duplicates" dataDxfId="45" dataCellStyle="NodeXL Graph Metric"/>
    <tableColumn id="9" name="Total Edges" dataDxfId="44" dataCellStyle="NodeXL Graph Metric"/>
    <tableColumn id="10" name="Self-Loops" dataDxfId="43" dataCellStyle="NodeXL Graph Metric"/>
    <tableColumn id="24" name="Reciprocated Vertex Pair Ratio" dataDxfId="42" dataCellStyle="NodeXL Graph Metric"/>
    <tableColumn id="25" name="Reciprocated Edge Ratio" dataDxfId="41" dataCellStyle="NodeXL Graph Metric"/>
    <tableColumn id="11" name="Connected Components" dataDxfId="40" dataCellStyle="NodeXL Graph Metric"/>
    <tableColumn id="12" name="Single-Vertex Connected Components" dataDxfId="39" dataCellStyle="NodeXL Graph Metric"/>
    <tableColumn id="13" name="Maximum Vertices in a Connected Component" dataDxfId="38" dataCellStyle="NodeXL Graph Metric"/>
    <tableColumn id="14" name="Maximum Edges in a Connected Component" dataDxfId="37" dataCellStyle="NodeXL Graph Metric"/>
    <tableColumn id="15" name="Maximum Geodesic Distance (Diameter)" dataDxfId="36" dataCellStyle="NodeXL Graph Metric"/>
    <tableColumn id="16" name="Average Geodesic Distance" dataDxfId="35" dataCellStyle="NodeXL Graph Metric"/>
    <tableColumn id="17" name="Graph Density" dataDxfId="34" dataCellStyle="NodeXL Graph Metric"/>
  </tableColumns>
  <tableStyleInfo name="NodeXL Table" showFirstColumn="0" showLastColumn="0" showRowStripes="1" showColumnStripes="0"/>
</table>
</file>

<file path=xl/tables/table4.xml><?xml version="1.0" encoding="utf-8"?>
<table xmlns="http://schemas.openxmlformats.org/spreadsheetml/2006/main" id="5" name="GroupVertices" displayName="GroupVertices" ref="A1:C2" totalsRowShown="0" headerRowDxfId="33" dataDxfId="32">
  <autoFilter ref="A1:C2"/>
  <tableColumns count="3">
    <tableColumn id="1" name="Group" dataDxfId="31"/>
    <tableColumn id="2" name="Vertex" dataDxfId="30"/>
    <tableColumn id="3" name="Vertex ID" dataDxfId="29"/>
  </tableColumns>
  <tableStyleInfo name="TableStyleMedium9" showFirstColumn="0" showLastColumn="0" showRowStripes="1" showColumnStripes="0"/>
</table>
</file>

<file path=xl/tables/table5.xml><?xml version="1.0" encoding="utf-8"?>
<table xmlns="http://schemas.openxmlformats.org/spreadsheetml/2006/main" id="6" name="OverallMetrics" displayName="OverallMetrics" ref="A1:B26" totalsRowShown="0" dataCellStyle="NodeXL Graph Metric">
  <autoFilter ref="A1:B26"/>
  <tableColumns count="2">
    <tableColumn id="1" name="Graph Metric" dataDxfId="8" dataCellStyle="NodeXL Graph Metric"/>
    <tableColumn id="2" name="Value" dataDxfId="7" dataCellStyle="NodeXL Graph Metric"/>
  </tableColumns>
  <tableStyleInfo name="TableStyleMedium9" showFirstColumn="0" showLastColumn="0" showRowStripes="1" showColumnStripes="0"/>
</table>
</file>

<file path=xl/tables/table6.xml><?xml version="1.0" encoding="utf-8"?>
<table xmlns="http://schemas.openxmlformats.org/spreadsheetml/2006/main" id="3" name="HistogramBins" displayName="HistogramBins" ref="D1:U45" totalsRowShown="0">
  <autoFilter ref="D1:U45"/>
  <tableColumns count="18">
    <tableColumn id="1" name="Degree Bin" dataDxfId="28"/>
    <tableColumn id="2" name="Degree Frequency" dataDxfId="27">
      <calculatedColumnFormula>COUNTIF(Vertices[Degree], "&gt;= " &amp; D2) - COUNTIF(Vertices[Degree], "&gt;=" &amp; D3)</calculatedColumnFormula>
    </tableColumn>
    <tableColumn id="3" name="In-Degree Bin" dataDxfId="26"/>
    <tableColumn id="4" name="In-Degree Frequency" dataDxfId="25">
      <calculatedColumnFormula>COUNTIF(Vertices[In-Degree], "&gt;= " &amp; F2) - COUNTIF(Vertices[In-Degree], "&gt;=" &amp; F3)</calculatedColumnFormula>
    </tableColumn>
    <tableColumn id="5" name="Out-Degree Bin" dataDxfId="24"/>
    <tableColumn id="6" name="Out-Degree Frequency" dataDxfId="23">
      <calculatedColumnFormula>COUNTIF(Vertices[Out-Degree], "&gt;= " &amp; H2) - COUNTIF(Vertices[Out-Degree], "&gt;=" &amp; H3)</calculatedColumnFormula>
    </tableColumn>
    <tableColumn id="7" name="Betweenness Centrality Bin" dataDxfId="22"/>
    <tableColumn id="8" name="Betweenness Centrality Frequency" dataDxfId="21">
      <calculatedColumnFormula>COUNTIF(Vertices[Betweenness Centrality], "&gt;= " &amp; J2) - COUNTIF(Vertices[Betweenness Centrality], "&gt;=" &amp; J3)</calculatedColumnFormula>
    </tableColumn>
    <tableColumn id="9" name="Closeness Centrality Bin" dataDxfId="20"/>
    <tableColumn id="10" name="Closeness Centrality Frequency" dataDxfId="19">
      <calculatedColumnFormula>COUNTIF(Vertices[Closeness Centrality], "&gt;= " &amp; L2) - COUNTIF(Vertices[Closeness Centrality], "&gt;=" &amp; L3)</calculatedColumnFormula>
    </tableColumn>
    <tableColumn id="11" name="Eigenvector Centrality Bin" dataDxfId="18"/>
    <tableColumn id="12" name="Eigenvector Centrality Frequency" dataDxfId="17">
      <calculatedColumnFormula>COUNTIF(Vertices[Eigenvector Centrality], "&gt;= " &amp; N2) - COUNTIF(Vertices[Eigenvector Centrality], "&gt;=" &amp; N3)</calculatedColumnFormula>
    </tableColumn>
    <tableColumn id="18" name="PageRank Bin" dataDxfId="16"/>
    <tableColumn id="17" name="PageRank Frequency" dataDxfId="15">
      <calculatedColumnFormula>COUNTIF(Vertices[Eigenvector Centrality], "&gt;= " &amp; P2) - COUNTIF(Vertices[Eigenvector Centrality], "&gt;=" &amp; P3)</calculatedColumnFormula>
    </tableColumn>
    <tableColumn id="13" name="Clustering Coefficient Bin" dataDxfId="14"/>
    <tableColumn id="14" name="Clustering Coefficient Frequency" dataDxfId="13">
      <calculatedColumnFormula>COUNTIF(Vertices[Clustering Coefficient], "&gt;= " &amp; R2) - COUNTIF(Vertices[Clustering Coefficient], "&gt;=" &amp; R3)</calculatedColumnFormula>
    </tableColumn>
    <tableColumn id="15" name="Dynamic Filter Bin" dataDxfId="12"/>
    <tableColumn id="16" name="Dynamic Filter Frequency" dataDxfId="11">
      <calculatedColumnFormula>COUNTIF(Vertices[Clustering Coefficient], "&gt;= " &amp; T2) - COUNTIF(Vertices[Clustering Coefficient], "&gt;=" &amp; T3)</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5" name="HistogramProperties" displayName="HistogramProperties" ref="W1:X4" totalsRowShown="0">
  <autoFilter ref="W1:X4"/>
  <tableColumns count="2">
    <tableColumn id="1" name="Histogram Property"/>
    <tableColumn id="2" name="Value"/>
  </tableColumns>
  <tableStyleInfo name="TableStyleMedium9" showFirstColumn="0" showLastColumn="0" showRowStripes="1" showColumnStripes="0"/>
</table>
</file>

<file path=xl/tables/table8.xml><?xml version="1.0" encoding="utf-8"?>
<table xmlns="http://schemas.openxmlformats.org/spreadsheetml/2006/main" id="9" name="OverallReadabilityMetrics" displayName="OverallReadabilityMetrics" ref="A29:B32" totalsRowShown="0" dataCellStyle="NodeXL Graph Metric">
  <autoFilter ref="A29:B32"/>
  <tableColumns count="2">
    <tableColumn id="1" name="Readability Metric" dataCellStyle="NodeXL Graph Metric"/>
    <tableColumn id="2" name="Value" dataCellStyle="NodeXL Graph Metric"/>
  </tableColumns>
  <tableStyleInfo name="TableStyleMedium9" showFirstColumn="0" showLastColumn="0" showRowStripes="1" showColumnStripes="0"/>
</table>
</file>

<file path=xl/tables/table9.xml><?xml version="1.0" encoding="utf-8"?>
<table xmlns="http://schemas.openxmlformats.org/spreadsheetml/2006/main" id="7" name="PerWorkbookSettings" displayName="PerWorkbookSettings" ref="J1:K7" totalsRowShown="0" headerRowDxfId="10">
  <autoFilter ref="J1:K7"/>
  <tableColumns count="2">
    <tableColumn id="1" name="Per-Workbook Setting"/>
    <tableColumn id="2" name="Value"/>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vmlDrawing" Target="../drawings/vmlDrawing5.vml"/><Relationship Id="rId7" Type="http://schemas.openxmlformats.org/officeDocument/2006/relationships/table" Target="../tables/table8.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760"/>
  <sheetViews>
    <sheetView topLeftCell="A756" workbookViewId="0">
      <selection activeCell="B761" sqref="B761"/>
    </sheetView>
  </sheetViews>
  <sheetFormatPr defaultColWidth="9.1796875" defaultRowHeight="14.5" x14ac:dyDescent="0.35"/>
  <cols>
    <col min="1" max="1" width="14" style="1" bestFit="1" customWidth="1"/>
    <col min="2" max="2" width="16.36328125" style="1" bestFit="1" customWidth="1"/>
    <col min="3" max="3" width="7.81640625" style="3" bestFit="1" customWidth="1"/>
    <col min="4" max="4" width="8.7265625" style="2" bestFit="1" customWidth="1"/>
    <col min="5" max="5" width="7.7265625" style="2" bestFit="1" customWidth="1"/>
    <col min="6" max="6" width="9.81640625" style="2" bestFit="1" customWidth="1"/>
    <col min="7" max="7" width="11" style="3" bestFit="1" customWidth="1"/>
    <col min="8" max="8" width="8" style="1" bestFit="1" customWidth="1"/>
    <col min="9" max="9" width="12.26953125" style="3" bestFit="1" customWidth="1"/>
    <col min="10" max="10" width="12.453125" style="3" bestFit="1" customWidth="1"/>
    <col min="11" max="11" width="15.54296875" style="3" customWidth="1"/>
    <col min="12" max="12" width="11" hidden="1" customWidth="1"/>
    <col min="13" max="13" width="10.81640625" hidden="1" customWidth="1"/>
    <col min="14" max="14" width="16" bestFit="1" customWidth="1"/>
    <col min="15" max="15" width="10" bestFit="1" customWidth="1"/>
    <col min="16" max="16" width="13.36328125" bestFit="1" customWidth="1"/>
  </cols>
  <sheetData>
    <row r="1" spans="1:14" x14ac:dyDescent="0.35">
      <c r="C1" s="18" t="s">
        <v>40</v>
      </c>
      <c r="D1" s="19"/>
      <c r="E1" s="19"/>
      <c r="F1" s="19"/>
      <c r="G1" s="18"/>
      <c r="H1" s="16" t="s">
        <v>44</v>
      </c>
      <c r="I1" s="60"/>
      <c r="J1" s="60"/>
      <c r="K1" s="35" t="s">
        <v>43</v>
      </c>
      <c r="L1" s="20" t="s">
        <v>41</v>
      </c>
      <c r="M1" s="20"/>
      <c r="N1" s="17" t="s">
        <v>42</v>
      </c>
    </row>
    <row r="2" spans="1:14" ht="30" customHeight="1" x14ac:dyDescent="0.35">
      <c r="A2" s="11" t="s">
        <v>0</v>
      </c>
      <c r="B2" s="11" t="s">
        <v>1</v>
      </c>
      <c r="C2" s="13" t="s">
        <v>2</v>
      </c>
      <c r="D2" s="13" t="s">
        <v>3</v>
      </c>
      <c r="E2" s="13" t="s">
        <v>130</v>
      </c>
      <c r="F2" s="13" t="s">
        <v>4</v>
      </c>
      <c r="G2" s="13" t="s">
        <v>11</v>
      </c>
      <c r="H2" s="11" t="s">
        <v>47</v>
      </c>
      <c r="I2" s="13" t="s">
        <v>160</v>
      </c>
      <c r="J2" s="13" t="s">
        <v>161</v>
      </c>
      <c r="K2" s="13" t="s">
        <v>165</v>
      </c>
      <c r="L2" s="13" t="s">
        <v>12</v>
      </c>
      <c r="M2" s="13" t="s">
        <v>39</v>
      </c>
      <c r="N2" s="13" t="s">
        <v>26</v>
      </c>
    </row>
    <row r="3" spans="1:14" ht="15" customHeight="1" x14ac:dyDescent="0.35">
      <c r="A3" s="50" t="s">
        <v>174</v>
      </c>
      <c r="B3" s="75" t="s">
        <v>175</v>
      </c>
      <c r="C3" s="52"/>
      <c r="D3" s="53"/>
      <c r="E3" s="61"/>
      <c r="F3" s="54"/>
      <c r="G3" s="52"/>
      <c r="H3" s="56"/>
      <c r="I3" s="55"/>
      <c r="J3" s="55"/>
      <c r="K3" s="63"/>
      <c r="L3" s="57">
        <v>3</v>
      </c>
      <c r="M3" s="57" t="b">
        <f xml:space="preserve"> IF(AND(TRUE), TRUE, FALSE)</f>
        <v>1</v>
      </c>
      <c r="N3" s="58"/>
    </row>
    <row r="4" spans="1:14" ht="15" customHeight="1" x14ac:dyDescent="0.35">
      <c r="A4" s="50" t="s">
        <v>174</v>
      </c>
      <c r="B4" s="75" t="s">
        <v>176</v>
      </c>
      <c r="C4" s="52"/>
      <c r="D4" s="53"/>
      <c r="E4" s="61"/>
      <c r="F4" s="54"/>
      <c r="G4" s="52"/>
      <c r="H4" s="56"/>
      <c r="I4" s="55"/>
      <c r="J4" s="55"/>
      <c r="K4" s="63"/>
      <c r="L4" s="89">
        <v>4</v>
      </c>
      <c r="M4" s="89" t="b">
        <f xml:space="preserve"> IF(AND(TRUE), TRUE, FALSE)</f>
        <v>1</v>
      </c>
      <c r="N4" s="58"/>
    </row>
    <row r="5" spans="1:14" x14ac:dyDescent="0.35">
      <c r="A5" s="75" t="s">
        <v>176</v>
      </c>
      <c r="B5" s="75" t="s">
        <v>175</v>
      </c>
      <c r="C5" s="52"/>
      <c r="D5" s="53"/>
      <c r="E5" s="61"/>
      <c r="F5" s="54"/>
      <c r="G5" s="52"/>
      <c r="H5" s="56"/>
      <c r="I5" s="55"/>
      <c r="J5" s="55"/>
      <c r="K5" s="63"/>
      <c r="L5" s="89">
        <v>5</v>
      </c>
      <c r="M5" s="89" t="b">
        <f xml:space="preserve"> IF(AND(TRUE), TRUE, FALSE)</f>
        <v>1</v>
      </c>
      <c r="N5" s="58"/>
    </row>
    <row r="6" spans="1:14" x14ac:dyDescent="0.35">
      <c r="A6" s="93" t="s">
        <v>183</v>
      </c>
      <c r="B6" s="93" t="s">
        <v>184</v>
      </c>
      <c r="C6" s="52"/>
      <c r="D6" s="53"/>
      <c r="E6" s="61"/>
      <c r="F6" s="54"/>
      <c r="G6" s="52"/>
      <c r="H6" s="56"/>
      <c r="I6" s="55"/>
      <c r="J6" s="55"/>
      <c r="K6" s="63"/>
      <c r="L6" s="89">
        <v>6</v>
      </c>
      <c r="M6" s="89" t="b">
        <f xml:space="preserve"> IF(AND(TRUE), TRUE, FALSE)</f>
        <v>1</v>
      </c>
      <c r="N6" s="58"/>
    </row>
    <row r="7" spans="1:14" x14ac:dyDescent="0.35">
      <c r="A7" s="93" t="s">
        <v>183</v>
      </c>
      <c r="B7" s="93" t="s">
        <v>185</v>
      </c>
      <c r="C7" s="52"/>
      <c r="D7" s="53"/>
      <c r="E7" s="61"/>
      <c r="F7" s="54"/>
      <c r="G7" s="52"/>
      <c r="H7" s="56"/>
      <c r="I7" s="55"/>
      <c r="J7" s="55"/>
      <c r="K7" s="63"/>
      <c r="L7" s="89">
        <v>7</v>
      </c>
      <c r="M7" s="89" t="b">
        <f xml:space="preserve"> IF(AND(TRUE), TRUE, FALSE)</f>
        <v>1</v>
      </c>
      <c r="N7" s="58"/>
    </row>
    <row r="8" spans="1:14" x14ac:dyDescent="0.35">
      <c r="A8" s="93" t="s">
        <v>185</v>
      </c>
      <c r="B8" s="93" t="s">
        <v>184</v>
      </c>
      <c r="C8" s="94"/>
      <c r="D8" s="95"/>
      <c r="E8" s="96"/>
      <c r="F8" s="97"/>
      <c r="G8" s="94"/>
      <c r="H8" s="98"/>
      <c r="I8" s="99"/>
      <c r="J8" s="99"/>
      <c r="K8" s="100"/>
      <c r="L8" s="101">
        <v>8</v>
      </c>
      <c r="M8" s="101" t="b">
        <f xml:space="preserve"> IF(AND(TRUE), TRUE, FALSE)</f>
        <v>1</v>
      </c>
      <c r="N8" s="102"/>
    </row>
    <row r="9" spans="1:14" x14ac:dyDescent="0.35">
      <c r="A9" s="93" t="s">
        <v>186</v>
      </c>
      <c r="B9" s="93" t="s">
        <v>189</v>
      </c>
      <c r="C9" s="52"/>
      <c r="D9" s="53"/>
      <c r="E9" s="61"/>
      <c r="F9" s="54"/>
      <c r="G9" s="52"/>
      <c r="H9" s="56"/>
      <c r="I9" s="55"/>
      <c r="J9" s="55"/>
      <c r="K9" s="63"/>
      <c r="L9" s="89">
        <v>9</v>
      </c>
      <c r="M9" s="89" t="b">
        <f xml:space="preserve"> IF(AND(TRUE), TRUE, FALSE)</f>
        <v>1</v>
      </c>
      <c r="N9" s="58"/>
    </row>
    <row r="10" spans="1:14" x14ac:dyDescent="0.35">
      <c r="A10" s="93" t="s">
        <v>186</v>
      </c>
      <c r="B10" s="93" t="s">
        <v>187</v>
      </c>
      <c r="C10" s="52"/>
      <c r="D10" s="53"/>
      <c r="E10" s="61"/>
      <c r="F10" s="54"/>
      <c r="G10" s="52"/>
      <c r="H10" s="56"/>
      <c r="I10" s="55"/>
      <c r="J10" s="55"/>
      <c r="K10" s="63"/>
      <c r="L10" s="89">
        <v>10</v>
      </c>
      <c r="M10" s="89" t="b">
        <f xml:space="preserve"> IF(AND(TRUE), TRUE, FALSE)</f>
        <v>1</v>
      </c>
      <c r="N10" s="58"/>
    </row>
    <row r="11" spans="1:14" x14ac:dyDescent="0.35">
      <c r="A11" s="93" t="s">
        <v>186</v>
      </c>
      <c r="B11" s="93" t="s">
        <v>188</v>
      </c>
      <c r="C11" s="52"/>
      <c r="D11" s="53"/>
      <c r="E11" s="61"/>
      <c r="F11" s="54"/>
      <c r="G11" s="52"/>
      <c r="H11" s="56"/>
      <c r="I11" s="55"/>
      <c r="J11" s="55"/>
      <c r="K11" s="63"/>
      <c r="L11" s="89">
        <v>11</v>
      </c>
      <c r="M11" s="89" t="b">
        <f xml:space="preserve"> IF(AND(TRUE), TRUE, FALSE)</f>
        <v>1</v>
      </c>
      <c r="N11" s="58"/>
    </row>
    <row r="12" spans="1:14" x14ac:dyDescent="0.35">
      <c r="A12" s="93" t="s">
        <v>189</v>
      </c>
      <c r="B12" s="93" t="s">
        <v>188</v>
      </c>
      <c r="C12" s="94"/>
      <c r="D12" s="95"/>
      <c r="E12" s="96"/>
      <c r="F12" s="97"/>
      <c r="G12" s="94"/>
      <c r="H12" s="98"/>
      <c r="I12" s="99"/>
      <c r="J12" s="99"/>
      <c r="K12" s="100"/>
      <c r="L12" s="101">
        <v>12</v>
      </c>
      <c r="M12" s="101" t="b">
        <f xml:space="preserve"> IF(AND(TRUE), TRUE, FALSE)</f>
        <v>1</v>
      </c>
      <c r="N12" s="102"/>
    </row>
    <row r="13" spans="1:14" x14ac:dyDescent="0.35">
      <c r="A13" s="93" t="s">
        <v>189</v>
      </c>
      <c r="B13" s="93" t="s">
        <v>187</v>
      </c>
      <c r="C13" s="52"/>
      <c r="D13" s="53"/>
      <c r="E13" s="61"/>
      <c r="F13" s="54"/>
      <c r="G13" s="52"/>
      <c r="H13" s="56"/>
      <c r="I13" s="55"/>
      <c r="J13" s="55"/>
      <c r="K13" s="63"/>
      <c r="L13" s="89">
        <v>13</v>
      </c>
      <c r="M13" s="89" t="b">
        <f xml:space="preserve"> IF(AND(TRUE), TRUE, FALSE)</f>
        <v>1</v>
      </c>
      <c r="N13" s="58"/>
    </row>
    <row r="14" spans="1:14" x14ac:dyDescent="0.35">
      <c r="A14" s="93" t="s">
        <v>187</v>
      </c>
      <c r="B14" s="93" t="s">
        <v>188</v>
      </c>
      <c r="C14" s="52"/>
      <c r="D14" s="53"/>
      <c r="E14" s="61"/>
      <c r="F14" s="54"/>
      <c r="G14" s="52"/>
      <c r="H14" s="56"/>
      <c r="I14" s="55"/>
      <c r="J14" s="55"/>
      <c r="K14" s="63"/>
      <c r="L14" s="89">
        <v>14</v>
      </c>
      <c r="M14" s="89" t="b">
        <f xml:space="preserve"> IF(AND(TRUE), TRUE, FALSE)</f>
        <v>1</v>
      </c>
      <c r="N14" s="58"/>
    </row>
    <row r="15" spans="1:14" x14ac:dyDescent="0.35">
      <c r="A15" s="103" t="s">
        <v>190</v>
      </c>
      <c r="B15" s="105" t="s">
        <v>191</v>
      </c>
      <c r="C15" s="52"/>
      <c r="D15" s="53"/>
      <c r="E15" s="61"/>
      <c r="F15" s="54"/>
      <c r="G15" s="52"/>
      <c r="H15" s="56"/>
      <c r="I15" s="55"/>
      <c r="J15" s="55"/>
      <c r="K15" s="63"/>
      <c r="L15" s="89">
        <v>15</v>
      </c>
      <c r="M15" s="89" t="b">
        <f xml:space="preserve"> IF(AND(TRUE), TRUE, FALSE)</f>
        <v>1</v>
      </c>
      <c r="N15" s="58"/>
    </row>
    <row r="16" spans="1:14" x14ac:dyDescent="0.35">
      <c r="A16" s="103" t="s">
        <v>190</v>
      </c>
      <c r="B16" s="93" t="s">
        <v>192</v>
      </c>
      <c r="C16" s="94"/>
      <c r="D16" s="95"/>
      <c r="E16" s="94"/>
      <c r="F16" s="97"/>
      <c r="G16" s="94"/>
      <c r="H16" s="98"/>
      <c r="I16" s="99"/>
      <c r="J16" s="99"/>
      <c r="K16" s="100"/>
      <c r="L16" s="106">
        <v>16</v>
      </c>
      <c r="M16" s="106" t="b">
        <f xml:space="preserve"> IF(AND(TRUE), TRUE, FALSE)</f>
        <v>1</v>
      </c>
      <c r="N16" s="102"/>
    </row>
    <row r="17" spans="1:19" x14ac:dyDescent="0.35">
      <c r="A17" s="103" t="s">
        <v>190</v>
      </c>
      <c r="B17" s="105" t="s">
        <v>193</v>
      </c>
      <c r="C17" s="94"/>
      <c r="D17" s="95"/>
      <c r="E17" s="94"/>
      <c r="F17" s="97"/>
      <c r="G17" s="94"/>
      <c r="H17" s="98"/>
      <c r="I17" s="99"/>
      <c r="J17" s="99"/>
      <c r="K17" s="100"/>
      <c r="L17" s="106">
        <v>17</v>
      </c>
      <c r="M17" s="106" t="b">
        <f xml:space="preserve"> IF(AND(TRUE), TRUE, FALSE)</f>
        <v>1</v>
      </c>
      <c r="N17" s="102"/>
      <c r="S17" s="17"/>
    </row>
    <row r="18" spans="1:19" x14ac:dyDescent="0.35">
      <c r="A18" s="105" t="s">
        <v>191</v>
      </c>
      <c r="B18" s="93" t="s">
        <v>192</v>
      </c>
      <c r="C18" s="94"/>
      <c r="D18" s="95"/>
      <c r="E18" s="94"/>
      <c r="F18" s="97"/>
      <c r="G18" s="94"/>
      <c r="H18" s="98"/>
      <c r="I18" s="99"/>
      <c r="J18" s="99"/>
      <c r="K18" s="100"/>
      <c r="L18" s="106">
        <v>18</v>
      </c>
      <c r="M18" s="106" t="b">
        <f xml:space="preserve"> IF(AND(TRUE), TRUE, FALSE)</f>
        <v>1</v>
      </c>
      <c r="N18" s="107"/>
    </row>
    <row r="19" spans="1:19" x14ac:dyDescent="0.35">
      <c r="A19" s="105" t="s">
        <v>191</v>
      </c>
      <c r="B19" s="105" t="s">
        <v>193</v>
      </c>
      <c r="C19" s="52"/>
      <c r="D19" s="53"/>
      <c r="E19" s="52"/>
      <c r="F19" s="54"/>
      <c r="G19" s="52"/>
      <c r="H19" s="56"/>
      <c r="I19" s="55"/>
      <c r="J19" s="55"/>
      <c r="K19" s="63"/>
      <c r="L19" s="57">
        <v>19</v>
      </c>
      <c r="M19" s="57" t="b">
        <f xml:space="preserve"> IF(AND(TRUE), TRUE, FALSE)</f>
        <v>1</v>
      </c>
      <c r="N19" s="58"/>
    </row>
    <row r="20" spans="1:19" x14ac:dyDescent="0.35">
      <c r="A20" s="93" t="s">
        <v>192</v>
      </c>
      <c r="B20" s="105" t="s">
        <v>193</v>
      </c>
      <c r="C20" s="52"/>
      <c r="D20" s="53"/>
      <c r="E20" s="52"/>
      <c r="F20" s="54"/>
      <c r="G20" s="52"/>
      <c r="H20" s="56"/>
      <c r="I20" s="55"/>
      <c r="J20" s="55"/>
      <c r="K20" s="63"/>
      <c r="L20" s="57">
        <v>20</v>
      </c>
      <c r="M20" s="57" t="b">
        <f xml:space="preserve"> IF(AND(TRUE), TRUE, FALSE)</f>
        <v>1</v>
      </c>
      <c r="N20" s="58"/>
    </row>
    <row r="21" spans="1:19" x14ac:dyDescent="0.35">
      <c r="A21" s="110" t="s">
        <v>194</v>
      </c>
      <c r="B21" s="75" t="s">
        <v>195</v>
      </c>
      <c r="C21" s="52"/>
      <c r="D21" s="53"/>
      <c r="E21" s="52"/>
      <c r="F21" s="54"/>
      <c r="G21" s="52"/>
      <c r="H21" s="56"/>
      <c r="I21" s="55"/>
      <c r="J21" s="55"/>
      <c r="K21" s="63"/>
      <c r="L21" s="57">
        <v>21</v>
      </c>
      <c r="M21" s="57" t="b">
        <f xml:space="preserve"> IF(AND(TRUE), TRUE, FALSE)</f>
        <v>1</v>
      </c>
      <c r="N21" s="58"/>
    </row>
    <row r="22" spans="1:19" x14ac:dyDescent="0.35">
      <c r="A22" s="75" t="s">
        <v>196</v>
      </c>
      <c r="B22" s="75" t="s">
        <v>197</v>
      </c>
      <c r="C22" s="52"/>
      <c r="D22" s="53"/>
      <c r="E22" s="52"/>
      <c r="F22" s="54"/>
      <c r="G22" s="52"/>
      <c r="H22" s="56"/>
      <c r="I22" s="55"/>
      <c r="J22" s="55"/>
      <c r="K22" s="63"/>
      <c r="L22" s="57">
        <v>22</v>
      </c>
      <c r="M22" s="57" t="b">
        <f xml:space="preserve"> IF(AND(TRUE), TRUE, FALSE)</f>
        <v>1</v>
      </c>
      <c r="N22" s="58"/>
    </row>
    <row r="23" spans="1:19" x14ac:dyDescent="0.35">
      <c r="A23" s="75" t="s">
        <v>196</v>
      </c>
      <c r="B23" s="93" t="s">
        <v>198</v>
      </c>
      <c r="C23" s="52"/>
      <c r="D23" s="53"/>
      <c r="E23" s="52"/>
      <c r="F23" s="54"/>
      <c r="G23" s="52"/>
      <c r="H23" s="56"/>
      <c r="I23" s="55"/>
      <c r="J23" s="55"/>
      <c r="K23" s="63"/>
      <c r="L23" s="57">
        <v>23</v>
      </c>
      <c r="M23" s="57" t="b">
        <f xml:space="preserve"> IF(AND(TRUE), TRUE, FALSE)</f>
        <v>1</v>
      </c>
      <c r="N23" s="58"/>
    </row>
    <row r="24" spans="1:19" x14ac:dyDescent="0.35">
      <c r="A24" s="75" t="s">
        <v>196</v>
      </c>
      <c r="B24" s="93" t="s">
        <v>199</v>
      </c>
      <c r="C24" s="52"/>
      <c r="D24" s="53"/>
      <c r="E24" s="52"/>
      <c r="F24" s="54"/>
      <c r="G24" s="52"/>
      <c r="H24" s="56"/>
      <c r="I24" s="55"/>
      <c r="J24" s="55"/>
      <c r="K24" s="63"/>
      <c r="L24" s="57">
        <v>24</v>
      </c>
      <c r="M24" s="57" t="b">
        <f xml:space="preserve"> IF(AND(TRUE), TRUE, FALSE)</f>
        <v>1</v>
      </c>
      <c r="N24" s="58"/>
    </row>
    <row r="25" spans="1:19" x14ac:dyDescent="0.35">
      <c r="A25" s="75" t="s">
        <v>196</v>
      </c>
      <c r="B25" s="105" t="s">
        <v>200</v>
      </c>
      <c r="C25" s="52"/>
      <c r="D25" s="53"/>
      <c r="E25" s="52"/>
      <c r="F25" s="54"/>
      <c r="G25" s="52"/>
      <c r="H25" s="56"/>
      <c r="I25" s="55"/>
      <c r="J25" s="55"/>
      <c r="K25" s="63"/>
      <c r="L25" s="57">
        <v>25</v>
      </c>
      <c r="M25" s="57" t="b">
        <f xml:space="preserve"> IF(AND(TRUE), TRUE, FALSE)</f>
        <v>1</v>
      </c>
      <c r="N25" s="58"/>
    </row>
    <row r="26" spans="1:19" x14ac:dyDescent="0.35">
      <c r="A26" s="93" t="s">
        <v>197</v>
      </c>
      <c r="B26" s="93" t="s">
        <v>198</v>
      </c>
      <c r="C26" s="52"/>
      <c r="D26" s="53"/>
      <c r="E26" s="52"/>
      <c r="F26" s="54"/>
      <c r="G26" s="52"/>
      <c r="H26" s="56"/>
      <c r="I26" s="55"/>
      <c r="J26" s="55"/>
      <c r="K26" s="63"/>
      <c r="L26" s="57">
        <v>26</v>
      </c>
      <c r="M26" s="57" t="b">
        <f xml:space="preserve"> IF(AND(TRUE), TRUE, FALSE)</f>
        <v>1</v>
      </c>
      <c r="N26" s="58"/>
    </row>
    <row r="27" spans="1:19" x14ac:dyDescent="0.35">
      <c r="A27" s="93" t="s">
        <v>197</v>
      </c>
      <c r="B27" s="93" t="s">
        <v>199</v>
      </c>
      <c r="C27" s="52"/>
      <c r="D27" s="53"/>
      <c r="E27" s="52"/>
      <c r="F27" s="54"/>
      <c r="G27" s="52"/>
      <c r="H27" s="56"/>
      <c r="I27" s="55"/>
      <c r="J27" s="55"/>
      <c r="K27" s="63"/>
      <c r="L27" s="57">
        <v>27</v>
      </c>
      <c r="M27" s="57" t="b">
        <f xml:space="preserve"> IF(AND(TRUE), TRUE, FALSE)</f>
        <v>1</v>
      </c>
      <c r="N27" s="58"/>
    </row>
    <row r="28" spans="1:19" x14ac:dyDescent="0.35">
      <c r="A28" s="93" t="s">
        <v>197</v>
      </c>
      <c r="B28" s="105" t="s">
        <v>200</v>
      </c>
      <c r="C28" s="94"/>
      <c r="D28" s="95"/>
      <c r="E28" s="94"/>
      <c r="F28" s="97"/>
      <c r="G28" s="94"/>
      <c r="H28" s="98"/>
      <c r="I28" s="99"/>
      <c r="J28" s="99"/>
      <c r="K28" s="100"/>
      <c r="L28" s="106">
        <v>28</v>
      </c>
      <c r="M28" s="106" t="b">
        <f xml:space="preserve"> IF(AND(TRUE), TRUE, FALSE)</f>
        <v>1</v>
      </c>
      <c r="N28" s="102"/>
    </row>
    <row r="29" spans="1:19" x14ac:dyDescent="0.35">
      <c r="A29" s="93" t="s">
        <v>198</v>
      </c>
      <c r="B29" s="93" t="s">
        <v>199</v>
      </c>
      <c r="C29" s="52"/>
      <c r="D29" s="53"/>
      <c r="E29" s="52"/>
      <c r="F29" s="54"/>
      <c r="G29" s="52"/>
      <c r="H29" s="56"/>
      <c r="I29" s="55"/>
      <c r="J29" s="55"/>
      <c r="K29" s="63"/>
      <c r="L29" s="57">
        <v>29</v>
      </c>
      <c r="M29" s="57" t="b">
        <f xml:space="preserve"> IF(AND(TRUE), TRUE, FALSE)</f>
        <v>1</v>
      </c>
      <c r="N29" s="58"/>
    </row>
    <row r="30" spans="1:19" x14ac:dyDescent="0.35">
      <c r="A30" s="93" t="s">
        <v>198</v>
      </c>
      <c r="B30" s="105" t="s">
        <v>200</v>
      </c>
      <c r="C30" s="52"/>
      <c r="D30" s="53"/>
      <c r="E30" s="52"/>
      <c r="F30" s="54"/>
      <c r="G30" s="52"/>
      <c r="H30" s="56"/>
      <c r="I30" s="55"/>
      <c r="J30" s="55"/>
      <c r="K30" s="63"/>
      <c r="L30" s="57">
        <v>30</v>
      </c>
      <c r="M30" s="57" t="b">
        <f xml:space="preserve"> IF(AND(TRUE), TRUE, FALSE)</f>
        <v>1</v>
      </c>
      <c r="N30" s="58"/>
    </row>
    <row r="31" spans="1:19" x14ac:dyDescent="0.35">
      <c r="A31" s="93" t="s">
        <v>199</v>
      </c>
      <c r="B31" s="105" t="s">
        <v>200</v>
      </c>
      <c r="C31" s="52"/>
      <c r="D31" s="53"/>
      <c r="E31" s="52"/>
      <c r="F31" s="54"/>
      <c r="G31" s="52"/>
      <c r="H31" s="56"/>
      <c r="I31" s="55"/>
      <c r="J31" s="55"/>
      <c r="K31" s="63"/>
      <c r="L31" s="57">
        <v>31</v>
      </c>
      <c r="M31" s="57" t="b">
        <f xml:space="preserve"> IF(AND(TRUE), TRUE, FALSE)</f>
        <v>1</v>
      </c>
      <c r="N31" s="58"/>
    </row>
    <row r="32" spans="1:19" x14ac:dyDescent="0.35">
      <c r="A32" s="75" t="s">
        <v>201</v>
      </c>
      <c r="B32" s="75" t="s">
        <v>202</v>
      </c>
      <c r="C32" s="52"/>
      <c r="D32" s="53"/>
      <c r="E32" s="52"/>
      <c r="F32" s="54"/>
      <c r="G32" s="52"/>
      <c r="H32" s="56"/>
      <c r="I32" s="55"/>
      <c r="J32" s="55"/>
      <c r="K32" s="63"/>
      <c r="L32" s="57">
        <v>32</v>
      </c>
      <c r="M32" s="57" t="b">
        <f xml:space="preserve"> IF(AND(TRUE), TRUE, FALSE)</f>
        <v>1</v>
      </c>
      <c r="N32" s="58"/>
    </row>
    <row r="33" spans="1:14" x14ac:dyDescent="0.35">
      <c r="A33" s="75" t="s">
        <v>201</v>
      </c>
      <c r="B33" s="75" t="s">
        <v>203</v>
      </c>
      <c r="C33" s="52"/>
      <c r="D33" s="53"/>
      <c r="E33" s="52"/>
      <c r="F33" s="54"/>
      <c r="G33" s="52"/>
      <c r="H33" s="56"/>
      <c r="I33" s="55"/>
      <c r="J33" s="55"/>
      <c r="K33" s="63"/>
      <c r="L33" s="57">
        <v>33</v>
      </c>
      <c r="M33" s="57" t="b">
        <f xml:space="preserve"> IF(AND(TRUE), TRUE, FALSE)</f>
        <v>1</v>
      </c>
      <c r="N33" s="58"/>
    </row>
    <row r="34" spans="1:14" x14ac:dyDescent="0.35">
      <c r="A34" s="75" t="s">
        <v>202</v>
      </c>
      <c r="B34" s="75" t="s">
        <v>203</v>
      </c>
      <c r="C34" s="52"/>
      <c r="D34" s="53"/>
      <c r="E34" s="52"/>
      <c r="F34" s="54"/>
      <c r="G34" s="52"/>
      <c r="H34" s="56"/>
      <c r="I34" s="55"/>
      <c r="J34" s="55"/>
      <c r="K34" s="63"/>
      <c r="L34" s="57">
        <v>34</v>
      </c>
      <c r="M34" s="57" t="b">
        <f xml:space="preserve"> IF(AND(TRUE), TRUE, FALSE)</f>
        <v>1</v>
      </c>
      <c r="N34" s="58"/>
    </row>
    <row r="35" spans="1:14" x14ac:dyDescent="0.35">
      <c r="A35" s="110" t="s">
        <v>204</v>
      </c>
      <c r="B35" s="75" t="s">
        <v>205</v>
      </c>
      <c r="C35" s="52"/>
      <c r="D35" s="53"/>
      <c r="E35" s="52"/>
      <c r="F35" s="54"/>
      <c r="G35" s="52"/>
      <c r="H35" s="56"/>
      <c r="I35" s="55"/>
      <c r="J35" s="55"/>
      <c r="K35" s="63"/>
      <c r="L35" s="57">
        <v>35</v>
      </c>
      <c r="M35" s="57" t="b">
        <f xml:space="preserve"> IF(AND(TRUE), TRUE, FALSE)</f>
        <v>1</v>
      </c>
      <c r="N35" s="58"/>
    </row>
    <row r="36" spans="1:14" x14ac:dyDescent="0.35">
      <c r="A36" s="110" t="s">
        <v>204</v>
      </c>
      <c r="B36" s="75" t="s">
        <v>206</v>
      </c>
      <c r="C36" s="52"/>
      <c r="D36" s="53"/>
      <c r="E36" s="52"/>
      <c r="F36" s="54"/>
      <c r="G36" s="52"/>
      <c r="H36" s="56"/>
      <c r="I36" s="55"/>
      <c r="J36" s="55"/>
      <c r="K36" s="63"/>
      <c r="L36" s="57">
        <v>36</v>
      </c>
      <c r="M36" s="57" t="b">
        <f xml:space="preserve"> IF(AND(TRUE), TRUE, FALSE)</f>
        <v>1</v>
      </c>
      <c r="N36" s="58"/>
    </row>
    <row r="37" spans="1:14" x14ac:dyDescent="0.35">
      <c r="A37" s="110" t="s">
        <v>204</v>
      </c>
      <c r="B37" s="75" t="s">
        <v>207</v>
      </c>
      <c r="C37" s="52"/>
      <c r="D37" s="53"/>
      <c r="E37" s="52"/>
      <c r="F37" s="54"/>
      <c r="G37" s="52"/>
      <c r="H37" s="56"/>
      <c r="I37" s="55"/>
      <c r="J37" s="55"/>
      <c r="K37" s="63"/>
      <c r="L37" s="57">
        <v>37</v>
      </c>
      <c r="M37" s="57" t="b">
        <f xml:space="preserve"> IF(AND(TRUE), TRUE, FALSE)</f>
        <v>1</v>
      </c>
      <c r="N37" s="58"/>
    </row>
    <row r="38" spans="1:14" x14ac:dyDescent="0.35">
      <c r="A38" s="75" t="s">
        <v>205</v>
      </c>
      <c r="B38" s="75" t="s">
        <v>206</v>
      </c>
      <c r="C38" s="52"/>
      <c r="D38" s="53"/>
      <c r="E38" s="52"/>
      <c r="F38" s="54"/>
      <c r="G38" s="52"/>
      <c r="H38" s="56"/>
      <c r="I38" s="55"/>
      <c r="J38" s="55"/>
      <c r="K38" s="63"/>
      <c r="L38" s="57">
        <v>38</v>
      </c>
      <c r="M38" s="57" t="b">
        <f xml:space="preserve"> IF(AND(TRUE), TRUE, FALSE)</f>
        <v>1</v>
      </c>
      <c r="N38" s="58"/>
    </row>
    <row r="39" spans="1:14" x14ac:dyDescent="0.35">
      <c r="A39" s="75" t="s">
        <v>205</v>
      </c>
      <c r="B39" s="75" t="s">
        <v>207</v>
      </c>
      <c r="C39" s="52"/>
      <c r="D39" s="53"/>
      <c r="E39" s="52"/>
      <c r="F39" s="54"/>
      <c r="G39" s="52"/>
      <c r="H39" s="56"/>
      <c r="I39" s="55"/>
      <c r="J39" s="55"/>
      <c r="K39" s="63"/>
      <c r="L39" s="57">
        <v>39</v>
      </c>
      <c r="M39" s="57" t="b">
        <f xml:space="preserve"> IF(AND(TRUE), TRUE, FALSE)</f>
        <v>1</v>
      </c>
      <c r="N39" s="58"/>
    </row>
    <row r="40" spans="1:14" x14ac:dyDescent="0.35">
      <c r="A40" s="75" t="s">
        <v>206</v>
      </c>
      <c r="B40" s="75" t="s">
        <v>207</v>
      </c>
      <c r="C40" s="52"/>
      <c r="D40" s="53"/>
      <c r="E40" s="52"/>
      <c r="F40" s="54"/>
      <c r="G40" s="52"/>
      <c r="H40" s="56"/>
      <c r="I40" s="55"/>
      <c r="J40" s="55"/>
      <c r="K40" s="63"/>
      <c r="L40" s="57">
        <v>40</v>
      </c>
      <c r="M40" s="57" t="b">
        <f xml:space="preserve"> IF(AND(TRUE), TRUE, FALSE)</f>
        <v>1</v>
      </c>
      <c r="N40" s="58"/>
    </row>
    <row r="41" spans="1:14" x14ac:dyDescent="0.35">
      <c r="A41" s="75" t="s">
        <v>209</v>
      </c>
      <c r="B41" s="75" t="s">
        <v>210</v>
      </c>
      <c r="C41" s="52"/>
      <c r="D41" s="53"/>
      <c r="E41" s="52"/>
      <c r="F41" s="54"/>
      <c r="G41" s="52"/>
      <c r="H41" s="56"/>
      <c r="I41" s="55"/>
      <c r="J41" s="55"/>
      <c r="K41" s="63"/>
      <c r="L41" s="57">
        <v>41</v>
      </c>
      <c r="M41" s="57" t="b">
        <f xml:space="preserve"> IF(AND(TRUE), TRUE, FALSE)</f>
        <v>1</v>
      </c>
      <c r="N41" s="58"/>
    </row>
    <row r="42" spans="1:14" x14ac:dyDescent="0.35">
      <c r="A42" s="75" t="s">
        <v>209</v>
      </c>
      <c r="B42" s="75" t="s">
        <v>211</v>
      </c>
      <c r="C42" s="52"/>
      <c r="D42" s="53"/>
      <c r="E42" s="52"/>
      <c r="F42" s="54"/>
      <c r="G42" s="52"/>
      <c r="H42" s="56"/>
      <c r="I42" s="55"/>
      <c r="J42" s="55"/>
      <c r="K42" s="63"/>
      <c r="L42" s="57">
        <v>42</v>
      </c>
      <c r="M42" s="57" t="b">
        <f xml:space="preserve"> IF(AND(TRUE), TRUE, FALSE)</f>
        <v>1</v>
      </c>
      <c r="N42" s="58"/>
    </row>
    <row r="43" spans="1:14" x14ac:dyDescent="0.35">
      <c r="A43" s="75" t="s">
        <v>209</v>
      </c>
      <c r="B43" s="75" t="s">
        <v>212</v>
      </c>
      <c r="C43" s="52"/>
      <c r="D43" s="53"/>
      <c r="E43" s="52"/>
      <c r="F43" s="54"/>
      <c r="G43" s="52"/>
      <c r="H43" s="56"/>
      <c r="I43" s="55"/>
      <c r="J43" s="55"/>
      <c r="K43" s="63"/>
      <c r="L43" s="57">
        <v>43</v>
      </c>
      <c r="M43" s="57" t="b">
        <f xml:space="preserve"> IF(AND(TRUE), TRUE, FALSE)</f>
        <v>1</v>
      </c>
      <c r="N43" s="58"/>
    </row>
    <row r="44" spans="1:14" x14ac:dyDescent="0.35">
      <c r="A44" s="75" t="s">
        <v>210</v>
      </c>
      <c r="B44" s="75" t="s">
        <v>211</v>
      </c>
      <c r="C44" s="52"/>
      <c r="D44" s="53"/>
      <c r="E44" s="52"/>
      <c r="F44" s="54"/>
      <c r="G44" s="52"/>
      <c r="H44" s="56"/>
      <c r="I44" s="55"/>
      <c r="J44" s="55"/>
      <c r="K44" s="63"/>
      <c r="L44" s="57">
        <v>44</v>
      </c>
      <c r="M44" s="57" t="b">
        <f xml:space="preserve"> IF(AND(TRUE), TRUE, FALSE)</f>
        <v>1</v>
      </c>
      <c r="N44" s="58"/>
    </row>
    <row r="45" spans="1:14" x14ac:dyDescent="0.35">
      <c r="A45" s="75" t="s">
        <v>210</v>
      </c>
      <c r="B45" s="75" t="s">
        <v>212</v>
      </c>
      <c r="C45" s="52"/>
      <c r="D45" s="53"/>
      <c r="E45" s="52"/>
      <c r="F45" s="54"/>
      <c r="G45" s="52"/>
      <c r="H45" s="56"/>
      <c r="I45" s="55"/>
      <c r="J45" s="55"/>
      <c r="K45" s="63"/>
      <c r="L45" s="57">
        <v>45</v>
      </c>
      <c r="M45" s="57" t="b">
        <f xml:space="preserve"> IF(AND(TRUE), TRUE, FALSE)</f>
        <v>1</v>
      </c>
      <c r="N45" s="58"/>
    </row>
    <row r="46" spans="1:14" x14ac:dyDescent="0.35">
      <c r="A46" s="75" t="s">
        <v>211</v>
      </c>
      <c r="B46" s="75" t="s">
        <v>212</v>
      </c>
      <c r="C46" s="52"/>
      <c r="D46" s="53"/>
      <c r="E46" s="52"/>
      <c r="F46" s="54"/>
      <c r="G46" s="52"/>
      <c r="H46" s="56"/>
      <c r="I46" s="55"/>
      <c r="J46" s="55"/>
      <c r="K46" s="63"/>
      <c r="L46" s="57">
        <v>46</v>
      </c>
      <c r="M46" s="57" t="b">
        <f xml:space="preserve"> IF(AND(TRUE), TRUE, FALSE)</f>
        <v>1</v>
      </c>
      <c r="N46" s="58"/>
    </row>
    <row r="47" spans="1:14" x14ac:dyDescent="0.35">
      <c r="A47" s="75" t="s">
        <v>213</v>
      </c>
      <c r="B47" s="75" t="s">
        <v>214</v>
      </c>
      <c r="C47" s="52"/>
      <c r="D47" s="53"/>
      <c r="E47" s="52"/>
      <c r="F47" s="54"/>
      <c r="G47" s="52"/>
      <c r="H47" s="56"/>
      <c r="I47" s="55"/>
      <c r="J47" s="55"/>
      <c r="K47" s="63"/>
      <c r="L47" s="57">
        <v>47</v>
      </c>
      <c r="M47" s="57" t="b">
        <f xml:space="preserve"> IF(AND(TRUE), TRUE, FALSE)</f>
        <v>1</v>
      </c>
      <c r="N47" s="58"/>
    </row>
    <row r="48" spans="1:14" x14ac:dyDescent="0.35">
      <c r="A48" s="75" t="s">
        <v>215</v>
      </c>
      <c r="B48" s="75" t="s">
        <v>216</v>
      </c>
      <c r="C48" s="52"/>
      <c r="D48" s="53"/>
      <c r="E48" s="52"/>
      <c r="F48" s="54"/>
      <c r="G48" s="52"/>
      <c r="H48" s="56"/>
      <c r="I48" s="55"/>
      <c r="J48" s="55"/>
      <c r="K48" s="63"/>
      <c r="L48" s="57">
        <v>48</v>
      </c>
      <c r="M48" s="57" t="b">
        <f xml:space="preserve"> IF(AND(TRUE), TRUE, FALSE)</f>
        <v>1</v>
      </c>
      <c r="N48" s="58"/>
    </row>
    <row r="49" spans="1:14" x14ac:dyDescent="0.35">
      <c r="A49" s="75" t="s">
        <v>215</v>
      </c>
      <c r="B49" s="75" t="s">
        <v>217</v>
      </c>
      <c r="C49" s="52"/>
      <c r="D49" s="53"/>
      <c r="E49" s="52"/>
      <c r="F49" s="54"/>
      <c r="G49" s="52"/>
      <c r="H49" s="56"/>
      <c r="I49" s="55"/>
      <c r="J49" s="55"/>
      <c r="K49" s="63"/>
      <c r="L49" s="57">
        <v>49</v>
      </c>
      <c r="M49" s="57" t="b">
        <f xml:space="preserve"> IF(AND(TRUE), TRUE, FALSE)</f>
        <v>1</v>
      </c>
      <c r="N49" s="58"/>
    </row>
    <row r="50" spans="1:14" x14ac:dyDescent="0.35">
      <c r="A50" s="75" t="s">
        <v>215</v>
      </c>
      <c r="B50" s="75" t="s">
        <v>218</v>
      </c>
      <c r="C50" s="52"/>
      <c r="D50" s="53"/>
      <c r="E50" s="52"/>
      <c r="F50" s="54"/>
      <c r="G50" s="52"/>
      <c r="H50" s="56"/>
      <c r="I50" s="55"/>
      <c r="J50" s="55"/>
      <c r="K50" s="63"/>
      <c r="L50" s="57">
        <v>50</v>
      </c>
      <c r="M50" s="57" t="b">
        <f xml:space="preserve"> IF(AND(TRUE), TRUE, FALSE)</f>
        <v>1</v>
      </c>
      <c r="N50" s="58"/>
    </row>
    <row r="51" spans="1:14" x14ac:dyDescent="0.35">
      <c r="A51" s="75" t="s">
        <v>215</v>
      </c>
      <c r="B51" s="75" t="s">
        <v>219</v>
      </c>
      <c r="C51" s="52"/>
      <c r="D51" s="53"/>
      <c r="E51" s="52"/>
      <c r="F51" s="54"/>
      <c r="G51" s="52"/>
      <c r="H51" s="56"/>
      <c r="I51" s="55"/>
      <c r="J51" s="55"/>
      <c r="K51" s="63"/>
      <c r="L51" s="57">
        <v>51</v>
      </c>
      <c r="M51" s="57" t="b">
        <f xml:space="preserve"> IF(AND(TRUE), TRUE, FALSE)</f>
        <v>1</v>
      </c>
      <c r="N51" s="58"/>
    </row>
    <row r="52" spans="1:14" x14ac:dyDescent="0.35">
      <c r="A52" s="75" t="s">
        <v>216</v>
      </c>
      <c r="B52" s="75" t="s">
        <v>217</v>
      </c>
      <c r="C52" s="52"/>
      <c r="D52" s="53"/>
      <c r="E52" s="52"/>
      <c r="F52" s="54"/>
      <c r="G52" s="52"/>
      <c r="H52" s="56"/>
      <c r="I52" s="55"/>
      <c r="J52" s="55"/>
      <c r="K52" s="63"/>
      <c r="L52" s="57">
        <v>52</v>
      </c>
      <c r="M52" s="57" t="b">
        <f xml:space="preserve"> IF(AND(TRUE), TRUE, FALSE)</f>
        <v>1</v>
      </c>
      <c r="N52" s="58"/>
    </row>
    <row r="53" spans="1:14" x14ac:dyDescent="0.35">
      <c r="A53" s="75" t="s">
        <v>216</v>
      </c>
      <c r="B53" s="75" t="s">
        <v>218</v>
      </c>
      <c r="C53" s="52"/>
      <c r="D53" s="53"/>
      <c r="E53" s="52"/>
      <c r="F53" s="54"/>
      <c r="G53" s="52"/>
      <c r="H53" s="56"/>
      <c r="I53" s="55"/>
      <c r="J53" s="55"/>
      <c r="K53" s="63"/>
      <c r="L53" s="57">
        <v>53</v>
      </c>
      <c r="M53" s="57" t="b">
        <f xml:space="preserve"> IF(AND(TRUE), TRUE, FALSE)</f>
        <v>1</v>
      </c>
      <c r="N53" s="58"/>
    </row>
    <row r="54" spans="1:14" x14ac:dyDescent="0.35">
      <c r="A54" s="75" t="s">
        <v>216</v>
      </c>
      <c r="B54" s="75" t="s">
        <v>219</v>
      </c>
      <c r="C54" s="52"/>
      <c r="D54" s="53"/>
      <c r="E54" s="52"/>
      <c r="F54" s="54"/>
      <c r="G54" s="52"/>
      <c r="H54" s="56"/>
      <c r="I54" s="55"/>
      <c r="J54" s="55"/>
      <c r="K54" s="63"/>
      <c r="L54" s="57">
        <v>54</v>
      </c>
      <c r="M54" s="57" t="b">
        <f xml:space="preserve"> IF(AND(TRUE), TRUE, FALSE)</f>
        <v>1</v>
      </c>
      <c r="N54" s="58"/>
    </row>
    <row r="55" spans="1:14" x14ac:dyDescent="0.35">
      <c r="A55" s="75" t="s">
        <v>217</v>
      </c>
      <c r="B55" s="75" t="s">
        <v>218</v>
      </c>
      <c r="C55" s="52"/>
      <c r="D55" s="53"/>
      <c r="E55" s="52"/>
      <c r="F55" s="54"/>
      <c r="G55" s="52"/>
      <c r="H55" s="56"/>
      <c r="I55" s="55"/>
      <c r="J55" s="55"/>
      <c r="K55" s="63"/>
      <c r="L55" s="57">
        <v>55</v>
      </c>
      <c r="M55" s="57" t="b">
        <f xml:space="preserve"> IF(AND(TRUE), TRUE, FALSE)</f>
        <v>1</v>
      </c>
      <c r="N55" s="58"/>
    </row>
    <row r="56" spans="1:14" x14ac:dyDescent="0.35">
      <c r="A56" s="75" t="s">
        <v>217</v>
      </c>
      <c r="B56" s="75" t="s">
        <v>219</v>
      </c>
      <c r="C56" s="52"/>
      <c r="D56" s="53"/>
      <c r="E56" s="52"/>
      <c r="F56" s="54"/>
      <c r="G56" s="52"/>
      <c r="H56" s="56"/>
      <c r="I56" s="55"/>
      <c r="J56" s="55"/>
      <c r="K56" s="63"/>
      <c r="L56" s="57">
        <v>56</v>
      </c>
      <c r="M56" s="57" t="b">
        <f xml:space="preserve"> IF(AND(TRUE), TRUE, FALSE)</f>
        <v>1</v>
      </c>
      <c r="N56" s="58"/>
    </row>
    <row r="57" spans="1:14" x14ac:dyDescent="0.35">
      <c r="A57" s="75" t="s">
        <v>218</v>
      </c>
      <c r="B57" s="75" t="s">
        <v>219</v>
      </c>
      <c r="C57" s="52"/>
      <c r="D57" s="53"/>
      <c r="E57" s="52"/>
      <c r="F57" s="54"/>
      <c r="G57" s="52"/>
      <c r="H57" s="56"/>
      <c r="I57" s="55"/>
      <c r="J57" s="55"/>
      <c r="K57" s="63"/>
      <c r="L57" s="57">
        <v>57</v>
      </c>
      <c r="M57" s="57" t="b">
        <f xml:space="preserve"> IF(AND(TRUE), TRUE, FALSE)</f>
        <v>1</v>
      </c>
      <c r="N57" s="58"/>
    </row>
    <row r="58" spans="1:14" x14ac:dyDescent="0.35">
      <c r="A58" s="75" t="s">
        <v>220</v>
      </c>
      <c r="B58" s="75" t="s">
        <v>221</v>
      </c>
      <c r="C58" s="52"/>
      <c r="D58" s="53"/>
      <c r="E58" s="52"/>
      <c r="F58" s="54"/>
      <c r="G58" s="52"/>
      <c r="H58" s="56"/>
      <c r="I58" s="55"/>
      <c r="J58" s="55"/>
      <c r="K58" s="63"/>
      <c r="L58" s="57">
        <v>58</v>
      </c>
      <c r="M58" s="57" t="b">
        <f xml:space="preserve"> IF(AND(TRUE), TRUE, FALSE)</f>
        <v>1</v>
      </c>
      <c r="N58" s="58"/>
    </row>
    <row r="59" spans="1:14" x14ac:dyDescent="0.35">
      <c r="A59" s="75" t="s">
        <v>222</v>
      </c>
      <c r="B59" s="75" t="s">
        <v>223</v>
      </c>
      <c r="C59" s="52"/>
      <c r="D59" s="53"/>
      <c r="E59" s="52"/>
      <c r="F59" s="54"/>
      <c r="G59" s="52"/>
      <c r="H59" s="56"/>
      <c r="I59" s="55"/>
      <c r="J59" s="55"/>
      <c r="K59" s="63"/>
      <c r="L59" s="57">
        <v>59</v>
      </c>
      <c r="M59" s="57" t="b">
        <f xml:space="preserve"> IF(AND(TRUE), TRUE, FALSE)</f>
        <v>1</v>
      </c>
      <c r="N59" s="58"/>
    </row>
    <row r="60" spans="1:14" x14ac:dyDescent="0.35">
      <c r="A60" s="110" t="s">
        <v>224</v>
      </c>
      <c r="B60" s="75" t="s">
        <v>225</v>
      </c>
      <c r="C60" s="52"/>
      <c r="D60" s="53"/>
      <c r="E60" s="52"/>
      <c r="F60" s="54"/>
      <c r="G60" s="52"/>
      <c r="H60" s="56"/>
      <c r="I60" s="55"/>
      <c r="J60" s="55"/>
      <c r="K60" s="63"/>
      <c r="L60" s="57">
        <v>60</v>
      </c>
      <c r="M60" s="57" t="b">
        <f xml:space="preserve"> IF(AND(TRUE), TRUE, FALSE)</f>
        <v>1</v>
      </c>
      <c r="N60" s="58"/>
    </row>
    <row r="61" spans="1:14" x14ac:dyDescent="0.35">
      <c r="A61" s="110" t="s">
        <v>224</v>
      </c>
      <c r="B61" s="75" t="s">
        <v>227</v>
      </c>
      <c r="C61" s="52"/>
      <c r="D61" s="53"/>
      <c r="E61" s="52"/>
      <c r="F61" s="54"/>
      <c r="G61" s="52"/>
      <c r="H61" s="56"/>
      <c r="I61" s="55"/>
      <c r="J61" s="55"/>
      <c r="K61" s="63"/>
      <c r="L61" s="57">
        <v>61</v>
      </c>
      <c r="M61" s="57" t="b">
        <f xml:space="preserve"> IF(AND(TRUE), TRUE, FALSE)</f>
        <v>1</v>
      </c>
      <c r="N61" s="58"/>
    </row>
    <row r="62" spans="1:14" x14ac:dyDescent="0.35">
      <c r="A62" s="110" t="s">
        <v>224</v>
      </c>
      <c r="B62" s="75" t="s">
        <v>226</v>
      </c>
      <c r="C62" s="52"/>
      <c r="D62" s="53"/>
      <c r="E62" s="52"/>
      <c r="F62" s="54"/>
      <c r="G62" s="52"/>
      <c r="H62" s="56"/>
      <c r="I62" s="55"/>
      <c r="J62" s="55"/>
      <c r="K62" s="63"/>
      <c r="L62" s="57">
        <v>62</v>
      </c>
      <c r="M62" s="57" t="b">
        <f xml:space="preserve"> IF(AND(TRUE), TRUE, FALSE)</f>
        <v>1</v>
      </c>
      <c r="N62" s="58"/>
    </row>
    <row r="63" spans="1:14" x14ac:dyDescent="0.35">
      <c r="A63" s="75" t="s">
        <v>225</v>
      </c>
      <c r="B63" s="75" t="s">
        <v>227</v>
      </c>
      <c r="C63" s="52"/>
      <c r="D63" s="53"/>
      <c r="E63" s="52"/>
      <c r="F63" s="54"/>
      <c r="G63" s="52"/>
      <c r="H63" s="56"/>
      <c r="I63" s="55"/>
      <c r="J63" s="55"/>
      <c r="K63" s="63"/>
      <c r="L63" s="57">
        <v>63</v>
      </c>
      <c r="M63" s="57" t="b">
        <f xml:space="preserve"> IF(AND(TRUE), TRUE, FALSE)</f>
        <v>1</v>
      </c>
      <c r="N63" s="58"/>
    </row>
    <row r="64" spans="1:14" x14ac:dyDescent="0.35">
      <c r="A64" s="75" t="s">
        <v>225</v>
      </c>
      <c r="B64" s="75" t="s">
        <v>226</v>
      </c>
      <c r="C64" s="52"/>
      <c r="D64" s="53"/>
      <c r="E64" s="52"/>
      <c r="F64" s="54"/>
      <c r="G64" s="52"/>
      <c r="H64" s="56"/>
      <c r="I64" s="55"/>
      <c r="J64" s="55"/>
      <c r="K64" s="63"/>
      <c r="L64" s="57">
        <v>64</v>
      </c>
      <c r="M64" s="57" t="b">
        <f xml:space="preserve"> IF(AND(TRUE), TRUE, FALSE)</f>
        <v>1</v>
      </c>
      <c r="N64" s="58"/>
    </row>
    <row r="65" spans="1:14" x14ac:dyDescent="0.35">
      <c r="A65" s="75" t="s">
        <v>227</v>
      </c>
      <c r="B65" s="75" t="s">
        <v>226</v>
      </c>
      <c r="C65" s="52"/>
      <c r="D65" s="53"/>
      <c r="E65" s="52"/>
      <c r="F65" s="54"/>
      <c r="G65" s="52"/>
      <c r="H65" s="56"/>
      <c r="I65" s="55"/>
      <c r="J65" s="55"/>
      <c r="K65" s="63"/>
      <c r="L65" s="57">
        <v>65</v>
      </c>
      <c r="M65" s="57" t="b">
        <f xml:space="preserve"> IF(AND(TRUE), TRUE, FALSE)</f>
        <v>1</v>
      </c>
      <c r="N65" s="58"/>
    </row>
    <row r="66" spans="1:14" x14ac:dyDescent="0.35">
      <c r="A66" s="75" t="s">
        <v>228</v>
      </c>
      <c r="B66" s="75" t="s">
        <v>230</v>
      </c>
      <c r="C66" s="52"/>
      <c r="D66" s="53"/>
      <c r="E66" s="52"/>
      <c r="F66" s="54"/>
      <c r="G66" s="52"/>
      <c r="H66" s="56"/>
      <c r="I66" s="55"/>
      <c r="J66" s="55"/>
      <c r="K66" s="63"/>
      <c r="L66" s="57">
        <v>66</v>
      </c>
      <c r="M66" s="57" t="b">
        <f xml:space="preserve"> IF(AND(TRUE), TRUE, FALSE)</f>
        <v>1</v>
      </c>
      <c r="N66" s="58"/>
    </row>
    <row r="67" spans="1:14" x14ac:dyDescent="0.35">
      <c r="A67" s="75" t="s">
        <v>228</v>
      </c>
      <c r="B67" s="75" t="s">
        <v>229</v>
      </c>
      <c r="C67" s="52"/>
      <c r="D67" s="53"/>
      <c r="E67" s="52"/>
      <c r="F67" s="54"/>
      <c r="G67" s="52"/>
      <c r="H67" s="56"/>
      <c r="I67" s="55"/>
      <c r="J67" s="55"/>
      <c r="K67" s="63"/>
      <c r="L67" s="57">
        <v>67</v>
      </c>
      <c r="M67" s="57" t="b">
        <f xml:space="preserve"> IF(AND(TRUE), TRUE, FALSE)</f>
        <v>1</v>
      </c>
      <c r="N67" s="58"/>
    </row>
    <row r="68" spans="1:14" x14ac:dyDescent="0.35">
      <c r="A68" s="75" t="s">
        <v>230</v>
      </c>
      <c r="B68" s="75" t="s">
        <v>229</v>
      </c>
      <c r="C68" s="52"/>
      <c r="D68" s="53"/>
      <c r="E68" s="52"/>
      <c r="F68" s="54"/>
      <c r="G68" s="52"/>
      <c r="H68" s="56"/>
      <c r="I68" s="55"/>
      <c r="J68" s="55"/>
      <c r="K68" s="63"/>
      <c r="L68" s="57">
        <v>68</v>
      </c>
      <c r="M68" s="57" t="b">
        <f xml:space="preserve"> IF(AND(TRUE), TRUE, FALSE)</f>
        <v>1</v>
      </c>
      <c r="N68" s="58"/>
    </row>
    <row r="69" spans="1:14" x14ac:dyDescent="0.35">
      <c r="A69" s="103" t="s">
        <v>231</v>
      </c>
      <c r="B69" s="93" t="s">
        <v>228</v>
      </c>
      <c r="C69" s="52"/>
      <c r="D69" s="53"/>
      <c r="E69" s="52"/>
      <c r="F69" s="54"/>
      <c r="G69" s="52"/>
      <c r="H69" s="56"/>
      <c r="I69" s="55"/>
      <c r="J69" s="55"/>
      <c r="K69" s="63"/>
      <c r="L69" s="57">
        <v>69</v>
      </c>
      <c r="M69" s="57" t="b">
        <f xml:space="preserve"> IF(AND(TRUE), TRUE, FALSE)</f>
        <v>1</v>
      </c>
      <c r="N69" s="58"/>
    </row>
    <row r="70" spans="1:14" x14ac:dyDescent="0.35">
      <c r="A70" s="103" t="s">
        <v>231</v>
      </c>
      <c r="B70" s="75" t="s">
        <v>229</v>
      </c>
      <c r="C70" s="94"/>
      <c r="D70" s="95"/>
      <c r="E70" s="94"/>
      <c r="F70" s="97"/>
      <c r="G70" s="94"/>
      <c r="H70" s="98"/>
      <c r="I70" s="99"/>
      <c r="J70" s="99"/>
      <c r="K70" s="100"/>
      <c r="L70" s="106">
        <v>70</v>
      </c>
      <c r="M70" s="106" t="b">
        <f xml:space="preserve"> IF(AND(TRUE), TRUE, FALSE)</f>
        <v>1</v>
      </c>
      <c r="N70" s="102"/>
    </row>
    <row r="71" spans="1:14" x14ac:dyDescent="0.35">
      <c r="A71" s="103" t="s">
        <v>232</v>
      </c>
      <c r="B71" s="75" t="s">
        <v>233</v>
      </c>
      <c r="C71" s="52"/>
      <c r="D71" s="53"/>
      <c r="E71" s="52"/>
      <c r="F71" s="54"/>
      <c r="G71" s="52"/>
      <c r="H71" s="56"/>
      <c r="I71" s="55"/>
      <c r="J71" s="55"/>
      <c r="K71" s="63"/>
      <c r="L71" s="57">
        <v>71</v>
      </c>
      <c r="M71" s="57" t="b">
        <f xml:space="preserve"> IF(AND(TRUE), TRUE, FALSE)</f>
        <v>1</v>
      </c>
      <c r="N71" s="58"/>
    </row>
    <row r="72" spans="1:14" x14ac:dyDescent="0.35">
      <c r="A72" s="103" t="s">
        <v>232</v>
      </c>
      <c r="B72" s="75" t="s">
        <v>234</v>
      </c>
      <c r="C72" s="52"/>
      <c r="D72" s="53"/>
      <c r="E72" s="52"/>
      <c r="F72" s="54"/>
      <c r="G72" s="52"/>
      <c r="H72" s="56"/>
      <c r="I72" s="55"/>
      <c r="J72" s="55"/>
      <c r="K72" s="63"/>
      <c r="L72" s="57">
        <v>72</v>
      </c>
      <c r="M72" s="57" t="b">
        <f xml:space="preserve"> IF(AND(TRUE), TRUE, FALSE)</f>
        <v>1</v>
      </c>
      <c r="N72" s="58"/>
    </row>
    <row r="73" spans="1:14" x14ac:dyDescent="0.35">
      <c r="A73" s="75" t="s">
        <v>233</v>
      </c>
      <c r="B73" s="75" t="s">
        <v>234</v>
      </c>
      <c r="C73" s="94"/>
      <c r="D73" s="95"/>
      <c r="E73" s="94"/>
      <c r="F73" s="97"/>
      <c r="G73" s="94"/>
      <c r="H73" s="98"/>
      <c r="I73" s="99"/>
      <c r="J73" s="99"/>
      <c r="K73" s="100"/>
      <c r="L73" s="106">
        <v>73</v>
      </c>
      <c r="M73" s="106" t="b">
        <f xml:space="preserve"> IF(AND(TRUE), TRUE, FALSE)</f>
        <v>1</v>
      </c>
      <c r="N73" s="102"/>
    </row>
    <row r="74" spans="1:14" x14ac:dyDescent="0.35">
      <c r="A74" s="14" t="s">
        <v>235</v>
      </c>
      <c r="B74" s="75" t="s">
        <v>236</v>
      </c>
      <c r="C74" s="52"/>
      <c r="D74" s="53"/>
      <c r="E74" s="52"/>
      <c r="F74" s="54"/>
      <c r="G74" s="52"/>
      <c r="H74" s="56"/>
      <c r="I74" s="55"/>
      <c r="J74" s="55"/>
      <c r="K74" s="63"/>
      <c r="L74" s="57">
        <v>74</v>
      </c>
      <c r="M74" s="57" t="b">
        <f xml:space="preserve"> IF(AND(TRUE), TRUE, FALSE)</f>
        <v>1</v>
      </c>
      <c r="N74" s="58"/>
    </row>
    <row r="75" spans="1:14" x14ac:dyDescent="0.35">
      <c r="A75" s="14" t="s">
        <v>235</v>
      </c>
      <c r="B75" s="75" t="s">
        <v>195</v>
      </c>
      <c r="C75" s="52"/>
      <c r="D75" s="53"/>
      <c r="E75" s="52"/>
      <c r="F75" s="54"/>
      <c r="G75" s="52"/>
      <c r="H75" s="56"/>
      <c r="I75" s="55"/>
      <c r="J75" s="55"/>
      <c r="K75" s="63"/>
      <c r="L75" s="57">
        <v>75</v>
      </c>
      <c r="M75" s="57" t="b">
        <f xml:space="preserve"> IF(AND(TRUE), TRUE, FALSE)</f>
        <v>1</v>
      </c>
      <c r="N75" s="58"/>
    </row>
    <row r="76" spans="1:14" x14ac:dyDescent="0.35">
      <c r="A76" s="75" t="s">
        <v>236</v>
      </c>
      <c r="B76" s="75" t="s">
        <v>195</v>
      </c>
      <c r="C76" s="52"/>
      <c r="D76" s="53"/>
      <c r="E76" s="52"/>
      <c r="F76" s="54"/>
      <c r="G76" s="52"/>
      <c r="H76" s="56"/>
      <c r="I76" s="55"/>
      <c r="J76" s="55"/>
      <c r="K76" s="63"/>
      <c r="L76" s="57">
        <v>76</v>
      </c>
      <c r="M76" s="57" t="b">
        <f xml:space="preserve"> IF(AND(TRUE), TRUE, FALSE)</f>
        <v>1</v>
      </c>
      <c r="N76" s="58"/>
    </row>
    <row r="77" spans="1:14" x14ac:dyDescent="0.35">
      <c r="A77" s="75" t="s">
        <v>237</v>
      </c>
      <c r="B77" s="75" t="s">
        <v>238</v>
      </c>
      <c r="C77" s="52"/>
      <c r="D77" s="53"/>
      <c r="E77" s="52"/>
      <c r="F77" s="54"/>
      <c r="G77" s="52"/>
      <c r="H77" s="56"/>
      <c r="I77" s="55"/>
      <c r="J77" s="55"/>
      <c r="K77" s="63"/>
      <c r="L77" s="57">
        <v>77</v>
      </c>
      <c r="M77" s="57" t="b">
        <f xml:space="preserve"> IF(AND(TRUE), TRUE, FALSE)</f>
        <v>1</v>
      </c>
      <c r="N77" s="58"/>
    </row>
    <row r="78" spans="1:14" x14ac:dyDescent="0.35">
      <c r="A78" s="75" t="s">
        <v>237</v>
      </c>
      <c r="B78" s="75" t="s">
        <v>239</v>
      </c>
      <c r="C78" s="52"/>
      <c r="D78" s="53"/>
      <c r="E78" s="52"/>
      <c r="F78" s="54"/>
      <c r="G78" s="52"/>
      <c r="H78" s="56"/>
      <c r="I78" s="55"/>
      <c r="J78" s="55"/>
      <c r="K78" s="63"/>
      <c r="L78" s="57">
        <v>78</v>
      </c>
      <c r="M78" s="57" t="b">
        <f xml:space="preserve"> IF(AND(TRUE), TRUE, FALSE)</f>
        <v>1</v>
      </c>
      <c r="N78" s="58"/>
    </row>
    <row r="79" spans="1:14" x14ac:dyDescent="0.35">
      <c r="A79" s="75" t="s">
        <v>238</v>
      </c>
      <c r="B79" s="75" t="s">
        <v>239</v>
      </c>
      <c r="C79" s="52"/>
      <c r="D79" s="53"/>
      <c r="E79" s="52"/>
      <c r="F79" s="54"/>
      <c r="G79" s="52"/>
      <c r="H79" s="56"/>
      <c r="I79" s="55"/>
      <c r="J79" s="55"/>
      <c r="K79" s="63"/>
      <c r="L79" s="57">
        <v>79</v>
      </c>
      <c r="M79" s="57" t="b">
        <f xml:space="preserve"> IF(AND(TRUE), TRUE, FALSE)</f>
        <v>1</v>
      </c>
      <c r="N79" s="58"/>
    </row>
    <row r="80" spans="1:14" x14ac:dyDescent="0.35">
      <c r="A80" s="75" t="s">
        <v>240</v>
      </c>
      <c r="B80" s="75" t="s">
        <v>241</v>
      </c>
      <c r="C80" s="52"/>
      <c r="D80" s="53"/>
      <c r="E80" s="52"/>
      <c r="F80" s="54"/>
      <c r="G80" s="52"/>
      <c r="H80" s="56"/>
      <c r="I80" s="55"/>
      <c r="J80" s="55"/>
      <c r="K80" s="63"/>
      <c r="L80" s="57">
        <v>80</v>
      </c>
      <c r="M80" s="57" t="b">
        <f xml:space="preserve"> IF(AND(TRUE), TRUE, FALSE)</f>
        <v>1</v>
      </c>
      <c r="N80" s="58"/>
    </row>
    <row r="81" spans="1:14" x14ac:dyDescent="0.35">
      <c r="A81" s="75" t="s">
        <v>240</v>
      </c>
      <c r="B81" s="75" t="s">
        <v>187</v>
      </c>
      <c r="C81" s="52"/>
      <c r="D81" s="53"/>
      <c r="E81" s="52"/>
      <c r="F81" s="54"/>
      <c r="G81" s="52"/>
      <c r="H81" s="56"/>
      <c r="I81" s="55"/>
      <c r="J81" s="55"/>
      <c r="K81" s="63"/>
      <c r="L81" s="57">
        <v>81</v>
      </c>
      <c r="M81" s="57" t="b">
        <f xml:space="preserve"> IF(AND(TRUE), TRUE, FALSE)</f>
        <v>1</v>
      </c>
      <c r="N81" s="58"/>
    </row>
    <row r="82" spans="1:14" x14ac:dyDescent="0.35">
      <c r="A82" s="75" t="s">
        <v>241</v>
      </c>
      <c r="B82" s="75" t="s">
        <v>187</v>
      </c>
      <c r="C82" s="52"/>
      <c r="D82" s="53"/>
      <c r="E82" s="52"/>
      <c r="F82" s="54"/>
      <c r="G82" s="52"/>
      <c r="H82" s="56"/>
      <c r="I82" s="55"/>
      <c r="J82" s="55"/>
      <c r="K82" s="63"/>
      <c r="L82" s="57">
        <v>82</v>
      </c>
      <c r="M82" s="57" t="b">
        <f xml:space="preserve"> IF(AND(TRUE), TRUE, FALSE)</f>
        <v>1</v>
      </c>
      <c r="N82" s="58"/>
    </row>
    <row r="83" spans="1:14" x14ac:dyDescent="0.35">
      <c r="A83" s="50" t="s">
        <v>187</v>
      </c>
      <c r="B83" s="104" t="s">
        <v>242</v>
      </c>
      <c r="C83" s="52"/>
      <c r="D83" s="53"/>
      <c r="E83" s="52"/>
      <c r="F83" s="54"/>
      <c r="G83" s="52"/>
      <c r="H83" s="56"/>
      <c r="I83" s="55"/>
      <c r="J83" s="55"/>
      <c r="K83" s="63"/>
      <c r="L83" s="57">
        <v>83</v>
      </c>
      <c r="M83" s="57" t="b">
        <f xml:space="preserve"> IF(AND(TRUE), TRUE, FALSE)</f>
        <v>1</v>
      </c>
      <c r="N83" s="58"/>
    </row>
    <row r="84" spans="1:14" x14ac:dyDescent="0.35">
      <c r="A84" s="104" t="s">
        <v>242</v>
      </c>
      <c r="B84" s="105" t="s">
        <v>243</v>
      </c>
      <c r="C84" s="52"/>
      <c r="D84" s="53"/>
      <c r="E84" s="52"/>
      <c r="F84" s="54"/>
      <c r="G84" s="52"/>
      <c r="H84" s="56"/>
      <c r="I84" s="55"/>
      <c r="J84" s="55"/>
      <c r="K84" s="63"/>
      <c r="L84" s="57">
        <v>84</v>
      </c>
      <c r="M84" s="57" t="b">
        <f xml:space="preserve"> IF(AND(TRUE), TRUE, FALSE)</f>
        <v>1</v>
      </c>
      <c r="N84" s="58"/>
    </row>
    <row r="85" spans="1:14" x14ac:dyDescent="0.35">
      <c r="A85" s="50" t="s">
        <v>187</v>
      </c>
      <c r="B85" s="105" t="s">
        <v>243</v>
      </c>
      <c r="C85" s="94"/>
      <c r="D85" s="95"/>
      <c r="E85" s="94"/>
      <c r="F85" s="97"/>
      <c r="G85" s="94"/>
      <c r="H85" s="98"/>
      <c r="I85" s="99"/>
      <c r="J85" s="99"/>
      <c r="K85" s="100"/>
      <c r="L85" s="106">
        <v>85</v>
      </c>
      <c r="M85" s="106" t="b">
        <f xml:space="preserve"> IF(AND(TRUE), TRUE, FALSE)</f>
        <v>1</v>
      </c>
      <c r="N85" s="102"/>
    </row>
    <row r="86" spans="1:14" x14ac:dyDescent="0.35">
      <c r="A86" s="93" t="s">
        <v>187</v>
      </c>
      <c r="B86" s="93" t="s">
        <v>244</v>
      </c>
      <c r="C86" s="94"/>
      <c r="D86" s="95"/>
      <c r="E86" s="94"/>
      <c r="F86" s="97"/>
      <c r="G86" s="94"/>
      <c r="H86" s="98"/>
      <c r="I86" s="99"/>
      <c r="J86" s="99"/>
      <c r="K86" s="100"/>
      <c r="L86" s="106">
        <v>86</v>
      </c>
      <c r="M86" s="106" t="b">
        <f xml:space="preserve"> IF(AND(TRUE), TRUE, FALSE)</f>
        <v>1</v>
      </c>
      <c r="N86" s="58"/>
    </row>
    <row r="87" spans="1:14" x14ac:dyDescent="0.35">
      <c r="A87" s="93" t="s">
        <v>187</v>
      </c>
      <c r="B87" s="93" t="s">
        <v>245</v>
      </c>
      <c r="C87" s="52"/>
      <c r="D87" s="53"/>
      <c r="E87" s="52"/>
      <c r="F87" s="54"/>
      <c r="G87" s="52"/>
      <c r="H87" s="56"/>
      <c r="I87" s="55"/>
      <c r="J87" s="55"/>
      <c r="K87" s="63"/>
      <c r="L87" s="57">
        <v>87</v>
      </c>
      <c r="M87" s="57" t="b">
        <f xml:space="preserve"> IF(AND(TRUE), TRUE, FALSE)</f>
        <v>1</v>
      </c>
      <c r="N87" s="58"/>
    </row>
    <row r="88" spans="1:14" x14ac:dyDescent="0.35">
      <c r="A88" s="93" t="s">
        <v>242</v>
      </c>
      <c r="B88" s="93" t="s">
        <v>244</v>
      </c>
      <c r="C88" s="111"/>
      <c r="D88" s="112"/>
      <c r="E88" s="111"/>
      <c r="F88" s="113"/>
      <c r="G88" s="111"/>
      <c r="H88" s="114"/>
      <c r="I88" s="115"/>
      <c r="J88" s="115"/>
      <c r="K88" s="116"/>
      <c r="L88" s="117">
        <v>88</v>
      </c>
      <c r="M88" s="117" t="b">
        <f xml:space="preserve"> IF(AND(TRUE), TRUE, FALSE)</f>
        <v>1</v>
      </c>
      <c r="N88" s="102"/>
    </row>
    <row r="89" spans="1:14" x14ac:dyDescent="0.35">
      <c r="A89" s="93" t="s">
        <v>242</v>
      </c>
      <c r="B89" s="93" t="s">
        <v>245</v>
      </c>
      <c r="C89" s="94"/>
      <c r="D89" s="95"/>
      <c r="E89" s="94"/>
      <c r="F89" s="97"/>
      <c r="G89" s="94"/>
      <c r="H89" s="98"/>
      <c r="I89" s="99"/>
      <c r="J89" s="99"/>
      <c r="K89" s="100"/>
      <c r="L89" s="106">
        <v>89</v>
      </c>
      <c r="M89" s="106" t="b">
        <f xml:space="preserve"> IF(AND(TRUE), TRUE, FALSE)</f>
        <v>1</v>
      </c>
      <c r="N89" s="58"/>
    </row>
    <row r="90" spans="1:14" x14ac:dyDescent="0.35">
      <c r="A90" s="93" t="s">
        <v>244</v>
      </c>
      <c r="B90" s="93" t="s">
        <v>245</v>
      </c>
      <c r="C90" s="52"/>
      <c r="D90" s="53"/>
      <c r="E90" s="52"/>
      <c r="F90" s="54"/>
      <c r="G90" s="52"/>
      <c r="H90" s="56"/>
      <c r="I90" s="55"/>
      <c r="J90" s="55"/>
      <c r="K90" s="63"/>
      <c r="L90" s="57">
        <v>90</v>
      </c>
      <c r="M90" s="57" t="b">
        <f xml:space="preserve"> IF(AND(TRUE), TRUE, FALSE)</f>
        <v>1</v>
      </c>
      <c r="N90" s="58"/>
    </row>
    <row r="91" spans="1:14" x14ac:dyDescent="0.35">
      <c r="A91" s="50" t="s">
        <v>187</v>
      </c>
      <c r="B91" s="103" t="s">
        <v>246</v>
      </c>
      <c r="C91" s="52"/>
      <c r="D91" s="53"/>
      <c r="E91" s="52"/>
      <c r="F91" s="54"/>
      <c r="G91" s="52"/>
      <c r="H91" s="56"/>
      <c r="I91" s="55"/>
      <c r="J91" s="55"/>
      <c r="K91" s="63"/>
      <c r="L91" s="57">
        <v>91</v>
      </c>
      <c r="M91" s="57" t="b">
        <f xml:space="preserve"> IF(AND(TRUE), TRUE, FALSE)</f>
        <v>1</v>
      </c>
      <c r="N91" s="58"/>
    </row>
    <row r="92" spans="1:14" x14ac:dyDescent="0.35">
      <c r="A92" s="1" t="s">
        <v>247</v>
      </c>
      <c r="B92" s="1" t="s">
        <v>248</v>
      </c>
      <c r="C92" s="52"/>
      <c r="D92" s="53"/>
      <c r="E92" s="52"/>
      <c r="F92" s="54"/>
      <c r="G92" s="52"/>
      <c r="H92" s="56"/>
      <c r="I92" s="55"/>
      <c r="J92" s="55"/>
      <c r="K92" s="63"/>
      <c r="L92" s="57">
        <v>92</v>
      </c>
      <c r="M92" s="57" t="b">
        <f xml:space="preserve"> IF(AND(TRUE), TRUE, FALSE)</f>
        <v>1</v>
      </c>
      <c r="N92" s="102"/>
    </row>
    <row r="93" spans="1:14" x14ac:dyDescent="0.35">
      <c r="A93" s="103" t="s">
        <v>249</v>
      </c>
      <c r="B93" s="75" t="s">
        <v>250</v>
      </c>
      <c r="C93" s="94"/>
      <c r="D93" s="95"/>
      <c r="E93" s="94"/>
      <c r="F93" s="97"/>
      <c r="G93" s="94"/>
      <c r="H93" s="98"/>
      <c r="I93" s="99"/>
      <c r="J93" s="99"/>
      <c r="K93" s="100"/>
      <c r="L93" s="106">
        <v>93</v>
      </c>
      <c r="M93" s="106" t="b">
        <f xml:space="preserve"> IF(AND(TRUE), TRUE, FALSE)</f>
        <v>1</v>
      </c>
      <c r="N93" s="102"/>
    </row>
    <row r="94" spans="1:14" x14ac:dyDescent="0.35">
      <c r="A94" s="103" t="s">
        <v>249</v>
      </c>
      <c r="B94" s="75" t="s">
        <v>251</v>
      </c>
      <c r="C94" s="94"/>
      <c r="D94" s="95"/>
      <c r="E94" s="94"/>
      <c r="F94" s="97"/>
      <c r="G94" s="94"/>
      <c r="H94" s="98"/>
      <c r="I94" s="99"/>
      <c r="J94" s="99"/>
      <c r="K94" s="100"/>
      <c r="L94" s="106">
        <v>94</v>
      </c>
      <c r="M94" s="106" t="b">
        <f xml:space="preserve"> IF(AND(TRUE), TRUE, FALSE)</f>
        <v>1</v>
      </c>
      <c r="N94" s="102"/>
    </row>
    <row r="95" spans="1:14" x14ac:dyDescent="0.35">
      <c r="A95" s="103" t="s">
        <v>249</v>
      </c>
      <c r="B95" s="75" t="s">
        <v>252</v>
      </c>
      <c r="C95" s="52"/>
      <c r="D95" s="53"/>
      <c r="E95" s="52"/>
      <c r="F95" s="54"/>
      <c r="G95" s="52"/>
      <c r="H95" s="56"/>
      <c r="I95" s="55"/>
      <c r="J95" s="55"/>
      <c r="K95" s="63"/>
      <c r="L95" s="57">
        <v>95</v>
      </c>
      <c r="M95" s="57" t="b">
        <f xml:space="preserve"> IF(AND(TRUE), TRUE, FALSE)</f>
        <v>1</v>
      </c>
      <c r="N95" s="102"/>
    </row>
    <row r="96" spans="1:14" x14ac:dyDescent="0.35">
      <c r="A96" s="75" t="s">
        <v>250</v>
      </c>
      <c r="B96" s="75" t="s">
        <v>251</v>
      </c>
      <c r="C96" s="52"/>
      <c r="D96" s="53"/>
      <c r="E96" s="52"/>
      <c r="F96" s="54"/>
      <c r="G96" s="52"/>
      <c r="H96" s="56"/>
      <c r="I96" s="55"/>
      <c r="J96" s="55"/>
      <c r="K96" s="63"/>
      <c r="L96" s="57">
        <v>96</v>
      </c>
      <c r="M96" s="57" t="b">
        <f xml:space="preserve"> IF(AND(TRUE), TRUE, FALSE)</f>
        <v>1</v>
      </c>
      <c r="N96" s="102"/>
    </row>
    <row r="97" spans="1:14" x14ac:dyDescent="0.35">
      <c r="A97" s="75" t="s">
        <v>250</v>
      </c>
      <c r="B97" s="75" t="s">
        <v>252</v>
      </c>
      <c r="C97" s="52"/>
      <c r="D97" s="53"/>
      <c r="E97" s="52"/>
      <c r="F97" s="54"/>
      <c r="G97" s="52"/>
      <c r="H97" s="56"/>
      <c r="I97" s="55"/>
      <c r="J97" s="55"/>
      <c r="K97" s="63"/>
      <c r="L97" s="57">
        <v>97</v>
      </c>
      <c r="M97" s="57" t="b">
        <f xml:space="preserve"> IF(AND(TRUE), TRUE, FALSE)</f>
        <v>1</v>
      </c>
      <c r="N97" s="102"/>
    </row>
    <row r="98" spans="1:14" x14ac:dyDescent="0.35">
      <c r="A98" s="75" t="s">
        <v>251</v>
      </c>
      <c r="B98" s="75" t="s">
        <v>252</v>
      </c>
      <c r="C98" s="52"/>
      <c r="D98" s="53"/>
      <c r="E98" s="52"/>
      <c r="F98" s="54"/>
      <c r="G98" s="52"/>
      <c r="H98" s="56"/>
      <c r="I98" s="55"/>
      <c r="J98" s="55"/>
      <c r="K98" s="63"/>
      <c r="L98" s="57">
        <v>98</v>
      </c>
      <c r="M98" s="57" t="b">
        <f xml:space="preserve"> IF(AND(TRUE), TRUE, FALSE)</f>
        <v>1</v>
      </c>
      <c r="N98" s="102"/>
    </row>
    <row r="99" spans="1:14" x14ac:dyDescent="0.35">
      <c r="A99" s="75" t="s">
        <v>253</v>
      </c>
      <c r="B99" s="75" t="s">
        <v>254</v>
      </c>
      <c r="C99" s="52"/>
      <c r="D99" s="53"/>
      <c r="E99" s="52"/>
      <c r="F99" s="54"/>
      <c r="G99" s="52"/>
      <c r="H99" s="56"/>
      <c r="I99" s="55"/>
      <c r="J99" s="55"/>
      <c r="K99" s="63"/>
      <c r="L99" s="57">
        <v>99</v>
      </c>
      <c r="M99" s="57" t="b">
        <f xml:space="preserve"> IF(AND(TRUE), TRUE, FALSE)</f>
        <v>1</v>
      </c>
      <c r="N99" s="102"/>
    </row>
    <row r="100" spans="1:14" x14ac:dyDescent="0.35">
      <c r="A100" s="75" t="s">
        <v>253</v>
      </c>
      <c r="B100" s="75" t="s">
        <v>255</v>
      </c>
      <c r="C100" s="52"/>
      <c r="D100" s="53"/>
      <c r="E100" s="52"/>
      <c r="F100" s="54"/>
      <c r="G100" s="52"/>
      <c r="H100" s="56"/>
      <c r="I100" s="55"/>
      <c r="J100" s="55"/>
      <c r="K100" s="63"/>
      <c r="L100" s="57">
        <v>100</v>
      </c>
      <c r="M100" s="57" t="b">
        <f xml:space="preserve"> IF(AND(TRUE), TRUE, FALSE)</f>
        <v>1</v>
      </c>
      <c r="N100" s="58"/>
    </row>
    <row r="101" spans="1:14" x14ac:dyDescent="0.35">
      <c r="A101" s="75" t="s">
        <v>253</v>
      </c>
      <c r="B101" s="75" t="s">
        <v>256</v>
      </c>
      <c r="C101" s="52"/>
      <c r="D101" s="53"/>
      <c r="E101" s="52"/>
      <c r="F101" s="54"/>
      <c r="G101" s="52"/>
      <c r="H101" s="56"/>
      <c r="I101" s="55"/>
      <c r="J101" s="55"/>
      <c r="K101" s="63"/>
      <c r="L101" s="57">
        <v>101</v>
      </c>
      <c r="M101" s="57" t="b">
        <f xml:space="preserve"> IF(AND(TRUE), TRUE, FALSE)</f>
        <v>1</v>
      </c>
      <c r="N101" s="58"/>
    </row>
    <row r="102" spans="1:14" x14ac:dyDescent="0.35">
      <c r="A102" s="75" t="s">
        <v>254</v>
      </c>
      <c r="B102" s="75" t="s">
        <v>255</v>
      </c>
      <c r="C102" s="52"/>
      <c r="D102" s="53"/>
      <c r="E102" s="52"/>
      <c r="F102" s="54"/>
      <c r="G102" s="52"/>
      <c r="H102" s="56"/>
      <c r="I102" s="55"/>
      <c r="J102" s="55"/>
      <c r="K102" s="63"/>
      <c r="L102" s="57">
        <v>102</v>
      </c>
      <c r="M102" s="57" t="b">
        <f xml:space="preserve"> IF(AND(TRUE), TRUE, FALSE)</f>
        <v>1</v>
      </c>
      <c r="N102" s="58"/>
    </row>
    <row r="103" spans="1:14" x14ac:dyDescent="0.35">
      <c r="A103" s="75" t="s">
        <v>254</v>
      </c>
      <c r="B103" s="75" t="s">
        <v>256</v>
      </c>
      <c r="C103" s="52"/>
      <c r="D103" s="53"/>
      <c r="E103" s="52"/>
      <c r="F103" s="54"/>
      <c r="G103" s="52"/>
      <c r="H103" s="56"/>
      <c r="I103" s="55"/>
      <c r="J103" s="55"/>
      <c r="K103" s="63"/>
      <c r="L103" s="57">
        <v>103</v>
      </c>
      <c r="M103" s="57" t="b">
        <f xml:space="preserve"> IF(AND(TRUE), TRUE, FALSE)</f>
        <v>1</v>
      </c>
      <c r="N103" s="58"/>
    </row>
    <row r="104" spans="1:14" x14ac:dyDescent="0.35">
      <c r="A104" s="75" t="s">
        <v>255</v>
      </c>
      <c r="B104" s="75" t="s">
        <v>256</v>
      </c>
      <c r="C104" s="52"/>
      <c r="D104" s="53"/>
      <c r="E104" s="52"/>
      <c r="F104" s="54"/>
      <c r="G104" s="52"/>
      <c r="H104" s="56"/>
      <c r="I104" s="55"/>
      <c r="J104" s="55"/>
      <c r="K104" s="63"/>
      <c r="L104" s="57">
        <v>104</v>
      </c>
      <c r="M104" s="57" t="b">
        <f xml:space="preserve"> IF(AND(TRUE), TRUE, FALSE)</f>
        <v>1</v>
      </c>
      <c r="N104" s="58"/>
    </row>
    <row r="105" spans="1:14" x14ac:dyDescent="0.35">
      <c r="A105" s="75" t="s">
        <v>257</v>
      </c>
      <c r="B105" s="75" t="s">
        <v>258</v>
      </c>
      <c r="C105" s="52"/>
      <c r="D105" s="53"/>
      <c r="E105" s="52"/>
      <c r="F105" s="54"/>
      <c r="G105" s="52"/>
      <c r="H105" s="56"/>
      <c r="I105" s="55"/>
      <c r="J105" s="55"/>
      <c r="K105" s="63"/>
      <c r="L105" s="57">
        <v>105</v>
      </c>
      <c r="M105" s="57" t="b">
        <f xml:space="preserve"> IF(AND(TRUE), TRUE, FALSE)</f>
        <v>1</v>
      </c>
      <c r="N105" s="58"/>
    </row>
    <row r="106" spans="1:14" x14ac:dyDescent="0.35">
      <c r="A106" s="75" t="s">
        <v>257</v>
      </c>
      <c r="B106" s="75" t="s">
        <v>187</v>
      </c>
      <c r="C106" s="52"/>
      <c r="D106" s="53"/>
      <c r="E106" s="52"/>
      <c r="F106" s="54"/>
      <c r="G106" s="52"/>
      <c r="H106" s="56"/>
      <c r="I106" s="55"/>
      <c r="J106" s="55"/>
      <c r="K106" s="63"/>
      <c r="L106" s="57">
        <v>106</v>
      </c>
      <c r="M106" s="57" t="b">
        <f xml:space="preserve"> IF(AND(TRUE), TRUE, FALSE)</f>
        <v>1</v>
      </c>
      <c r="N106" s="58"/>
    </row>
    <row r="107" spans="1:14" x14ac:dyDescent="0.35">
      <c r="A107" s="75" t="s">
        <v>258</v>
      </c>
      <c r="B107" s="75" t="s">
        <v>187</v>
      </c>
      <c r="C107" s="52"/>
      <c r="D107" s="53"/>
      <c r="E107" s="52"/>
      <c r="F107" s="54"/>
      <c r="G107" s="52"/>
      <c r="H107" s="56"/>
      <c r="I107" s="55"/>
      <c r="J107" s="55"/>
      <c r="K107" s="63"/>
      <c r="L107" s="57">
        <v>107</v>
      </c>
      <c r="M107" s="57" t="b">
        <f xml:space="preserve"> IF(AND(TRUE), TRUE, FALSE)</f>
        <v>1</v>
      </c>
      <c r="N107" s="58"/>
    </row>
    <row r="108" spans="1:14" x14ac:dyDescent="0.35">
      <c r="A108" s="103" t="s">
        <v>259</v>
      </c>
      <c r="B108" s="103" t="s">
        <v>261</v>
      </c>
      <c r="C108" s="52"/>
      <c r="D108" s="53"/>
      <c r="E108" s="52"/>
      <c r="F108" s="54"/>
      <c r="G108" s="52"/>
      <c r="H108" s="56"/>
      <c r="I108" s="55"/>
      <c r="J108" s="55"/>
      <c r="K108" s="63"/>
      <c r="L108" s="57">
        <v>108</v>
      </c>
      <c r="M108" s="57" t="b">
        <f xml:space="preserve"> IF(AND(TRUE), TRUE, FALSE)</f>
        <v>1</v>
      </c>
      <c r="N108" s="58"/>
    </row>
    <row r="109" spans="1:14" x14ac:dyDescent="0.35">
      <c r="A109" s="103" t="s">
        <v>259</v>
      </c>
      <c r="B109" s="75" t="s">
        <v>260</v>
      </c>
      <c r="C109" s="52"/>
      <c r="D109" s="53"/>
      <c r="E109" s="52"/>
      <c r="F109" s="54"/>
      <c r="G109" s="52"/>
      <c r="H109" s="56"/>
      <c r="I109" s="55"/>
      <c r="J109" s="55"/>
      <c r="K109" s="63"/>
      <c r="L109" s="57">
        <v>109</v>
      </c>
      <c r="M109" s="57" t="b">
        <f xml:space="preserve"> IF(AND(TRUE), TRUE, FALSE)</f>
        <v>1</v>
      </c>
      <c r="N109" s="58"/>
    </row>
    <row r="110" spans="1:14" x14ac:dyDescent="0.35">
      <c r="A110" s="103" t="s">
        <v>259</v>
      </c>
      <c r="B110" s="110" t="s">
        <v>262</v>
      </c>
      <c r="C110" s="52"/>
      <c r="D110" s="53"/>
      <c r="E110" s="52"/>
      <c r="F110" s="54"/>
      <c r="G110" s="52"/>
      <c r="H110" s="56"/>
      <c r="I110" s="55"/>
      <c r="J110" s="55"/>
      <c r="K110" s="63"/>
      <c r="L110" s="57">
        <v>110</v>
      </c>
      <c r="M110" s="57" t="b">
        <f xml:space="preserve"> IF(AND(TRUE), TRUE, FALSE)</f>
        <v>1</v>
      </c>
      <c r="N110" s="58"/>
    </row>
    <row r="111" spans="1:14" x14ac:dyDescent="0.35">
      <c r="A111" s="103" t="s">
        <v>261</v>
      </c>
      <c r="B111" s="75" t="s">
        <v>260</v>
      </c>
      <c r="C111" s="111"/>
      <c r="D111" s="112"/>
      <c r="E111" s="111"/>
      <c r="F111" s="113"/>
      <c r="G111" s="111"/>
      <c r="H111" s="114"/>
      <c r="I111" s="115"/>
      <c r="J111" s="115"/>
      <c r="K111" s="116"/>
      <c r="L111" s="117">
        <v>111</v>
      </c>
      <c r="M111" s="117" t="b">
        <f xml:space="preserve"> IF(AND(TRUE), TRUE, FALSE)</f>
        <v>1</v>
      </c>
      <c r="N111" s="102"/>
    </row>
    <row r="112" spans="1:14" x14ac:dyDescent="0.35">
      <c r="A112" s="103" t="s">
        <v>261</v>
      </c>
      <c r="B112" s="110" t="s">
        <v>262</v>
      </c>
      <c r="C112" s="52"/>
      <c r="D112" s="53"/>
      <c r="E112" s="52"/>
      <c r="F112" s="54"/>
      <c r="G112" s="52"/>
      <c r="H112" s="56"/>
      <c r="I112" s="55"/>
      <c r="J112" s="55"/>
      <c r="K112" s="63"/>
      <c r="L112" s="57">
        <v>112</v>
      </c>
      <c r="M112" s="57" t="b">
        <f xml:space="preserve"> IF(AND(TRUE), TRUE, FALSE)</f>
        <v>1</v>
      </c>
      <c r="N112" s="58"/>
    </row>
    <row r="113" spans="1:14" x14ac:dyDescent="0.35">
      <c r="A113" s="75" t="s">
        <v>260</v>
      </c>
      <c r="B113" s="110" t="s">
        <v>262</v>
      </c>
      <c r="C113" s="52"/>
      <c r="D113" s="53"/>
      <c r="E113" s="52"/>
      <c r="F113" s="54"/>
      <c r="G113" s="52"/>
      <c r="H113" s="56"/>
      <c r="I113" s="55"/>
      <c r="J113" s="55"/>
      <c r="K113" s="63"/>
      <c r="L113" s="57">
        <v>113</v>
      </c>
      <c r="M113" s="57" t="b">
        <f xml:space="preserve"> IF(AND(TRUE), TRUE, FALSE)</f>
        <v>1</v>
      </c>
      <c r="N113" s="58"/>
    </row>
    <row r="114" spans="1:14" x14ac:dyDescent="0.35">
      <c r="A114" s="103" t="s">
        <v>263</v>
      </c>
      <c r="B114" s="103" t="s">
        <v>259</v>
      </c>
      <c r="C114" s="52"/>
      <c r="D114" s="53"/>
      <c r="E114" s="52"/>
      <c r="F114" s="54"/>
      <c r="G114" s="52"/>
      <c r="H114" s="56"/>
      <c r="I114" s="55"/>
      <c r="J114" s="55"/>
      <c r="K114" s="63"/>
      <c r="L114" s="57">
        <v>114</v>
      </c>
      <c r="M114" s="57" t="b">
        <f xml:space="preserve"> IF(AND(TRUE), TRUE, FALSE)</f>
        <v>1</v>
      </c>
      <c r="N114" s="58"/>
    </row>
    <row r="115" spans="1:14" x14ac:dyDescent="0.35">
      <c r="A115" s="105" t="s">
        <v>263</v>
      </c>
      <c r="B115" s="75" t="s">
        <v>260</v>
      </c>
      <c r="C115" s="111"/>
      <c r="D115" s="112"/>
      <c r="E115" s="111"/>
      <c r="F115" s="113"/>
      <c r="G115" s="111"/>
      <c r="H115" s="114"/>
      <c r="I115" s="115"/>
      <c r="J115" s="115"/>
      <c r="K115" s="116"/>
      <c r="L115" s="117">
        <v>115</v>
      </c>
      <c r="M115" s="117" t="b">
        <f xml:space="preserve"> IF(AND(TRUE), TRUE, FALSE)</f>
        <v>1</v>
      </c>
      <c r="N115" s="102"/>
    </row>
    <row r="116" spans="1:14" x14ac:dyDescent="0.35">
      <c r="A116" s="93" t="s">
        <v>264</v>
      </c>
      <c r="B116" s="93" t="s">
        <v>265</v>
      </c>
      <c r="C116" s="52"/>
      <c r="D116" s="53"/>
      <c r="E116" s="52"/>
      <c r="F116" s="54"/>
      <c r="G116" s="52"/>
      <c r="H116" s="56"/>
      <c r="I116" s="55"/>
      <c r="J116" s="55"/>
      <c r="K116" s="63"/>
      <c r="L116" s="57">
        <v>116</v>
      </c>
      <c r="M116" s="57" t="b">
        <f xml:space="preserve"> IF(AND(TRUE), TRUE, FALSE)</f>
        <v>1</v>
      </c>
      <c r="N116" s="58"/>
    </row>
    <row r="117" spans="1:14" x14ac:dyDescent="0.35">
      <c r="A117" s="93" t="s">
        <v>264</v>
      </c>
      <c r="B117" s="93" t="s">
        <v>266</v>
      </c>
      <c r="C117" s="52"/>
      <c r="D117" s="53"/>
      <c r="E117" s="52"/>
      <c r="F117" s="54"/>
      <c r="G117" s="52"/>
      <c r="H117" s="56"/>
      <c r="I117" s="55"/>
      <c r="J117" s="55"/>
      <c r="K117" s="63"/>
      <c r="L117" s="57">
        <v>117</v>
      </c>
      <c r="M117" s="57" t="b">
        <f xml:space="preserve"> IF(AND(TRUE), TRUE, FALSE)</f>
        <v>1</v>
      </c>
      <c r="N117" s="58"/>
    </row>
    <row r="118" spans="1:14" x14ac:dyDescent="0.35">
      <c r="A118" s="93" t="s">
        <v>265</v>
      </c>
      <c r="B118" s="93" t="s">
        <v>266</v>
      </c>
      <c r="C118" s="94"/>
      <c r="D118" s="95"/>
      <c r="E118" s="94"/>
      <c r="F118" s="97"/>
      <c r="G118" s="94"/>
      <c r="H118" s="98"/>
      <c r="I118" s="99"/>
      <c r="J118" s="99"/>
      <c r="K118" s="100"/>
      <c r="L118" s="106">
        <v>118</v>
      </c>
      <c r="M118" s="106" t="b">
        <f xml:space="preserve"> IF(AND(TRUE), TRUE, FALSE)</f>
        <v>1</v>
      </c>
      <c r="N118" s="102"/>
    </row>
    <row r="119" spans="1:14" x14ac:dyDescent="0.35">
      <c r="A119" s="75" t="s">
        <v>267</v>
      </c>
      <c r="B119" s="75" t="s">
        <v>268</v>
      </c>
      <c r="C119" s="52"/>
      <c r="D119" s="53"/>
      <c r="E119" s="52"/>
      <c r="F119" s="54"/>
      <c r="G119" s="52"/>
      <c r="H119" s="56"/>
      <c r="I119" s="55"/>
      <c r="J119" s="55"/>
      <c r="K119" s="63"/>
      <c r="L119" s="57">
        <v>119</v>
      </c>
      <c r="M119" s="57" t="b">
        <f xml:space="preserve"> IF(AND(TRUE), TRUE, FALSE)</f>
        <v>1</v>
      </c>
      <c r="N119" s="58"/>
    </row>
    <row r="120" spans="1:14" x14ac:dyDescent="0.35">
      <c r="A120" s="75" t="s">
        <v>267</v>
      </c>
      <c r="B120" s="75" t="s">
        <v>269</v>
      </c>
      <c r="C120" s="52"/>
      <c r="D120" s="53"/>
      <c r="E120" s="52"/>
      <c r="F120" s="54"/>
      <c r="G120" s="52"/>
      <c r="H120" s="56"/>
      <c r="I120" s="55"/>
      <c r="J120" s="55"/>
      <c r="K120" s="63"/>
      <c r="L120" s="57">
        <v>120</v>
      </c>
      <c r="M120" s="57" t="b">
        <f xml:space="preserve"> IF(AND(TRUE), TRUE, FALSE)</f>
        <v>1</v>
      </c>
      <c r="N120" s="58"/>
    </row>
    <row r="121" spans="1:14" x14ac:dyDescent="0.35">
      <c r="A121" s="75" t="s">
        <v>267</v>
      </c>
      <c r="B121" s="75" t="s">
        <v>270</v>
      </c>
      <c r="C121" s="52"/>
      <c r="D121" s="53"/>
      <c r="E121" s="52"/>
      <c r="F121" s="54"/>
      <c r="G121" s="52"/>
      <c r="H121" s="56"/>
      <c r="I121" s="55"/>
      <c r="J121" s="55"/>
      <c r="K121" s="63"/>
      <c r="L121" s="57">
        <v>121</v>
      </c>
      <c r="M121" s="57" t="b">
        <f xml:space="preserve"> IF(AND(TRUE), TRUE, FALSE)</f>
        <v>1</v>
      </c>
      <c r="N121" s="58"/>
    </row>
    <row r="122" spans="1:14" x14ac:dyDescent="0.35">
      <c r="A122" s="75" t="s">
        <v>267</v>
      </c>
      <c r="B122" s="75" t="s">
        <v>271</v>
      </c>
      <c r="C122" s="94"/>
      <c r="D122" s="95"/>
      <c r="E122" s="94"/>
      <c r="F122" s="97"/>
      <c r="G122" s="94"/>
      <c r="H122" s="98"/>
      <c r="I122" s="99"/>
      <c r="J122" s="99"/>
      <c r="K122" s="100"/>
      <c r="L122" s="106">
        <v>122</v>
      </c>
      <c r="M122" s="106" t="b">
        <f xml:space="preserve"> IF(AND(TRUE), TRUE, FALSE)</f>
        <v>1</v>
      </c>
      <c r="N122" s="58"/>
    </row>
    <row r="123" spans="1:14" x14ac:dyDescent="0.35">
      <c r="A123" s="93" t="s">
        <v>268</v>
      </c>
      <c r="B123" s="93" t="s">
        <v>269</v>
      </c>
      <c r="C123" s="52"/>
      <c r="D123" s="53"/>
      <c r="E123" s="52"/>
      <c r="F123" s="54"/>
      <c r="G123" s="52"/>
      <c r="H123" s="56"/>
      <c r="I123" s="55"/>
      <c r="J123" s="55"/>
      <c r="K123" s="63"/>
      <c r="L123" s="57">
        <v>123</v>
      </c>
      <c r="M123" s="57" t="b">
        <f xml:space="preserve"> IF(AND(TRUE), TRUE, FALSE)</f>
        <v>1</v>
      </c>
      <c r="N123" s="58"/>
    </row>
    <row r="124" spans="1:14" x14ac:dyDescent="0.35">
      <c r="A124" s="93" t="s">
        <v>268</v>
      </c>
      <c r="B124" s="93" t="s">
        <v>270</v>
      </c>
      <c r="C124" s="52"/>
      <c r="D124" s="53"/>
      <c r="E124" s="52"/>
      <c r="F124" s="54"/>
      <c r="G124" s="52"/>
      <c r="H124" s="56"/>
      <c r="I124" s="55"/>
      <c r="J124" s="55"/>
      <c r="K124" s="63"/>
      <c r="L124" s="57">
        <v>124</v>
      </c>
      <c r="M124" s="57" t="b">
        <f xml:space="preserve"> IF(AND(TRUE), TRUE, FALSE)</f>
        <v>1</v>
      </c>
      <c r="N124" s="58"/>
    </row>
    <row r="125" spans="1:14" x14ac:dyDescent="0.35">
      <c r="A125" s="93" t="s">
        <v>268</v>
      </c>
      <c r="B125" s="93" t="s">
        <v>271</v>
      </c>
      <c r="C125" s="94"/>
      <c r="D125" s="95"/>
      <c r="E125" s="94"/>
      <c r="F125" s="97"/>
      <c r="G125" s="94"/>
      <c r="H125" s="98"/>
      <c r="I125" s="99"/>
      <c r="J125" s="99"/>
      <c r="K125" s="100"/>
      <c r="L125" s="106">
        <v>125</v>
      </c>
      <c r="M125" s="106" t="b">
        <f xml:space="preserve"> IF(AND(TRUE), TRUE, FALSE)</f>
        <v>1</v>
      </c>
      <c r="N125" s="58"/>
    </row>
    <row r="126" spans="1:14" x14ac:dyDescent="0.35">
      <c r="A126" s="93" t="s">
        <v>269</v>
      </c>
      <c r="B126" s="93" t="s">
        <v>270</v>
      </c>
      <c r="C126" s="52"/>
      <c r="D126" s="53"/>
      <c r="E126" s="52"/>
      <c r="F126" s="54"/>
      <c r="G126" s="52"/>
      <c r="H126" s="56"/>
      <c r="I126" s="55"/>
      <c r="J126" s="55"/>
      <c r="K126" s="63"/>
      <c r="L126" s="57">
        <v>126</v>
      </c>
      <c r="M126" s="57" t="b">
        <f xml:space="preserve"> IF(AND(TRUE), TRUE, FALSE)</f>
        <v>1</v>
      </c>
      <c r="N126" s="58"/>
    </row>
    <row r="127" spans="1:14" x14ac:dyDescent="0.35">
      <c r="A127" s="93" t="s">
        <v>269</v>
      </c>
      <c r="B127" s="93" t="s">
        <v>271</v>
      </c>
      <c r="C127" s="52"/>
      <c r="D127" s="53"/>
      <c r="E127" s="52"/>
      <c r="F127" s="54"/>
      <c r="G127" s="52"/>
      <c r="H127" s="56"/>
      <c r="I127" s="55"/>
      <c r="J127" s="55"/>
      <c r="K127" s="63"/>
      <c r="L127" s="57">
        <v>127</v>
      </c>
      <c r="M127" s="57" t="b">
        <f xml:space="preserve"> IF(AND(TRUE), TRUE, FALSE)</f>
        <v>1</v>
      </c>
      <c r="N127" s="58"/>
    </row>
    <row r="128" spans="1:14" x14ac:dyDescent="0.35">
      <c r="A128" s="75" t="s">
        <v>270</v>
      </c>
      <c r="B128" s="75" t="s">
        <v>271</v>
      </c>
      <c r="C128" s="52"/>
      <c r="D128" s="53"/>
      <c r="E128" s="52"/>
      <c r="F128" s="54"/>
      <c r="G128" s="52"/>
      <c r="H128" s="56"/>
      <c r="I128" s="55"/>
      <c r="J128" s="55"/>
      <c r="K128" s="63"/>
      <c r="L128" s="57">
        <v>128</v>
      </c>
      <c r="M128" s="57" t="b">
        <f xml:space="preserve"> IF(AND(TRUE), TRUE, FALSE)</f>
        <v>1</v>
      </c>
      <c r="N128" s="58"/>
    </row>
    <row r="129" spans="1:14" x14ac:dyDescent="0.35">
      <c r="A129" s="93" t="s">
        <v>234</v>
      </c>
      <c r="B129" s="93" t="s">
        <v>272</v>
      </c>
      <c r="C129" s="52"/>
      <c r="D129" s="53"/>
      <c r="E129" s="52"/>
      <c r="F129" s="54"/>
      <c r="G129" s="52"/>
      <c r="H129" s="56"/>
      <c r="I129" s="55"/>
      <c r="J129" s="55"/>
      <c r="K129" s="63"/>
      <c r="L129" s="57">
        <v>129</v>
      </c>
      <c r="M129" s="57" t="b">
        <f xml:space="preserve"> IF(AND(TRUE), TRUE, FALSE)</f>
        <v>1</v>
      </c>
      <c r="N129" s="58"/>
    </row>
    <row r="130" spans="1:14" x14ac:dyDescent="0.35">
      <c r="A130" s="93" t="s">
        <v>234</v>
      </c>
      <c r="B130" s="93" t="s">
        <v>273</v>
      </c>
      <c r="C130" s="52"/>
      <c r="D130" s="53"/>
      <c r="E130" s="52"/>
      <c r="F130" s="54"/>
      <c r="G130" s="52"/>
      <c r="H130" s="56"/>
      <c r="I130" s="55"/>
      <c r="J130" s="55"/>
      <c r="K130" s="63"/>
      <c r="L130" s="57">
        <v>130</v>
      </c>
      <c r="M130" s="57" t="b">
        <f xml:space="preserve"> IF(AND(TRUE), TRUE, FALSE)</f>
        <v>1</v>
      </c>
      <c r="N130" s="58"/>
    </row>
    <row r="131" spans="1:14" x14ac:dyDescent="0.35">
      <c r="A131" s="93" t="s">
        <v>234</v>
      </c>
      <c r="B131" s="93" t="s">
        <v>274</v>
      </c>
      <c r="C131" s="52"/>
      <c r="D131" s="53"/>
      <c r="E131" s="52"/>
      <c r="F131" s="54"/>
      <c r="G131" s="52"/>
      <c r="H131" s="56"/>
      <c r="I131" s="55"/>
      <c r="J131" s="55"/>
      <c r="K131" s="63"/>
      <c r="L131" s="57">
        <v>131</v>
      </c>
      <c r="M131" s="57" t="b">
        <f xml:space="preserve"> IF(AND(TRUE), TRUE, FALSE)</f>
        <v>1</v>
      </c>
      <c r="N131" s="58"/>
    </row>
    <row r="132" spans="1:14" x14ac:dyDescent="0.35">
      <c r="A132" s="93" t="s">
        <v>234</v>
      </c>
      <c r="B132" s="93" t="s">
        <v>275</v>
      </c>
      <c r="C132" s="52"/>
      <c r="D132" s="53"/>
      <c r="E132" s="52"/>
      <c r="F132" s="54"/>
      <c r="G132" s="52"/>
      <c r="H132" s="56"/>
      <c r="I132" s="55"/>
      <c r="J132" s="55"/>
      <c r="K132" s="63"/>
      <c r="L132" s="57">
        <v>132</v>
      </c>
      <c r="M132" s="57" t="b">
        <f xml:space="preserve"> IF(AND(TRUE), TRUE, FALSE)</f>
        <v>1</v>
      </c>
      <c r="N132" s="58"/>
    </row>
    <row r="133" spans="1:14" x14ac:dyDescent="0.35">
      <c r="A133" s="93" t="s">
        <v>272</v>
      </c>
      <c r="B133" s="93" t="s">
        <v>273</v>
      </c>
      <c r="C133" s="111"/>
      <c r="D133" s="112"/>
      <c r="E133" s="111"/>
      <c r="F133" s="113"/>
      <c r="G133" s="111"/>
      <c r="H133" s="114"/>
      <c r="I133" s="115"/>
      <c r="J133" s="115"/>
      <c r="K133" s="116"/>
      <c r="L133" s="117">
        <v>133</v>
      </c>
      <c r="M133" s="117" t="b">
        <f xml:space="preserve"> IF(AND(TRUE), TRUE, FALSE)</f>
        <v>1</v>
      </c>
      <c r="N133" s="102"/>
    </row>
    <row r="134" spans="1:14" x14ac:dyDescent="0.35">
      <c r="A134" s="93" t="s">
        <v>272</v>
      </c>
      <c r="B134" s="93" t="s">
        <v>274</v>
      </c>
      <c r="C134" s="52"/>
      <c r="D134" s="53"/>
      <c r="E134" s="52"/>
      <c r="F134" s="54"/>
      <c r="G134" s="52"/>
      <c r="H134" s="56"/>
      <c r="I134" s="55"/>
      <c r="J134" s="55"/>
      <c r="K134" s="63"/>
      <c r="L134" s="57">
        <v>134</v>
      </c>
      <c r="M134" s="57" t="b">
        <f xml:space="preserve"> IF(AND(TRUE), TRUE, FALSE)</f>
        <v>1</v>
      </c>
      <c r="N134" s="58"/>
    </row>
    <row r="135" spans="1:14" x14ac:dyDescent="0.35">
      <c r="A135" s="93" t="s">
        <v>272</v>
      </c>
      <c r="B135" s="93" t="s">
        <v>275</v>
      </c>
      <c r="C135" s="52"/>
      <c r="D135" s="53"/>
      <c r="E135" s="52"/>
      <c r="F135" s="54"/>
      <c r="G135" s="52"/>
      <c r="H135" s="56"/>
      <c r="I135" s="55"/>
      <c r="J135" s="55"/>
      <c r="K135" s="63"/>
      <c r="L135" s="57">
        <v>135</v>
      </c>
      <c r="M135" s="57" t="b">
        <f xml:space="preserve"> IF(AND(TRUE), TRUE, FALSE)</f>
        <v>1</v>
      </c>
      <c r="N135" s="58"/>
    </row>
    <row r="136" spans="1:14" x14ac:dyDescent="0.35">
      <c r="A136" s="93" t="s">
        <v>273</v>
      </c>
      <c r="B136" s="93" t="s">
        <v>274</v>
      </c>
      <c r="C136" s="52"/>
      <c r="D136" s="53"/>
      <c r="E136" s="52"/>
      <c r="F136" s="54"/>
      <c r="G136" s="52"/>
      <c r="H136" s="56"/>
      <c r="I136" s="55"/>
      <c r="J136" s="55"/>
      <c r="K136" s="63"/>
      <c r="L136" s="57">
        <v>136</v>
      </c>
      <c r="M136" s="57" t="b">
        <f xml:space="preserve"> IF(AND(TRUE), TRUE, FALSE)</f>
        <v>1</v>
      </c>
      <c r="N136" s="58"/>
    </row>
    <row r="137" spans="1:14" x14ac:dyDescent="0.35">
      <c r="A137" s="93" t="s">
        <v>273</v>
      </c>
      <c r="B137" s="93" t="s">
        <v>275</v>
      </c>
      <c r="C137" s="52"/>
      <c r="D137" s="53"/>
      <c r="E137" s="52"/>
      <c r="F137" s="54"/>
      <c r="G137" s="52"/>
      <c r="H137" s="56"/>
      <c r="I137" s="55"/>
      <c r="J137" s="55"/>
      <c r="K137" s="63"/>
      <c r="L137" s="57">
        <v>137</v>
      </c>
      <c r="M137" s="57" t="b">
        <f xml:space="preserve"> IF(AND(TRUE), TRUE, FALSE)</f>
        <v>1</v>
      </c>
      <c r="N137" s="58"/>
    </row>
    <row r="138" spans="1:14" x14ac:dyDescent="0.35">
      <c r="A138" s="93" t="s">
        <v>274</v>
      </c>
      <c r="B138" s="93" t="s">
        <v>275</v>
      </c>
      <c r="C138" s="52"/>
      <c r="D138" s="53"/>
      <c r="E138" s="52"/>
      <c r="F138" s="54"/>
      <c r="G138" s="52"/>
      <c r="H138" s="56"/>
      <c r="I138" s="55"/>
      <c r="J138" s="55"/>
      <c r="K138" s="63"/>
      <c r="L138" s="57">
        <v>138</v>
      </c>
      <c r="M138" s="57" t="b">
        <f xml:space="preserve"> IF(AND(TRUE), TRUE, FALSE)</f>
        <v>1</v>
      </c>
      <c r="N138" s="58"/>
    </row>
    <row r="139" spans="1:14" x14ac:dyDescent="0.35">
      <c r="A139" s="75" t="s">
        <v>276</v>
      </c>
      <c r="B139" s="75" t="s">
        <v>277</v>
      </c>
      <c r="C139" s="52"/>
      <c r="D139" s="53"/>
      <c r="E139" s="52"/>
      <c r="F139" s="54"/>
      <c r="G139" s="52"/>
      <c r="H139" s="56"/>
      <c r="I139" s="55"/>
      <c r="J139" s="55"/>
      <c r="K139" s="63"/>
      <c r="L139" s="57">
        <v>139</v>
      </c>
      <c r="M139" s="57" t="b">
        <f xml:space="preserve"> IF(AND(TRUE), TRUE, FALSE)</f>
        <v>1</v>
      </c>
      <c r="N139" s="58"/>
    </row>
    <row r="140" spans="1:14" ht="19.5" customHeight="1" x14ac:dyDescent="0.35">
      <c r="A140" s="110" t="s">
        <v>278</v>
      </c>
      <c r="B140" s="110" t="s">
        <v>279</v>
      </c>
      <c r="C140" s="52"/>
      <c r="D140" s="53"/>
      <c r="E140" s="52"/>
      <c r="F140" s="54"/>
      <c r="G140" s="52"/>
      <c r="H140" s="56"/>
      <c r="I140" s="55"/>
      <c r="J140" s="55"/>
      <c r="K140" s="63"/>
      <c r="L140" s="57">
        <v>140</v>
      </c>
      <c r="M140" s="57" t="b">
        <f xml:space="preserve"> IF(AND(TRUE), TRUE, FALSE)</f>
        <v>1</v>
      </c>
      <c r="N140" s="58"/>
    </row>
    <row r="141" spans="1:14" x14ac:dyDescent="0.35">
      <c r="A141" s="110" t="s">
        <v>278</v>
      </c>
      <c r="B141" s="110" t="s">
        <v>280</v>
      </c>
      <c r="C141" s="94"/>
      <c r="D141" s="95"/>
      <c r="E141" s="94"/>
      <c r="F141" s="97"/>
      <c r="G141" s="94"/>
      <c r="H141" s="98"/>
      <c r="I141" s="99"/>
      <c r="J141" s="99"/>
      <c r="K141" s="100"/>
      <c r="L141" s="106">
        <v>141</v>
      </c>
      <c r="M141" s="106" t="b">
        <f xml:space="preserve"> IF(AND(TRUE), TRUE, FALSE)</f>
        <v>1</v>
      </c>
      <c r="N141" s="58"/>
    </row>
    <row r="142" spans="1:14" x14ac:dyDescent="0.35">
      <c r="A142" s="110" t="s">
        <v>279</v>
      </c>
      <c r="B142" s="110" t="s">
        <v>280</v>
      </c>
      <c r="C142" s="52"/>
      <c r="D142" s="53"/>
      <c r="E142" s="52"/>
      <c r="F142" s="54"/>
      <c r="G142" s="52"/>
      <c r="H142" s="56"/>
      <c r="I142" s="55"/>
      <c r="J142" s="55"/>
      <c r="K142" s="63"/>
      <c r="L142" s="57">
        <v>142</v>
      </c>
      <c r="M142" s="57" t="b">
        <f xml:space="preserve"> IF(AND(TRUE), TRUE, FALSE)</f>
        <v>1</v>
      </c>
      <c r="N142" s="58"/>
    </row>
    <row r="143" spans="1:14" x14ac:dyDescent="0.35">
      <c r="A143" s="110" t="s">
        <v>281</v>
      </c>
      <c r="B143" s="110" t="s">
        <v>260</v>
      </c>
      <c r="C143" s="52"/>
      <c r="D143" s="53"/>
      <c r="E143" s="52"/>
      <c r="F143" s="54"/>
      <c r="G143" s="52"/>
      <c r="H143" s="56"/>
      <c r="I143" s="55"/>
      <c r="J143" s="55"/>
      <c r="K143" s="63"/>
      <c r="L143" s="57">
        <v>143</v>
      </c>
      <c r="M143" s="57" t="b">
        <f xml:space="preserve"> IF(AND(TRUE), TRUE, FALSE)</f>
        <v>1</v>
      </c>
      <c r="N143" s="58"/>
    </row>
    <row r="144" spans="1:14" x14ac:dyDescent="0.35">
      <c r="A144" s="110" t="s">
        <v>281</v>
      </c>
      <c r="B144" s="110" t="s">
        <v>282</v>
      </c>
      <c r="C144" s="111"/>
      <c r="D144" s="112"/>
      <c r="E144" s="111"/>
      <c r="F144" s="113"/>
      <c r="G144" s="111"/>
      <c r="H144" s="114"/>
      <c r="I144" s="115"/>
      <c r="J144" s="115"/>
      <c r="K144" s="116"/>
      <c r="L144" s="117">
        <v>144</v>
      </c>
      <c r="M144" s="117" t="b">
        <f xml:space="preserve"> IF(AND(TRUE), TRUE, FALSE)</f>
        <v>1</v>
      </c>
      <c r="N144" s="102"/>
    </row>
    <row r="145" spans="1:14" x14ac:dyDescent="0.35">
      <c r="A145" s="110" t="s">
        <v>281</v>
      </c>
      <c r="B145" s="110" t="s">
        <v>283</v>
      </c>
      <c r="C145" s="52"/>
      <c r="D145" s="53"/>
      <c r="E145" s="52"/>
      <c r="F145" s="54"/>
      <c r="G145" s="52"/>
      <c r="H145" s="56"/>
      <c r="I145" s="55"/>
      <c r="J145" s="55"/>
      <c r="K145" s="63"/>
      <c r="L145" s="57">
        <v>145</v>
      </c>
      <c r="M145" s="57" t="b">
        <f xml:space="preserve"> IF(AND(TRUE), TRUE, FALSE)</f>
        <v>1</v>
      </c>
      <c r="N145" s="58"/>
    </row>
    <row r="146" spans="1:14" x14ac:dyDescent="0.35">
      <c r="A146" s="110" t="s">
        <v>260</v>
      </c>
      <c r="B146" s="110" t="s">
        <v>282</v>
      </c>
      <c r="C146" s="52"/>
      <c r="D146" s="53"/>
      <c r="E146" s="52"/>
      <c r="F146" s="54"/>
      <c r="G146" s="52"/>
      <c r="H146" s="56"/>
      <c r="I146" s="55"/>
      <c r="J146" s="55"/>
      <c r="K146" s="63"/>
      <c r="L146" s="57">
        <v>146</v>
      </c>
      <c r="M146" s="57" t="b">
        <f xml:space="preserve"> IF(AND(TRUE), TRUE, FALSE)</f>
        <v>1</v>
      </c>
      <c r="N146" s="58"/>
    </row>
    <row r="147" spans="1:14" x14ac:dyDescent="0.35">
      <c r="A147" s="110" t="s">
        <v>260</v>
      </c>
      <c r="B147" s="110" t="s">
        <v>283</v>
      </c>
      <c r="C147" s="52"/>
      <c r="D147" s="53"/>
      <c r="E147" s="52"/>
      <c r="F147" s="54"/>
      <c r="G147" s="52"/>
      <c r="H147" s="56"/>
      <c r="I147" s="55"/>
      <c r="J147" s="55"/>
      <c r="K147" s="63"/>
      <c r="L147" s="57">
        <v>147</v>
      </c>
      <c r="M147" s="57" t="b">
        <f xml:space="preserve"> IF(AND(TRUE), TRUE, FALSE)</f>
        <v>1</v>
      </c>
      <c r="N147" s="58"/>
    </row>
    <row r="148" spans="1:14" x14ac:dyDescent="0.35">
      <c r="A148" s="110" t="s">
        <v>282</v>
      </c>
      <c r="B148" s="110" t="s">
        <v>283</v>
      </c>
      <c r="C148" s="52"/>
      <c r="D148" s="53"/>
      <c r="E148" s="52"/>
      <c r="F148" s="54"/>
      <c r="G148" s="52"/>
      <c r="H148" s="56"/>
      <c r="I148" s="55"/>
      <c r="J148" s="55"/>
      <c r="K148" s="63"/>
      <c r="L148" s="57">
        <v>148</v>
      </c>
      <c r="M148" s="57" t="b">
        <f xml:space="preserve"> IF(AND(TRUE), TRUE, FALSE)</f>
        <v>1</v>
      </c>
      <c r="N148" s="58"/>
    </row>
    <row r="149" spans="1:14" x14ac:dyDescent="0.35">
      <c r="A149" s="103" t="s">
        <v>284</v>
      </c>
      <c r="B149" s="110" t="s">
        <v>285</v>
      </c>
      <c r="C149" s="52"/>
      <c r="D149" s="53"/>
      <c r="E149" s="52"/>
      <c r="F149" s="54"/>
      <c r="G149" s="52"/>
      <c r="H149" s="56"/>
      <c r="I149" s="55"/>
      <c r="J149" s="55"/>
      <c r="K149" s="63"/>
      <c r="L149" s="57">
        <v>149</v>
      </c>
      <c r="M149" s="57" t="b">
        <f xml:space="preserve"> IF(AND(TRUE), TRUE, FALSE)</f>
        <v>1</v>
      </c>
      <c r="N149" s="58"/>
    </row>
    <row r="150" spans="1:14" x14ac:dyDescent="0.35">
      <c r="A150" s="110" t="s">
        <v>287</v>
      </c>
      <c r="B150" s="110" t="s">
        <v>286</v>
      </c>
      <c r="C150" s="52"/>
      <c r="D150" s="53"/>
      <c r="E150" s="52"/>
      <c r="F150" s="54"/>
      <c r="G150" s="52"/>
      <c r="H150" s="56"/>
      <c r="I150" s="55"/>
      <c r="J150" s="55"/>
      <c r="K150" s="63"/>
      <c r="L150" s="57">
        <v>150</v>
      </c>
      <c r="M150" s="57" t="b">
        <f xml:space="preserve"> IF(AND(TRUE), TRUE, FALSE)</f>
        <v>1</v>
      </c>
      <c r="N150" s="58"/>
    </row>
    <row r="151" spans="1:14" x14ac:dyDescent="0.35">
      <c r="A151" s="110" t="s">
        <v>287</v>
      </c>
      <c r="B151" s="93" t="s">
        <v>232</v>
      </c>
      <c r="C151" s="52"/>
      <c r="D151" s="53"/>
      <c r="E151" s="52"/>
      <c r="F151" s="54"/>
      <c r="G151" s="52"/>
      <c r="H151" s="56"/>
      <c r="I151" s="55"/>
      <c r="J151" s="55"/>
      <c r="K151" s="63"/>
      <c r="L151" s="57">
        <v>151</v>
      </c>
      <c r="M151" s="57" t="b">
        <f xml:space="preserve"> IF(AND(TRUE), TRUE, FALSE)</f>
        <v>1</v>
      </c>
      <c r="N151" s="58"/>
    </row>
    <row r="152" spans="1:14" x14ac:dyDescent="0.35">
      <c r="A152" s="110" t="s">
        <v>287</v>
      </c>
      <c r="B152" s="93" t="s">
        <v>234</v>
      </c>
      <c r="C152" s="111"/>
      <c r="D152" s="112"/>
      <c r="E152" s="111"/>
      <c r="F152" s="113"/>
      <c r="G152" s="111"/>
      <c r="H152" s="114"/>
      <c r="I152" s="115"/>
      <c r="J152" s="115"/>
      <c r="K152" s="116"/>
      <c r="L152" s="117">
        <v>152</v>
      </c>
      <c r="M152" s="117" t="b">
        <f xml:space="preserve"> IF(AND(TRUE), TRUE, FALSE)</f>
        <v>1</v>
      </c>
      <c r="N152" s="102"/>
    </row>
    <row r="153" spans="1:14" x14ac:dyDescent="0.35">
      <c r="A153" s="110" t="s">
        <v>286</v>
      </c>
      <c r="B153" s="93" t="s">
        <v>232</v>
      </c>
      <c r="C153" s="94"/>
      <c r="D153" s="95"/>
      <c r="E153" s="94"/>
      <c r="F153" s="97"/>
      <c r="G153" s="94"/>
      <c r="H153" s="98"/>
      <c r="I153" s="99"/>
      <c r="J153" s="99"/>
      <c r="K153" s="100"/>
      <c r="L153" s="106">
        <v>153</v>
      </c>
      <c r="M153" s="106" t="b">
        <f xml:space="preserve"> IF(AND(TRUE), TRUE, FALSE)</f>
        <v>1</v>
      </c>
      <c r="N153" s="102"/>
    </row>
    <row r="154" spans="1:14" x14ac:dyDescent="0.35">
      <c r="A154" s="110" t="s">
        <v>286</v>
      </c>
      <c r="B154" s="93" t="s">
        <v>234</v>
      </c>
      <c r="C154" s="52"/>
      <c r="D154" s="53"/>
      <c r="E154" s="52"/>
      <c r="F154" s="54"/>
      <c r="G154" s="52"/>
      <c r="H154" s="56"/>
      <c r="I154" s="55"/>
      <c r="J154" s="55"/>
      <c r="K154" s="63"/>
      <c r="L154" s="57">
        <v>154</v>
      </c>
      <c r="M154" s="57" t="b">
        <f xml:space="preserve"> IF(AND(TRUE), TRUE, FALSE)</f>
        <v>1</v>
      </c>
      <c r="N154" s="58"/>
    </row>
    <row r="155" spans="1:14" x14ac:dyDescent="0.35">
      <c r="A155" s="75" t="s">
        <v>290</v>
      </c>
      <c r="B155" s="75" t="s">
        <v>291</v>
      </c>
      <c r="C155" s="52"/>
      <c r="D155" s="53"/>
      <c r="E155" s="52"/>
      <c r="F155" s="54"/>
      <c r="G155" s="52"/>
      <c r="H155" s="56"/>
      <c r="I155" s="55"/>
      <c r="J155" s="55"/>
      <c r="K155" s="63"/>
      <c r="L155" s="57">
        <v>155</v>
      </c>
      <c r="M155" s="57" t="b">
        <f xml:space="preserve"> IF(AND(TRUE), TRUE, FALSE)</f>
        <v>1</v>
      </c>
      <c r="N155" s="58"/>
    </row>
    <row r="156" spans="1:14" x14ac:dyDescent="0.35">
      <c r="A156" s="14" t="s">
        <v>293</v>
      </c>
      <c r="B156" s="75" t="s">
        <v>294</v>
      </c>
      <c r="C156" s="52"/>
      <c r="D156" s="53"/>
      <c r="E156" s="52"/>
      <c r="F156" s="54"/>
      <c r="G156" s="52"/>
      <c r="H156" s="56"/>
      <c r="I156" s="55"/>
      <c r="J156" s="55"/>
      <c r="K156" s="63"/>
      <c r="L156" s="57">
        <v>156</v>
      </c>
      <c r="M156" s="57" t="b">
        <f xml:space="preserve"> IF(AND(TRUE), TRUE, FALSE)</f>
        <v>1</v>
      </c>
      <c r="N156" s="58"/>
    </row>
    <row r="157" spans="1:14" x14ac:dyDescent="0.35">
      <c r="A157" s="14" t="s">
        <v>293</v>
      </c>
      <c r="B157" s="75" t="s">
        <v>295</v>
      </c>
      <c r="C157" s="52"/>
      <c r="D157" s="53"/>
      <c r="E157" s="52"/>
      <c r="F157" s="54"/>
      <c r="G157" s="52"/>
      <c r="H157" s="56"/>
      <c r="I157" s="55"/>
      <c r="J157" s="55"/>
      <c r="K157" s="63"/>
      <c r="L157" s="57">
        <v>157</v>
      </c>
      <c r="M157" s="57" t="b">
        <f xml:space="preserve"> IF(AND(TRUE), TRUE, FALSE)</f>
        <v>1</v>
      </c>
      <c r="N157" s="58"/>
    </row>
    <row r="158" spans="1:14" x14ac:dyDescent="0.35">
      <c r="A158" s="14" t="s">
        <v>293</v>
      </c>
      <c r="B158" s="110" t="s">
        <v>296</v>
      </c>
      <c r="C158" s="52"/>
      <c r="D158" s="53"/>
      <c r="E158" s="52"/>
      <c r="F158" s="54"/>
      <c r="G158" s="52"/>
      <c r="H158" s="56"/>
      <c r="I158" s="55"/>
      <c r="J158" s="55"/>
      <c r="K158" s="63"/>
      <c r="L158" s="57">
        <v>158</v>
      </c>
      <c r="M158" s="57" t="b">
        <f xml:space="preserve"> IF(AND(TRUE), TRUE, FALSE)</f>
        <v>1</v>
      </c>
      <c r="N158" s="58"/>
    </row>
    <row r="159" spans="1:14" x14ac:dyDescent="0.35">
      <c r="A159" s="14" t="s">
        <v>293</v>
      </c>
      <c r="B159" s="75" t="s">
        <v>297</v>
      </c>
      <c r="C159" s="52"/>
      <c r="D159" s="53"/>
      <c r="E159" s="52"/>
      <c r="F159" s="54"/>
      <c r="G159" s="52"/>
      <c r="H159" s="56"/>
      <c r="I159" s="55"/>
      <c r="J159" s="55"/>
      <c r="K159" s="63"/>
      <c r="L159" s="57">
        <v>159</v>
      </c>
      <c r="M159" s="57" t="b">
        <f xml:space="preserve"> IF(AND(TRUE), TRUE, FALSE)</f>
        <v>1</v>
      </c>
      <c r="N159" s="58"/>
    </row>
    <row r="160" spans="1:14" x14ac:dyDescent="0.35">
      <c r="A160" s="75" t="s">
        <v>294</v>
      </c>
      <c r="B160" s="110" t="s">
        <v>296</v>
      </c>
      <c r="C160" s="52"/>
      <c r="D160" s="53"/>
      <c r="E160" s="52"/>
      <c r="F160" s="54"/>
      <c r="G160" s="52"/>
      <c r="H160" s="56"/>
      <c r="I160" s="55"/>
      <c r="J160" s="55"/>
      <c r="K160" s="63"/>
      <c r="L160" s="57">
        <v>160</v>
      </c>
      <c r="M160" s="57" t="b">
        <f xml:space="preserve"> IF(AND(TRUE), TRUE, FALSE)</f>
        <v>1</v>
      </c>
      <c r="N160" s="58"/>
    </row>
    <row r="161" spans="1:14" x14ac:dyDescent="0.35">
      <c r="A161" s="75" t="s">
        <v>294</v>
      </c>
      <c r="B161" s="75" t="s">
        <v>297</v>
      </c>
      <c r="C161" s="94"/>
      <c r="D161" s="95"/>
      <c r="E161" s="94"/>
      <c r="F161" s="97"/>
      <c r="G161" s="94"/>
      <c r="H161" s="98"/>
      <c r="I161" s="99"/>
      <c r="J161" s="99"/>
      <c r="K161" s="100"/>
      <c r="L161" s="106">
        <v>161</v>
      </c>
      <c r="M161" s="106" t="b">
        <f xml:space="preserve"> IF(AND(TRUE), TRUE, FALSE)</f>
        <v>1</v>
      </c>
      <c r="N161" s="58"/>
    </row>
    <row r="162" spans="1:14" x14ac:dyDescent="0.35">
      <c r="A162" s="75" t="s">
        <v>294</v>
      </c>
      <c r="B162" s="75" t="s">
        <v>295</v>
      </c>
      <c r="C162" s="94"/>
      <c r="D162" s="95"/>
      <c r="E162" s="94"/>
      <c r="F162" s="97"/>
      <c r="G162" s="94"/>
      <c r="H162" s="98"/>
      <c r="I162" s="99"/>
      <c r="J162" s="99"/>
      <c r="K162" s="100"/>
      <c r="L162" s="106">
        <v>162</v>
      </c>
      <c r="M162" s="106" t="b">
        <f xml:space="preserve"> IF(AND(TRUE), TRUE, FALSE)</f>
        <v>1</v>
      </c>
      <c r="N162" s="58"/>
    </row>
    <row r="163" spans="1:14" x14ac:dyDescent="0.35">
      <c r="A163" s="75" t="s">
        <v>295</v>
      </c>
      <c r="B163" s="110" t="s">
        <v>296</v>
      </c>
      <c r="C163" s="52"/>
      <c r="D163" s="53"/>
      <c r="E163" s="52"/>
      <c r="F163" s="54"/>
      <c r="G163" s="52"/>
      <c r="H163" s="56"/>
      <c r="I163" s="55"/>
      <c r="J163" s="55"/>
      <c r="K163" s="63"/>
      <c r="L163" s="57">
        <v>163</v>
      </c>
      <c r="M163" s="57" t="b">
        <f xml:space="preserve"> IF(AND(TRUE), TRUE, FALSE)</f>
        <v>1</v>
      </c>
      <c r="N163" s="58"/>
    </row>
    <row r="164" spans="1:14" x14ac:dyDescent="0.35">
      <c r="A164" s="75" t="s">
        <v>295</v>
      </c>
      <c r="B164" s="75" t="s">
        <v>297</v>
      </c>
      <c r="C164" s="52"/>
      <c r="D164" s="53"/>
      <c r="E164" s="52"/>
      <c r="F164" s="54"/>
      <c r="G164" s="52"/>
      <c r="H164" s="56"/>
      <c r="I164" s="55"/>
      <c r="J164" s="55"/>
      <c r="K164" s="63"/>
      <c r="L164" s="57">
        <v>164</v>
      </c>
      <c r="M164" s="57" t="b">
        <f xml:space="preserve"> IF(AND(TRUE), TRUE, FALSE)</f>
        <v>1</v>
      </c>
      <c r="N164" s="58"/>
    </row>
    <row r="165" spans="1:14" x14ac:dyDescent="0.35">
      <c r="A165" s="110" t="s">
        <v>296</v>
      </c>
      <c r="B165" s="75" t="s">
        <v>297</v>
      </c>
      <c r="C165" s="52"/>
      <c r="D165" s="53"/>
      <c r="E165" s="52"/>
      <c r="F165" s="54"/>
      <c r="G165" s="52"/>
      <c r="H165" s="56"/>
      <c r="I165" s="55"/>
      <c r="J165" s="55"/>
      <c r="K165" s="63"/>
      <c r="L165" s="57">
        <v>165</v>
      </c>
      <c r="M165" s="57" t="b">
        <f xml:space="preserve"> IF(AND(TRUE), TRUE, FALSE)</f>
        <v>1</v>
      </c>
      <c r="N165" s="58"/>
    </row>
    <row r="166" spans="1:14" x14ac:dyDescent="0.35">
      <c r="A166" s="75" t="s">
        <v>298</v>
      </c>
      <c r="B166" s="110" t="s">
        <v>299</v>
      </c>
      <c r="C166" s="52"/>
      <c r="D166" s="53"/>
      <c r="E166" s="52"/>
      <c r="F166" s="54"/>
      <c r="G166" s="52"/>
      <c r="H166" s="56"/>
      <c r="I166" s="55"/>
      <c r="J166" s="55"/>
      <c r="K166" s="63"/>
      <c r="L166" s="57">
        <v>166</v>
      </c>
      <c r="M166" s="57" t="b">
        <f xml:space="preserve"> IF(AND(TRUE), TRUE, FALSE)</f>
        <v>1</v>
      </c>
      <c r="N166" s="58"/>
    </row>
    <row r="167" spans="1:14" x14ac:dyDescent="0.35">
      <c r="A167" s="75" t="s">
        <v>298</v>
      </c>
      <c r="B167" s="103" t="s">
        <v>300</v>
      </c>
      <c r="C167" s="52"/>
      <c r="D167" s="53"/>
      <c r="E167" s="52"/>
      <c r="F167" s="54"/>
      <c r="G167" s="52"/>
      <c r="H167" s="56"/>
      <c r="I167" s="55"/>
      <c r="J167" s="55"/>
      <c r="K167" s="63"/>
      <c r="L167" s="57">
        <v>167</v>
      </c>
      <c r="M167" s="57" t="b">
        <f xml:space="preserve"> IF(AND(TRUE), TRUE, FALSE)</f>
        <v>1</v>
      </c>
      <c r="N167" s="58"/>
    </row>
    <row r="168" spans="1:14" x14ac:dyDescent="0.35">
      <c r="A168" s="110" t="s">
        <v>299</v>
      </c>
      <c r="B168" s="103" t="s">
        <v>300</v>
      </c>
      <c r="C168" s="52"/>
      <c r="D168" s="53"/>
      <c r="E168" s="52"/>
      <c r="F168" s="54"/>
      <c r="G168" s="52"/>
      <c r="H168" s="56"/>
      <c r="I168" s="55"/>
      <c r="J168" s="55"/>
      <c r="K168" s="63"/>
      <c r="L168" s="57">
        <v>168</v>
      </c>
      <c r="M168" s="57" t="b">
        <f xml:space="preserve"> IF(AND(TRUE), TRUE, FALSE)</f>
        <v>1</v>
      </c>
      <c r="N168" s="58"/>
    </row>
    <row r="169" spans="1:14" x14ac:dyDescent="0.35">
      <c r="A169" s="75" t="s">
        <v>301</v>
      </c>
      <c r="B169" s="92" t="s">
        <v>302</v>
      </c>
      <c r="C169" s="52"/>
      <c r="D169" s="53"/>
      <c r="E169" s="52"/>
      <c r="F169" s="54"/>
      <c r="G169" s="52"/>
      <c r="H169" s="56"/>
      <c r="I169" s="55"/>
      <c r="J169" s="55"/>
      <c r="K169" s="63"/>
      <c r="L169" s="57">
        <v>169</v>
      </c>
      <c r="M169" s="57" t="b">
        <f xml:space="preserve"> IF(AND(TRUE), TRUE, FALSE)</f>
        <v>1</v>
      </c>
      <c r="N169" s="58"/>
    </row>
    <row r="170" spans="1:14" x14ac:dyDescent="0.35">
      <c r="A170" s="105" t="s">
        <v>303</v>
      </c>
      <c r="B170" s="105" t="s">
        <v>304</v>
      </c>
      <c r="C170" s="52"/>
      <c r="D170" s="53"/>
      <c r="E170" s="52"/>
      <c r="F170" s="54"/>
      <c r="G170" s="52"/>
      <c r="H170" s="56"/>
      <c r="I170" s="55"/>
      <c r="J170" s="55"/>
      <c r="K170" s="63"/>
      <c r="L170" s="57">
        <v>170</v>
      </c>
      <c r="M170" s="57" t="b">
        <f xml:space="preserve"> IF(AND(TRUE), TRUE, FALSE)</f>
        <v>1</v>
      </c>
      <c r="N170" s="58"/>
    </row>
    <row r="171" spans="1:14" x14ac:dyDescent="0.35">
      <c r="A171" s="103" t="s">
        <v>305</v>
      </c>
      <c r="B171" s="110" t="s">
        <v>306</v>
      </c>
      <c r="C171" s="52"/>
      <c r="D171" s="53"/>
      <c r="E171" s="52"/>
      <c r="F171" s="54"/>
      <c r="G171" s="52"/>
      <c r="H171" s="56"/>
      <c r="I171" s="55"/>
      <c r="J171" s="55"/>
      <c r="K171" s="63"/>
      <c r="L171" s="57">
        <v>171</v>
      </c>
      <c r="M171" s="57" t="b">
        <f xml:space="preserve"> IF(AND(TRUE), TRUE, FALSE)</f>
        <v>1</v>
      </c>
      <c r="N171" s="58"/>
    </row>
    <row r="172" spans="1:14" x14ac:dyDescent="0.35">
      <c r="A172" s="75" t="s">
        <v>307</v>
      </c>
      <c r="B172" s="110" t="s">
        <v>308</v>
      </c>
      <c r="C172" s="52"/>
      <c r="D172" s="53"/>
      <c r="E172" s="52"/>
      <c r="F172" s="54"/>
      <c r="G172" s="52"/>
      <c r="H172" s="56"/>
      <c r="I172" s="55"/>
      <c r="J172" s="55"/>
      <c r="K172" s="63"/>
      <c r="L172" s="57">
        <v>172</v>
      </c>
      <c r="M172" s="57" t="b">
        <f xml:space="preserve"> IF(AND(TRUE), TRUE, FALSE)</f>
        <v>1</v>
      </c>
      <c r="N172" s="58"/>
    </row>
    <row r="173" spans="1:14" x14ac:dyDescent="0.35">
      <c r="A173" s="75" t="s">
        <v>307</v>
      </c>
      <c r="B173" s="110" t="s">
        <v>309</v>
      </c>
      <c r="C173" s="52"/>
      <c r="D173" s="53"/>
      <c r="E173" s="52"/>
      <c r="F173" s="54"/>
      <c r="G173" s="52"/>
      <c r="H173" s="56"/>
      <c r="I173" s="55"/>
      <c r="J173" s="55"/>
      <c r="K173" s="63"/>
      <c r="L173" s="57">
        <v>173</v>
      </c>
      <c r="M173" s="57" t="b">
        <f xml:space="preserve"> IF(AND(TRUE), TRUE, FALSE)</f>
        <v>1</v>
      </c>
      <c r="N173" s="58"/>
    </row>
    <row r="174" spans="1:14" x14ac:dyDescent="0.35">
      <c r="A174" s="75" t="s">
        <v>307</v>
      </c>
      <c r="B174" s="110" t="s">
        <v>310</v>
      </c>
      <c r="C174" s="52"/>
      <c r="D174" s="53"/>
      <c r="E174" s="52"/>
      <c r="F174" s="54"/>
      <c r="G174" s="52"/>
      <c r="H174" s="56"/>
      <c r="I174" s="55"/>
      <c r="J174" s="55"/>
      <c r="K174" s="63"/>
      <c r="L174" s="57">
        <v>174</v>
      </c>
      <c r="M174" s="57" t="b">
        <f xml:space="preserve"> IF(AND(TRUE), TRUE, FALSE)</f>
        <v>1</v>
      </c>
      <c r="N174" s="58"/>
    </row>
    <row r="175" spans="1:14" x14ac:dyDescent="0.35">
      <c r="A175" s="110" t="s">
        <v>308</v>
      </c>
      <c r="B175" s="110" t="s">
        <v>309</v>
      </c>
      <c r="C175" s="52"/>
      <c r="D175" s="53"/>
      <c r="E175" s="52"/>
      <c r="F175" s="54"/>
      <c r="G175" s="52"/>
      <c r="H175" s="56"/>
      <c r="I175" s="55"/>
      <c r="J175" s="55"/>
      <c r="K175" s="63"/>
      <c r="L175" s="57">
        <v>175</v>
      </c>
      <c r="M175" s="57" t="b">
        <f xml:space="preserve"> IF(AND(TRUE), TRUE, FALSE)</f>
        <v>1</v>
      </c>
      <c r="N175" s="58"/>
    </row>
    <row r="176" spans="1:14" x14ac:dyDescent="0.35">
      <c r="A176" s="110" t="s">
        <v>308</v>
      </c>
      <c r="B176" s="110" t="s">
        <v>310</v>
      </c>
      <c r="C176" s="52"/>
      <c r="D176" s="53"/>
      <c r="E176" s="52"/>
      <c r="F176" s="54"/>
      <c r="G176" s="52"/>
      <c r="H176" s="56"/>
      <c r="I176" s="55"/>
      <c r="J176" s="55"/>
      <c r="K176" s="63"/>
      <c r="L176" s="57">
        <v>176</v>
      </c>
      <c r="M176" s="57" t="b">
        <f xml:space="preserve"> IF(AND(TRUE), TRUE, FALSE)</f>
        <v>1</v>
      </c>
      <c r="N176" s="58"/>
    </row>
    <row r="177" spans="1:14" x14ac:dyDescent="0.35">
      <c r="A177" s="110" t="s">
        <v>309</v>
      </c>
      <c r="B177" s="110" t="s">
        <v>310</v>
      </c>
      <c r="C177" s="52"/>
      <c r="D177" s="53"/>
      <c r="E177" s="52"/>
      <c r="F177" s="54"/>
      <c r="G177" s="52"/>
      <c r="H177" s="56"/>
      <c r="I177" s="55"/>
      <c r="J177" s="55"/>
      <c r="K177" s="63"/>
      <c r="L177" s="57">
        <v>177</v>
      </c>
      <c r="M177" s="57" t="b">
        <f xml:space="preserve"> IF(AND(TRUE), TRUE, FALSE)</f>
        <v>1</v>
      </c>
      <c r="N177" s="58"/>
    </row>
    <row r="178" spans="1:14" x14ac:dyDescent="0.35">
      <c r="A178" s="110" t="s">
        <v>311</v>
      </c>
      <c r="B178" s="75" t="s">
        <v>312</v>
      </c>
      <c r="C178" s="52"/>
      <c r="D178" s="53"/>
      <c r="E178" s="52"/>
      <c r="F178" s="54"/>
      <c r="G178" s="52"/>
      <c r="H178" s="56"/>
      <c r="I178" s="55"/>
      <c r="J178" s="55"/>
      <c r="K178" s="63"/>
      <c r="L178" s="57">
        <v>178</v>
      </c>
      <c r="M178" s="57" t="b">
        <f xml:space="preserve"> IF(AND(TRUE), TRUE, FALSE)</f>
        <v>1</v>
      </c>
      <c r="N178" s="58"/>
    </row>
    <row r="179" spans="1:14" x14ac:dyDescent="0.35">
      <c r="A179" s="110" t="s">
        <v>311</v>
      </c>
      <c r="B179" s="93" t="s">
        <v>232</v>
      </c>
      <c r="C179" s="52"/>
      <c r="D179" s="53"/>
      <c r="E179" s="52"/>
      <c r="F179" s="54"/>
      <c r="G179" s="52"/>
      <c r="H179" s="56"/>
      <c r="I179" s="55"/>
      <c r="J179" s="55"/>
      <c r="K179" s="63"/>
      <c r="L179" s="57">
        <v>179</v>
      </c>
      <c r="M179" s="57" t="b">
        <f xml:space="preserve"> IF(AND(TRUE), TRUE, FALSE)</f>
        <v>1</v>
      </c>
      <c r="N179" s="58"/>
    </row>
    <row r="180" spans="1:14" x14ac:dyDescent="0.35">
      <c r="A180" s="110" t="s">
        <v>311</v>
      </c>
      <c r="B180" s="93" t="s">
        <v>234</v>
      </c>
      <c r="C180" s="111"/>
      <c r="D180" s="112"/>
      <c r="E180" s="111"/>
      <c r="F180" s="113"/>
      <c r="G180" s="111"/>
      <c r="H180" s="114"/>
      <c r="I180" s="115"/>
      <c r="J180" s="115"/>
      <c r="K180" s="116"/>
      <c r="L180" s="117">
        <v>180</v>
      </c>
      <c r="M180" s="117" t="b">
        <f xml:space="preserve"> IF(AND(TRUE), TRUE, FALSE)</f>
        <v>1</v>
      </c>
      <c r="N180" s="102"/>
    </row>
    <row r="181" spans="1:14" x14ac:dyDescent="0.35">
      <c r="A181" s="75" t="s">
        <v>312</v>
      </c>
      <c r="B181" s="93" t="s">
        <v>232</v>
      </c>
      <c r="C181" s="111"/>
      <c r="D181" s="112"/>
      <c r="E181" s="111"/>
      <c r="F181" s="113"/>
      <c r="G181" s="111"/>
      <c r="H181" s="114"/>
      <c r="I181" s="115"/>
      <c r="J181" s="115"/>
      <c r="K181" s="116"/>
      <c r="L181" s="117">
        <v>181</v>
      </c>
      <c r="M181" s="117" t="b">
        <f xml:space="preserve"> IF(AND(TRUE), TRUE, FALSE)</f>
        <v>1</v>
      </c>
      <c r="N181" s="102"/>
    </row>
    <row r="182" spans="1:14" x14ac:dyDescent="0.35">
      <c r="A182" s="75" t="s">
        <v>312</v>
      </c>
      <c r="B182" s="93" t="s">
        <v>234</v>
      </c>
      <c r="C182" s="94"/>
      <c r="D182" s="95"/>
      <c r="E182" s="94"/>
      <c r="F182" s="97"/>
      <c r="G182" s="94"/>
      <c r="H182" s="98"/>
      <c r="I182" s="99"/>
      <c r="J182" s="99"/>
      <c r="K182" s="100"/>
      <c r="L182" s="106">
        <v>182</v>
      </c>
      <c r="M182" s="106" t="b">
        <f xml:space="preserve"> IF(AND(TRUE), TRUE, FALSE)</f>
        <v>1</v>
      </c>
      <c r="N182" s="58"/>
    </row>
    <row r="183" spans="1:14" x14ac:dyDescent="0.35">
      <c r="A183" s="110" t="s">
        <v>313</v>
      </c>
      <c r="B183" s="75" t="s">
        <v>314</v>
      </c>
      <c r="C183" s="52"/>
      <c r="D183" s="53"/>
      <c r="E183" s="52"/>
      <c r="F183" s="54"/>
      <c r="G183" s="52"/>
      <c r="H183" s="56"/>
      <c r="I183" s="55"/>
      <c r="J183" s="55"/>
      <c r="K183" s="63"/>
      <c r="L183" s="57">
        <v>183</v>
      </c>
      <c r="M183" s="57" t="b">
        <f xml:space="preserve"> IF(AND(TRUE), TRUE, FALSE)</f>
        <v>1</v>
      </c>
      <c r="N183" s="58"/>
    </row>
    <row r="184" spans="1:14" x14ac:dyDescent="0.35">
      <c r="A184" s="110" t="s">
        <v>313</v>
      </c>
      <c r="B184" s="93" t="s">
        <v>187</v>
      </c>
      <c r="C184" s="52"/>
      <c r="D184" s="53"/>
      <c r="E184" s="52"/>
      <c r="F184" s="54"/>
      <c r="G184" s="52"/>
      <c r="H184" s="56"/>
      <c r="I184" s="55"/>
      <c r="J184" s="55"/>
      <c r="K184" s="63"/>
      <c r="L184" s="57">
        <v>184</v>
      </c>
      <c r="M184" s="57" t="b">
        <f xml:space="preserve"> IF(AND(TRUE), TRUE, FALSE)</f>
        <v>1</v>
      </c>
      <c r="N184" s="58"/>
    </row>
    <row r="185" spans="1:14" x14ac:dyDescent="0.35">
      <c r="A185" s="75" t="s">
        <v>314</v>
      </c>
      <c r="B185" s="93" t="s">
        <v>187</v>
      </c>
      <c r="C185" s="111"/>
      <c r="D185" s="112"/>
      <c r="E185" s="111"/>
      <c r="F185" s="113"/>
      <c r="G185" s="111"/>
      <c r="H185" s="114"/>
      <c r="I185" s="115"/>
      <c r="J185" s="115"/>
      <c r="K185" s="116"/>
      <c r="L185" s="117">
        <v>185</v>
      </c>
      <c r="M185" s="117" t="b">
        <f xml:space="preserve"> IF(AND(TRUE), TRUE, FALSE)</f>
        <v>1</v>
      </c>
      <c r="N185" s="102"/>
    </row>
    <row r="186" spans="1:14" x14ac:dyDescent="0.35">
      <c r="A186" s="75" t="s">
        <v>315</v>
      </c>
      <c r="B186" s="75" t="s">
        <v>316</v>
      </c>
      <c r="C186" s="52"/>
      <c r="D186" s="53"/>
      <c r="E186" s="52"/>
      <c r="F186" s="54"/>
      <c r="G186" s="52"/>
      <c r="H186" s="56"/>
      <c r="I186" s="55"/>
      <c r="J186" s="55"/>
      <c r="K186" s="63"/>
      <c r="L186" s="57">
        <v>186</v>
      </c>
      <c r="M186" s="57" t="b">
        <f xml:space="preserve"> IF(AND(TRUE), TRUE, FALSE)</f>
        <v>1</v>
      </c>
      <c r="N186" s="58"/>
    </row>
    <row r="187" spans="1:14" x14ac:dyDescent="0.35">
      <c r="A187" s="75" t="s">
        <v>318</v>
      </c>
      <c r="B187" s="75" t="s">
        <v>319</v>
      </c>
      <c r="C187" s="52"/>
      <c r="D187" s="53"/>
      <c r="E187" s="52"/>
      <c r="F187" s="54"/>
      <c r="G187" s="52"/>
      <c r="H187" s="56"/>
      <c r="I187" s="55"/>
      <c r="J187" s="55"/>
      <c r="K187" s="63"/>
      <c r="L187" s="57">
        <v>187</v>
      </c>
      <c r="M187" s="57" t="b">
        <f xml:space="preserve"> IF(AND(TRUE), TRUE, FALSE)</f>
        <v>1</v>
      </c>
      <c r="N187" s="58"/>
    </row>
    <row r="188" spans="1:14" x14ac:dyDescent="0.35">
      <c r="A188" s="75" t="s">
        <v>318</v>
      </c>
      <c r="B188" s="93" t="s">
        <v>208</v>
      </c>
      <c r="C188" s="52"/>
      <c r="D188" s="53"/>
      <c r="E188" s="52"/>
      <c r="F188" s="54"/>
      <c r="G188" s="52"/>
      <c r="H188" s="56"/>
      <c r="I188" s="55"/>
      <c r="J188" s="55"/>
      <c r="K188" s="63"/>
      <c r="L188" s="57">
        <v>188</v>
      </c>
      <c r="M188" s="57" t="b">
        <f xml:space="preserve"> IF(AND(TRUE), TRUE, FALSE)</f>
        <v>1</v>
      </c>
      <c r="N188" s="58"/>
    </row>
    <row r="189" spans="1:14" x14ac:dyDescent="0.35">
      <c r="A189" s="75" t="s">
        <v>319</v>
      </c>
      <c r="B189" s="93" t="s">
        <v>208</v>
      </c>
      <c r="C189" s="111"/>
      <c r="D189" s="112"/>
      <c r="E189" s="111"/>
      <c r="F189" s="113"/>
      <c r="G189" s="111"/>
      <c r="H189" s="114"/>
      <c r="I189" s="115"/>
      <c r="J189" s="115"/>
      <c r="K189" s="116"/>
      <c r="L189" s="117">
        <v>189</v>
      </c>
      <c r="M189" s="117" t="b">
        <f xml:space="preserve"> IF(AND(TRUE), TRUE, FALSE)</f>
        <v>1</v>
      </c>
      <c r="N189" s="102"/>
    </row>
    <row r="190" spans="1:14" x14ac:dyDescent="0.35">
      <c r="A190" s="75" t="s">
        <v>321</v>
      </c>
      <c r="B190" s="75" t="s">
        <v>322</v>
      </c>
      <c r="C190" s="52"/>
      <c r="D190" s="53"/>
      <c r="E190" s="52"/>
      <c r="F190" s="54"/>
      <c r="G190" s="52"/>
      <c r="H190" s="56"/>
      <c r="I190" s="55"/>
      <c r="J190" s="55"/>
      <c r="K190" s="63"/>
      <c r="L190" s="57">
        <v>190</v>
      </c>
      <c r="M190" s="57" t="b">
        <f xml:space="preserve"> IF(AND(TRUE), TRUE, FALSE)</f>
        <v>1</v>
      </c>
      <c r="N190" s="58"/>
    </row>
    <row r="191" spans="1:14" x14ac:dyDescent="0.35">
      <c r="A191" s="75" t="s">
        <v>321</v>
      </c>
      <c r="B191" s="75" t="s">
        <v>323</v>
      </c>
      <c r="C191" s="52"/>
      <c r="D191" s="53"/>
      <c r="E191" s="52"/>
      <c r="F191" s="54"/>
      <c r="G191" s="52"/>
      <c r="H191" s="56"/>
      <c r="I191" s="55"/>
      <c r="J191" s="55"/>
      <c r="K191" s="63"/>
      <c r="L191" s="57">
        <v>191</v>
      </c>
      <c r="M191" s="57" t="b">
        <f xml:space="preserve"> IF(AND(TRUE), TRUE, FALSE)</f>
        <v>1</v>
      </c>
      <c r="N191" s="58"/>
    </row>
    <row r="192" spans="1:14" x14ac:dyDescent="0.35">
      <c r="A192" s="75" t="s">
        <v>322</v>
      </c>
      <c r="B192" s="75" t="s">
        <v>323</v>
      </c>
      <c r="C192" s="94"/>
      <c r="D192" s="95"/>
      <c r="E192" s="94"/>
      <c r="F192" s="97"/>
      <c r="G192" s="94"/>
      <c r="H192" s="98"/>
      <c r="I192" s="99"/>
      <c r="J192" s="99"/>
      <c r="K192" s="100"/>
      <c r="L192" s="106">
        <v>192</v>
      </c>
      <c r="M192" s="106" t="b">
        <f xml:space="preserve"> IF(AND(TRUE), TRUE, FALSE)</f>
        <v>1</v>
      </c>
      <c r="N192" s="58"/>
    </row>
    <row r="193" spans="1:14" x14ac:dyDescent="0.35">
      <c r="A193" s="50" t="s">
        <v>321</v>
      </c>
      <c r="B193" s="50" t="s">
        <v>324</v>
      </c>
      <c r="C193" s="94"/>
      <c r="D193" s="95"/>
      <c r="E193" s="94"/>
      <c r="F193" s="97"/>
      <c r="G193" s="94"/>
      <c r="H193" s="98"/>
      <c r="I193" s="99"/>
      <c r="J193" s="99"/>
      <c r="K193" s="100"/>
      <c r="L193" s="106">
        <v>193</v>
      </c>
      <c r="M193" s="106" t="b">
        <f xml:space="preserve"> IF(AND(TRUE), TRUE, FALSE)</f>
        <v>1</v>
      </c>
      <c r="N193" s="58"/>
    </row>
    <row r="194" spans="1:14" x14ac:dyDescent="0.35">
      <c r="A194" s="93" t="s">
        <v>323</v>
      </c>
      <c r="B194" s="50" t="s">
        <v>324</v>
      </c>
      <c r="C194" s="111"/>
      <c r="D194" s="112"/>
      <c r="E194" s="111"/>
      <c r="F194" s="113"/>
      <c r="G194" s="111"/>
      <c r="H194" s="114"/>
      <c r="I194" s="115"/>
      <c r="J194" s="115"/>
      <c r="K194" s="116"/>
      <c r="L194" s="117">
        <v>194</v>
      </c>
      <c r="M194" s="117" t="b">
        <f xml:space="preserve"> IF(AND(TRUE), TRUE, FALSE)</f>
        <v>1</v>
      </c>
      <c r="N194" s="102"/>
    </row>
    <row r="195" spans="1:14" x14ac:dyDescent="0.35">
      <c r="A195" s="93" t="s">
        <v>174</v>
      </c>
      <c r="B195" s="93" t="s">
        <v>267</v>
      </c>
      <c r="C195" s="94"/>
      <c r="D195" s="95"/>
      <c r="E195" s="96"/>
      <c r="F195" s="97"/>
      <c r="G195" s="94"/>
      <c r="H195" s="98"/>
      <c r="I195" s="99"/>
      <c r="J195" s="99"/>
      <c r="K195" s="100"/>
      <c r="L195" s="101">
        <v>195</v>
      </c>
      <c r="M195" s="101" t="b">
        <f xml:space="preserve"> IF(AND(TRUE), TRUE, FALSE)</f>
        <v>1</v>
      </c>
      <c r="N195" s="102"/>
    </row>
    <row r="196" spans="1:14" x14ac:dyDescent="0.35">
      <c r="A196" s="93" t="s">
        <v>174</v>
      </c>
      <c r="B196" s="93" t="s">
        <v>268</v>
      </c>
      <c r="C196" s="94"/>
      <c r="D196" s="95"/>
      <c r="E196" s="96"/>
      <c r="F196" s="97"/>
      <c r="G196" s="94"/>
      <c r="H196" s="98"/>
      <c r="I196" s="99"/>
      <c r="J196" s="99"/>
      <c r="K196" s="100"/>
      <c r="L196" s="101">
        <v>196</v>
      </c>
      <c r="M196" s="101" t="b">
        <f xml:space="preserve"> IF(AND(TRUE), TRUE, FALSE)</f>
        <v>1</v>
      </c>
      <c r="N196" s="102"/>
    </row>
    <row r="197" spans="1:14" x14ac:dyDescent="0.35">
      <c r="A197" s="93" t="s">
        <v>174</v>
      </c>
      <c r="B197" s="93" t="s">
        <v>269</v>
      </c>
      <c r="C197" s="94"/>
      <c r="D197" s="95"/>
      <c r="E197" s="96"/>
      <c r="F197" s="97"/>
      <c r="G197" s="94"/>
      <c r="H197" s="98"/>
      <c r="I197" s="99"/>
      <c r="J197" s="99"/>
      <c r="K197" s="100"/>
      <c r="L197" s="101">
        <v>197</v>
      </c>
      <c r="M197" s="101" t="b">
        <f xml:space="preserve"> IF(AND(TRUE), TRUE, FALSE)</f>
        <v>1</v>
      </c>
      <c r="N197" s="102"/>
    </row>
    <row r="198" spans="1:14" x14ac:dyDescent="0.35">
      <c r="A198" s="93" t="s">
        <v>174</v>
      </c>
      <c r="B198" s="93" t="s">
        <v>270</v>
      </c>
      <c r="C198" s="94"/>
      <c r="D198" s="95"/>
      <c r="E198" s="96"/>
      <c r="F198" s="97"/>
      <c r="G198" s="94"/>
      <c r="H198" s="98"/>
      <c r="I198" s="99"/>
      <c r="J198" s="99"/>
      <c r="K198" s="100"/>
      <c r="L198" s="101">
        <v>198</v>
      </c>
      <c r="M198" s="101" t="b">
        <f xml:space="preserve"> IF(AND(TRUE), TRUE, FALSE)</f>
        <v>1</v>
      </c>
      <c r="N198" s="102"/>
    </row>
    <row r="199" spans="1:14" x14ac:dyDescent="0.35">
      <c r="A199" s="93" t="s">
        <v>174</v>
      </c>
      <c r="B199" s="93" t="s">
        <v>271</v>
      </c>
      <c r="C199" s="94"/>
      <c r="D199" s="95"/>
      <c r="E199" s="96"/>
      <c r="F199" s="97"/>
      <c r="G199" s="94"/>
      <c r="H199" s="98"/>
      <c r="I199" s="99"/>
      <c r="J199" s="99"/>
      <c r="K199" s="100"/>
      <c r="L199" s="101">
        <v>199</v>
      </c>
      <c r="M199" s="101" t="b">
        <f xml:space="preserve"> IF(AND(TRUE), TRUE, FALSE)</f>
        <v>1</v>
      </c>
      <c r="N199" s="102"/>
    </row>
    <row r="200" spans="1:14" x14ac:dyDescent="0.35">
      <c r="A200" s="93" t="s">
        <v>174</v>
      </c>
      <c r="B200" s="50" t="s">
        <v>187</v>
      </c>
      <c r="C200" s="52"/>
      <c r="D200" s="53"/>
      <c r="E200" s="61"/>
      <c r="F200" s="54"/>
      <c r="G200" s="52"/>
      <c r="H200" s="56"/>
      <c r="I200" s="55"/>
      <c r="J200" s="55"/>
      <c r="K200" s="63"/>
      <c r="L200" s="89">
        <v>200</v>
      </c>
      <c r="M200" s="89" t="b">
        <f xml:space="preserve"> IF(AND(TRUE), TRUE, FALSE)</f>
        <v>1</v>
      </c>
      <c r="N200" s="58"/>
    </row>
    <row r="201" spans="1:14" x14ac:dyDescent="0.35">
      <c r="A201" s="93" t="s">
        <v>174</v>
      </c>
      <c r="B201" s="50" t="s">
        <v>326</v>
      </c>
      <c r="C201" s="52"/>
      <c r="D201" s="53"/>
      <c r="E201" s="61"/>
      <c r="F201" s="54"/>
      <c r="G201" s="52"/>
      <c r="H201" s="56"/>
      <c r="I201" s="55"/>
      <c r="J201" s="55"/>
      <c r="K201" s="63"/>
      <c r="L201" s="89">
        <v>201</v>
      </c>
      <c r="M201" s="89" t="b">
        <f xml:space="preserve"> IF(AND(TRUE), TRUE, FALSE)</f>
        <v>1</v>
      </c>
      <c r="N201" s="58"/>
    </row>
    <row r="202" spans="1:14" x14ac:dyDescent="0.35">
      <c r="A202" s="93" t="s">
        <v>174</v>
      </c>
      <c r="B202" s="50" t="s">
        <v>244</v>
      </c>
      <c r="C202" s="52"/>
      <c r="D202" s="53"/>
      <c r="E202" s="61"/>
      <c r="F202" s="54"/>
      <c r="G202" s="52"/>
      <c r="H202" s="56"/>
      <c r="I202" s="55"/>
      <c r="J202" s="55"/>
      <c r="K202" s="63"/>
      <c r="L202" s="89">
        <v>202</v>
      </c>
      <c r="M202" s="89" t="b">
        <f xml:space="preserve"> IF(AND(TRUE), TRUE, FALSE)</f>
        <v>1</v>
      </c>
      <c r="N202" s="58"/>
    </row>
    <row r="203" spans="1:14" x14ac:dyDescent="0.35">
      <c r="A203" s="93" t="s">
        <v>174</v>
      </c>
      <c r="B203" s="93" t="s">
        <v>245</v>
      </c>
      <c r="C203" s="94"/>
      <c r="D203" s="95"/>
      <c r="E203" s="96"/>
      <c r="F203" s="97"/>
      <c r="G203" s="94"/>
      <c r="H203" s="98"/>
      <c r="I203" s="99"/>
      <c r="J203" s="99"/>
      <c r="K203" s="100"/>
      <c r="L203" s="101">
        <v>203</v>
      </c>
      <c r="M203" s="101" t="b">
        <f xml:space="preserve"> IF(AND(TRUE), TRUE, FALSE)</f>
        <v>1</v>
      </c>
      <c r="N203" s="102"/>
    </row>
    <row r="204" spans="1:14" x14ac:dyDescent="0.35">
      <c r="A204" s="93" t="s">
        <v>175</v>
      </c>
      <c r="B204" s="93" t="s">
        <v>267</v>
      </c>
      <c r="C204" s="94"/>
      <c r="D204" s="95"/>
      <c r="E204" s="94"/>
      <c r="F204" s="97"/>
      <c r="G204" s="94"/>
      <c r="H204" s="98"/>
      <c r="I204" s="99"/>
      <c r="J204" s="99"/>
      <c r="K204" s="100"/>
      <c r="L204" s="106">
        <v>204</v>
      </c>
      <c r="M204" s="106" t="b">
        <f xml:space="preserve"> IF(AND(TRUE), TRUE, FALSE)</f>
        <v>1</v>
      </c>
      <c r="N204" s="102"/>
    </row>
    <row r="205" spans="1:14" x14ac:dyDescent="0.35">
      <c r="A205" s="93" t="s">
        <v>175</v>
      </c>
      <c r="B205" s="93" t="s">
        <v>268</v>
      </c>
      <c r="C205" s="52"/>
      <c r="D205" s="53"/>
      <c r="E205" s="52"/>
      <c r="F205" s="54"/>
      <c r="G205" s="52"/>
      <c r="H205" s="56"/>
      <c r="I205" s="55"/>
      <c r="J205" s="55"/>
      <c r="K205" s="63"/>
      <c r="L205" s="57">
        <v>205</v>
      </c>
      <c r="M205" s="57" t="b">
        <f xml:space="preserve"> IF(AND(TRUE), TRUE, FALSE)</f>
        <v>1</v>
      </c>
      <c r="N205" s="58"/>
    </row>
    <row r="206" spans="1:14" x14ac:dyDescent="0.35">
      <c r="A206" s="93" t="s">
        <v>175</v>
      </c>
      <c r="B206" s="93" t="s">
        <v>269</v>
      </c>
      <c r="C206" s="52"/>
      <c r="D206" s="53"/>
      <c r="E206" s="52"/>
      <c r="F206" s="54"/>
      <c r="G206" s="52"/>
      <c r="H206" s="56"/>
      <c r="I206" s="55"/>
      <c r="J206" s="55"/>
      <c r="K206" s="63"/>
      <c r="L206" s="57">
        <v>206</v>
      </c>
      <c r="M206" s="57" t="b">
        <f xml:space="preserve"> IF(AND(TRUE), TRUE, FALSE)</f>
        <v>1</v>
      </c>
      <c r="N206" s="58"/>
    </row>
    <row r="207" spans="1:14" x14ac:dyDescent="0.35">
      <c r="A207" s="93" t="s">
        <v>175</v>
      </c>
      <c r="B207" s="93" t="s">
        <v>270</v>
      </c>
      <c r="C207" s="52"/>
      <c r="D207" s="53"/>
      <c r="E207" s="52"/>
      <c r="F207" s="54"/>
      <c r="G207" s="52"/>
      <c r="H207" s="56"/>
      <c r="I207" s="55"/>
      <c r="J207" s="55"/>
      <c r="K207" s="63"/>
      <c r="L207" s="57">
        <v>207</v>
      </c>
      <c r="M207" s="57" t="b">
        <f xml:space="preserve"> IF(AND(TRUE), TRUE, FALSE)</f>
        <v>1</v>
      </c>
      <c r="N207" s="58"/>
    </row>
    <row r="208" spans="1:14" x14ac:dyDescent="0.35">
      <c r="A208" s="93" t="s">
        <v>175</v>
      </c>
      <c r="B208" s="93" t="s">
        <v>271</v>
      </c>
      <c r="C208" s="94"/>
      <c r="D208" s="95"/>
      <c r="E208" s="94"/>
      <c r="F208" s="97"/>
      <c r="G208" s="94"/>
      <c r="H208" s="98"/>
      <c r="I208" s="99"/>
      <c r="J208" s="99"/>
      <c r="K208" s="100"/>
      <c r="L208" s="106">
        <v>208</v>
      </c>
      <c r="M208" s="106" t="b">
        <f xml:space="preserve"> IF(AND(TRUE), TRUE, FALSE)</f>
        <v>1</v>
      </c>
      <c r="N208" s="102"/>
    </row>
    <row r="209" spans="1:14" x14ac:dyDescent="0.35">
      <c r="A209" s="93" t="s">
        <v>175</v>
      </c>
      <c r="B209" s="50" t="s">
        <v>187</v>
      </c>
      <c r="C209" s="52"/>
      <c r="D209" s="53"/>
      <c r="E209" s="52"/>
      <c r="F209" s="54"/>
      <c r="G209" s="52"/>
      <c r="H209" s="56"/>
      <c r="I209" s="55"/>
      <c r="J209" s="55"/>
      <c r="K209" s="63"/>
      <c r="L209" s="57">
        <v>209</v>
      </c>
      <c r="M209" s="57" t="b">
        <f xml:space="preserve"> IF(AND(TRUE), TRUE, FALSE)</f>
        <v>1</v>
      </c>
      <c r="N209" s="58"/>
    </row>
    <row r="210" spans="1:14" x14ac:dyDescent="0.35">
      <c r="A210" s="93" t="s">
        <v>175</v>
      </c>
      <c r="B210" s="50" t="s">
        <v>326</v>
      </c>
      <c r="C210" s="52"/>
      <c r="D210" s="53"/>
      <c r="E210" s="52"/>
      <c r="F210" s="54"/>
      <c r="G210" s="52"/>
      <c r="H210" s="56"/>
      <c r="I210" s="55"/>
      <c r="J210" s="55"/>
      <c r="K210" s="63"/>
      <c r="L210" s="57">
        <v>210</v>
      </c>
      <c r="M210" s="57" t="b">
        <f xml:space="preserve"> IF(AND(TRUE), TRUE, FALSE)</f>
        <v>1</v>
      </c>
      <c r="N210" s="58"/>
    </row>
    <row r="211" spans="1:14" x14ac:dyDescent="0.35">
      <c r="A211" s="93" t="s">
        <v>175</v>
      </c>
      <c r="B211" s="50" t="s">
        <v>244</v>
      </c>
      <c r="C211" s="94"/>
      <c r="D211" s="95"/>
      <c r="E211" s="94"/>
      <c r="F211" s="97"/>
      <c r="G211" s="94"/>
      <c r="H211" s="98"/>
      <c r="I211" s="99"/>
      <c r="J211" s="99"/>
      <c r="K211" s="100"/>
      <c r="L211" s="106">
        <v>211</v>
      </c>
      <c r="M211" s="106" t="b">
        <f xml:space="preserve"> IF(AND(TRUE), TRUE, FALSE)</f>
        <v>1</v>
      </c>
      <c r="N211" s="102"/>
    </row>
    <row r="212" spans="1:14" x14ac:dyDescent="0.35">
      <c r="A212" s="93" t="s">
        <v>175</v>
      </c>
      <c r="B212" s="93" t="s">
        <v>245</v>
      </c>
      <c r="C212" s="52"/>
      <c r="D212" s="53"/>
      <c r="E212" s="52"/>
      <c r="F212" s="54"/>
      <c r="G212" s="52"/>
      <c r="H212" s="56"/>
      <c r="I212" s="55"/>
      <c r="J212" s="55"/>
      <c r="K212" s="63"/>
      <c r="L212" s="57">
        <v>212</v>
      </c>
      <c r="M212" s="57" t="b">
        <f xml:space="preserve"> IF(AND(TRUE), TRUE, FALSE)</f>
        <v>1</v>
      </c>
      <c r="N212" s="58"/>
    </row>
    <row r="213" spans="1:14" x14ac:dyDescent="0.35">
      <c r="A213" s="93" t="s">
        <v>176</v>
      </c>
      <c r="B213" s="93" t="s">
        <v>267</v>
      </c>
      <c r="C213" s="52"/>
      <c r="D213" s="53"/>
      <c r="E213" s="52"/>
      <c r="F213" s="54"/>
      <c r="G213" s="52"/>
      <c r="H213" s="56"/>
      <c r="I213" s="55"/>
      <c r="J213" s="55"/>
      <c r="K213" s="63"/>
      <c r="L213" s="57">
        <v>213</v>
      </c>
      <c r="M213" s="57" t="b">
        <f xml:space="preserve"> IF(AND(TRUE), TRUE, FALSE)</f>
        <v>1</v>
      </c>
      <c r="N213" s="58"/>
    </row>
    <row r="214" spans="1:14" x14ac:dyDescent="0.35">
      <c r="A214" s="93" t="s">
        <v>176</v>
      </c>
      <c r="B214" s="93" t="s">
        <v>268</v>
      </c>
      <c r="C214" s="52"/>
      <c r="D214" s="53"/>
      <c r="E214" s="52"/>
      <c r="F214" s="54"/>
      <c r="G214" s="52"/>
      <c r="H214" s="56"/>
      <c r="I214" s="55"/>
      <c r="J214" s="55"/>
      <c r="K214" s="63"/>
      <c r="L214" s="57">
        <v>214</v>
      </c>
      <c r="M214" s="57" t="b">
        <f xml:space="preserve"> IF(AND(TRUE), TRUE, FALSE)</f>
        <v>1</v>
      </c>
      <c r="N214" s="58"/>
    </row>
    <row r="215" spans="1:14" x14ac:dyDescent="0.35">
      <c r="A215" s="93" t="s">
        <v>176</v>
      </c>
      <c r="B215" s="93" t="s">
        <v>269</v>
      </c>
      <c r="C215" s="52"/>
      <c r="D215" s="53"/>
      <c r="E215" s="52"/>
      <c r="F215" s="54"/>
      <c r="G215" s="52"/>
      <c r="H215" s="56"/>
      <c r="I215" s="55"/>
      <c r="J215" s="55"/>
      <c r="K215" s="63"/>
      <c r="L215" s="57">
        <v>215</v>
      </c>
      <c r="M215" s="57" t="b">
        <f xml:space="preserve"> IF(AND(TRUE), TRUE, FALSE)</f>
        <v>1</v>
      </c>
      <c r="N215" s="58"/>
    </row>
    <row r="216" spans="1:14" x14ac:dyDescent="0.35">
      <c r="A216" s="93" t="s">
        <v>176</v>
      </c>
      <c r="B216" s="93" t="s">
        <v>270</v>
      </c>
      <c r="C216" s="52"/>
      <c r="D216" s="53"/>
      <c r="E216" s="52"/>
      <c r="F216" s="54"/>
      <c r="G216" s="52"/>
      <c r="H216" s="56"/>
      <c r="I216" s="55"/>
      <c r="J216" s="55"/>
      <c r="K216" s="63"/>
      <c r="L216" s="57">
        <v>216</v>
      </c>
      <c r="M216" s="57" t="b">
        <f xml:space="preserve"> IF(AND(TRUE), TRUE, FALSE)</f>
        <v>1</v>
      </c>
      <c r="N216" s="58"/>
    </row>
    <row r="217" spans="1:14" x14ac:dyDescent="0.35">
      <c r="A217" s="93" t="s">
        <v>176</v>
      </c>
      <c r="B217" s="93" t="s">
        <v>271</v>
      </c>
      <c r="C217" s="52"/>
      <c r="D217" s="53"/>
      <c r="E217" s="52"/>
      <c r="F217" s="54"/>
      <c r="G217" s="52"/>
      <c r="H217" s="56"/>
      <c r="I217" s="55"/>
      <c r="J217" s="55"/>
      <c r="K217" s="63"/>
      <c r="L217" s="57">
        <v>217</v>
      </c>
      <c r="M217" s="57" t="b">
        <f xml:space="preserve"> IF(AND(TRUE), TRUE, FALSE)</f>
        <v>1</v>
      </c>
      <c r="N217" s="58"/>
    </row>
    <row r="218" spans="1:14" x14ac:dyDescent="0.35">
      <c r="A218" s="93" t="s">
        <v>176</v>
      </c>
      <c r="B218" s="50" t="s">
        <v>187</v>
      </c>
      <c r="C218" s="52"/>
      <c r="D218" s="53"/>
      <c r="E218" s="52"/>
      <c r="F218" s="54"/>
      <c r="G218" s="52"/>
      <c r="H218" s="56"/>
      <c r="I218" s="55"/>
      <c r="J218" s="55"/>
      <c r="K218" s="63"/>
      <c r="L218" s="57">
        <v>218</v>
      </c>
      <c r="M218" s="57" t="b">
        <f xml:space="preserve"> IF(AND(TRUE), TRUE, FALSE)</f>
        <v>1</v>
      </c>
      <c r="N218" s="58"/>
    </row>
    <row r="219" spans="1:14" x14ac:dyDescent="0.35">
      <c r="A219" s="93" t="s">
        <v>176</v>
      </c>
      <c r="B219" s="50" t="s">
        <v>326</v>
      </c>
      <c r="C219" s="52"/>
      <c r="D219" s="53"/>
      <c r="E219" s="52"/>
      <c r="F219" s="54"/>
      <c r="G219" s="52"/>
      <c r="H219" s="56"/>
      <c r="I219" s="55"/>
      <c r="J219" s="55"/>
      <c r="K219" s="63"/>
      <c r="L219" s="57">
        <v>219</v>
      </c>
      <c r="M219" s="57" t="b">
        <f xml:space="preserve"> IF(AND(TRUE), TRUE, FALSE)</f>
        <v>1</v>
      </c>
      <c r="N219" s="58"/>
    </row>
    <row r="220" spans="1:14" x14ac:dyDescent="0.35">
      <c r="A220" s="93" t="s">
        <v>176</v>
      </c>
      <c r="B220" s="50" t="s">
        <v>244</v>
      </c>
      <c r="C220" s="52"/>
      <c r="D220" s="53"/>
      <c r="E220" s="52"/>
      <c r="F220" s="54"/>
      <c r="G220" s="52"/>
      <c r="H220" s="56"/>
      <c r="I220" s="55"/>
      <c r="J220" s="55"/>
      <c r="K220" s="63"/>
      <c r="L220" s="57">
        <v>220</v>
      </c>
      <c r="M220" s="57" t="b">
        <f xml:space="preserve"> IF(AND(TRUE), TRUE, FALSE)</f>
        <v>1</v>
      </c>
      <c r="N220" s="58"/>
    </row>
    <row r="221" spans="1:14" x14ac:dyDescent="0.35">
      <c r="A221" s="93" t="s">
        <v>176</v>
      </c>
      <c r="B221" s="93" t="s">
        <v>245</v>
      </c>
      <c r="C221" s="94"/>
      <c r="D221" s="95"/>
      <c r="E221" s="94"/>
      <c r="F221" s="97"/>
      <c r="G221" s="94"/>
      <c r="H221" s="98"/>
      <c r="I221" s="99"/>
      <c r="J221" s="99"/>
      <c r="K221" s="100"/>
      <c r="L221" s="106">
        <v>221</v>
      </c>
      <c r="M221" s="106" t="b">
        <f xml:space="preserve"> IF(AND(TRUE), TRUE, FALSE)</f>
        <v>1</v>
      </c>
      <c r="N221" s="102"/>
    </row>
    <row r="222" spans="1:14" x14ac:dyDescent="0.35">
      <c r="A222" s="93" t="s">
        <v>176</v>
      </c>
      <c r="B222" s="93" t="s">
        <v>247</v>
      </c>
      <c r="C222" s="94"/>
      <c r="D222" s="95"/>
      <c r="E222" s="94"/>
      <c r="F222" s="97"/>
      <c r="G222" s="94"/>
      <c r="H222" s="98"/>
      <c r="I222" s="99"/>
      <c r="J222" s="99"/>
      <c r="K222" s="100"/>
      <c r="L222" s="106">
        <v>222</v>
      </c>
      <c r="M222" s="106" t="b">
        <f xml:space="preserve"> IF(AND(TRUE), TRUE, FALSE)</f>
        <v>1</v>
      </c>
      <c r="N222" s="102"/>
    </row>
    <row r="223" spans="1:14" x14ac:dyDescent="0.35">
      <c r="A223" s="93" t="s">
        <v>176</v>
      </c>
      <c r="B223" s="93" t="s">
        <v>327</v>
      </c>
      <c r="C223" s="94"/>
      <c r="D223" s="95"/>
      <c r="E223" s="94"/>
      <c r="F223" s="97"/>
      <c r="G223" s="94"/>
      <c r="H223" s="98"/>
      <c r="I223" s="99"/>
      <c r="J223" s="99"/>
      <c r="K223" s="100"/>
      <c r="L223" s="106">
        <v>223</v>
      </c>
      <c r="M223" s="106" t="b">
        <f xml:space="preserve"> IF(AND(TRUE), TRUE, FALSE)</f>
        <v>1</v>
      </c>
      <c r="N223" s="102"/>
    </row>
    <row r="224" spans="1:14" x14ac:dyDescent="0.35">
      <c r="A224" s="93" t="s">
        <v>176</v>
      </c>
      <c r="B224" s="93" t="s">
        <v>328</v>
      </c>
      <c r="C224" s="94"/>
      <c r="D224" s="95"/>
      <c r="E224" s="94"/>
      <c r="F224" s="97"/>
      <c r="G224" s="94"/>
      <c r="H224" s="98"/>
      <c r="I224" s="99"/>
      <c r="J224" s="99"/>
      <c r="K224" s="100"/>
      <c r="L224" s="106">
        <v>224</v>
      </c>
      <c r="M224" s="106" t="b">
        <f xml:space="preserve"> IF(AND(TRUE), TRUE, FALSE)</f>
        <v>1</v>
      </c>
      <c r="N224" s="102"/>
    </row>
    <row r="225" spans="1:14" x14ac:dyDescent="0.35">
      <c r="A225" s="93" t="s">
        <v>176</v>
      </c>
      <c r="B225" s="93" t="s">
        <v>189</v>
      </c>
      <c r="C225" s="94"/>
      <c r="D225" s="95"/>
      <c r="E225" s="94"/>
      <c r="F225" s="97"/>
      <c r="G225" s="94"/>
      <c r="H225" s="98"/>
      <c r="I225" s="99"/>
      <c r="J225" s="99"/>
      <c r="K225" s="100"/>
      <c r="L225" s="106">
        <v>225</v>
      </c>
      <c r="M225" s="106" t="b">
        <f xml:space="preserve"> IF(AND(TRUE), TRUE, FALSE)</f>
        <v>1</v>
      </c>
      <c r="N225" s="102"/>
    </row>
    <row r="226" spans="1:14" x14ac:dyDescent="0.35">
      <c r="A226" s="93" t="s">
        <v>176</v>
      </c>
      <c r="B226" s="93" t="s">
        <v>307</v>
      </c>
      <c r="C226" s="94"/>
      <c r="D226" s="95"/>
      <c r="E226" s="94"/>
      <c r="F226" s="97"/>
      <c r="G226" s="94"/>
      <c r="H226" s="98"/>
      <c r="I226" s="99"/>
      <c r="J226" s="99"/>
      <c r="K226" s="100"/>
      <c r="L226" s="106">
        <v>226</v>
      </c>
      <c r="M226" s="106" t="b">
        <f xml:space="preserve"> IF(AND(TRUE), TRUE, FALSE)</f>
        <v>1</v>
      </c>
      <c r="N226" s="102"/>
    </row>
    <row r="227" spans="1:14" x14ac:dyDescent="0.35">
      <c r="A227" s="93" t="s">
        <v>176</v>
      </c>
      <c r="B227" s="93" t="s">
        <v>308</v>
      </c>
      <c r="C227" s="94"/>
      <c r="D227" s="95"/>
      <c r="E227" s="94"/>
      <c r="F227" s="97"/>
      <c r="G227" s="94"/>
      <c r="H227" s="98"/>
      <c r="I227" s="99"/>
      <c r="J227" s="99"/>
      <c r="K227" s="100"/>
      <c r="L227" s="106">
        <v>227</v>
      </c>
      <c r="M227" s="106" t="b">
        <f xml:space="preserve"> IF(AND(TRUE), TRUE, FALSE)</f>
        <v>1</v>
      </c>
      <c r="N227" s="102"/>
    </row>
    <row r="228" spans="1:14" x14ac:dyDescent="0.35">
      <c r="A228" s="93" t="s">
        <v>176</v>
      </c>
      <c r="B228" s="93" t="s">
        <v>234</v>
      </c>
      <c r="C228" s="94"/>
      <c r="D228" s="95"/>
      <c r="E228" s="94"/>
      <c r="F228" s="97"/>
      <c r="G228" s="94"/>
      <c r="H228" s="98"/>
      <c r="I228" s="99"/>
      <c r="J228" s="99"/>
      <c r="K228" s="100"/>
      <c r="L228" s="106">
        <v>228</v>
      </c>
      <c r="M228" s="106" t="b">
        <f xml:space="preserve"> IF(AND(TRUE), TRUE, FALSE)</f>
        <v>1</v>
      </c>
      <c r="N228" s="102"/>
    </row>
    <row r="229" spans="1:14" x14ac:dyDescent="0.35">
      <c r="A229" s="93" t="s">
        <v>176</v>
      </c>
      <c r="B229" s="93" t="s">
        <v>232</v>
      </c>
      <c r="C229" s="94"/>
      <c r="D229" s="95"/>
      <c r="E229" s="94"/>
      <c r="F229" s="97"/>
      <c r="G229" s="94"/>
      <c r="H229" s="98"/>
      <c r="I229" s="99"/>
      <c r="J229" s="99"/>
      <c r="K229" s="100"/>
      <c r="L229" s="106">
        <v>229</v>
      </c>
      <c r="M229" s="106" t="b">
        <f xml:space="preserve"> IF(AND(TRUE), TRUE, FALSE)</f>
        <v>1</v>
      </c>
      <c r="N229" s="102"/>
    </row>
    <row r="230" spans="1:14" x14ac:dyDescent="0.35">
      <c r="A230" s="93" t="s">
        <v>186</v>
      </c>
      <c r="B230" s="50" t="s">
        <v>326</v>
      </c>
      <c r="C230" s="94"/>
      <c r="D230" s="95"/>
      <c r="E230" s="94"/>
      <c r="F230" s="97"/>
      <c r="G230" s="94"/>
      <c r="H230" s="98"/>
      <c r="I230" s="99"/>
      <c r="J230" s="99"/>
      <c r="K230" s="100"/>
      <c r="L230" s="106">
        <v>230</v>
      </c>
      <c r="M230" s="106" t="b">
        <f xml:space="preserve"> IF(AND(TRUE), TRUE, FALSE)</f>
        <v>1</v>
      </c>
      <c r="N230" s="58"/>
    </row>
    <row r="231" spans="1:14" x14ac:dyDescent="0.35">
      <c r="A231" s="93" t="s">
        <v>186</v>
      </c>
      <c r="B231" s="50" t="s">
        <v>244</v>
      </c>
      <c r="C231" s="52"/>
      <c r="D231" s="53"/>
      <c r="E231" s="52"/>
      <c r="F231" s="54"/>
      <c r="G231" s="52"/>
      <c r="H231" s="56"/>
      <c r="I231" s="55"/>
      <c r="J231" s="55"/>
      <c r="K231" s="63"/>
      <c r="L231" s="57">
        <v>231</v>
      </c>
      <c r="M231" s="57" t="b">
        <f xml:space="preserve"> IF(AND(TRUE), TRUE, FALSE)</f>
        <v>1</v>
      </c>
      <c r="N231" s="58"/>
    </row>
    <row r="232" spans="1:14" x14ac:dyDescent="0.35">
      <c r="A232" s="93" t="s">
        <v>186</v>
      </c>
      <c r="B232" s="93" t="s">
        <v>245</v>
      </c>
      <c r="C232" s="111"/>
      <c r="D232" s="112"/>
      <c r="E232" s="111"/>
      <c r="F232" s="113"/>
      <c r="G232" s="111"/>
      <c r="H232" s="114"/>
      <c r="I232" s="115"/>
      <c r="J232" s="115"/>
      <c r="K232" s="116"/>
      <c r="L232" s="117">
        <v>232</v>
      </c>
      <c r="M232" s="117" t="b">
        <f xml:space="preserve"> IF(AND(TRUE), TRUE, FALSE)</f>
        <v>1</v>
      </c>
      <c r="N232" s="102"/>
    </row>
    <row r="233" spans="1:14" x14ac:dyDescent="0.35">
      <c r="A233" s="93" t="s">
        <v>186</v>
      </c>
      <c r="B233" s="50" t="s">
        <v>264</v>
      </c>
      <c r="C233" s="94"/>
      <c r="D233" s="95"/>
      <c r="E233" s="94"/>
      <c r="F233" s="97"/>
      <c r="G233" s="94"/>
      <c r="H233" s="98"/>
      <c r="I233" s="99"/>
      <c r="J233" s="99"/>
      <c r="K233" s="100"/>
      <c r="L233" s="106">
        <v>233</v>
      </c>
      <c r="M233" s="106" t="b">
        <f xml:space="preserve"> IF(AND(TRUE), TRUE, FALSE)</f>
        <v>1</v>
      </c>
      <c r="N233" s="58"/>
    </row>
    <row r="234" spans="1:14" x14ac:dyDescent="0.35">
      <c r="A234" s="93" t="s">
        <v>186</v>
      </c>
      <c r="B234" s="93" t="s">
        <v>265</v>
      </c>
      <c r="C234" s="111"/>
      <c r="D234" s="112"/>
      <c r="E234" s="111"/>
      <c r="F234" s="113"/>
      <c r="G234" s="111"/>
      <c r="H234" s="114"/>
      <c r="I234" s="115"/>
      <c r="J234" s="115"/>
      <c r="K234" s="116"/>
      <c r="L234" s="117">
        <v>234</v>
      </c>
      <c r="M234" s="117" t="b">
        <f xml:space="preserve"> IF(AND(TRUE), TRUE, FALSE)</f>
        <v>1</v>
      </c>
      <c r="N234" s="102"/>
    </row>
    <row r="235" spans="1:14" x14ac:dyDescent="0.35">
      <c r="A235" s="93" t="s">
        <v>189</v>
      </c>
      <c r="B235" s="50" t="s">
        <v>326</v>
      </c>
      <c r="C235" s="94"/>
      <c r="D235" s="95"/>
      <c r="E235" s="94"/>
      <c r="F235" s="97"/>
      <c r="G235" s="94"/>
      <c r="H235" s="98"/>
      <c r="I235" s="99"/>
      <c r="J235" s="99"/>
      <c r="K235" s="100"/>
      <c r="L235" s="106">
        <v>235</v>
      </c>
      <c r="M235" s="106" t="b">
        <f xml:space="preserve"> IF(AND(TRUE), TRUE, FALSE)</f>
        <v>1</v>
      </c>
      <c r="N235" s="58"/>
    </row>
    <row r="236" spans="1:14" x14ac:dyDescent="0.35">
      <c r="A236" s="93" t="s">
        <v>189</v>
      </c>
      <c r="B236" s="50" t="s">
        <v>244</v>
      </c>
      <c r="C236" s="94"/>
      <c r="D236" s="95"/>
      <c r="E236" s="94"/>
      <c r="F236" s="97"/>
      <c r="G236" s="94"/>
      <c r="H236" s="98"/>
      <c r="I236" s="99"/>
      <c r="J236" s="99"/>
      <c r="K236" s="100"/>
      <c r="L236" s="106">
        <v>236</v>
      </c>
      <c r="M236" s="106" t="b">
        <f xml:space="preserve"> IF(AND(TRUE), TRUE, FALSE)</f>
        <v>1</v>
      </c>
      <c r="N236" s="58"/>
    </row>
    <row r="237" spans="1:14" x14ac:dyDescent="0.35">
      <c r="A237" s="93" t="s">
        <v>189</v>
      </c>
      <c r="B237" s="93" t="s">
        <v>245</v>
      </c>
      <c r="C237" s="111"/>
      <c r="D237" s="112"/>
      <c r="E237" s="111"/>
      <c r="F237" s="113"/>
      <c r="G237" s="111"/>
      <c r="H237" s="114"/>
      <c r="I237" s="115"/>
      <c r="J237" s="115"/>
      <c r="K237" s="116"/>
      <c r="L237" s="117">
        <v>237</v>
      </c>
      <c r="M237" s="117" t="b">
        <f xml:space="preserve"> IF(AND(TRUE), TRUE, FALSE)</f>
        <v>1</v>
      </c>
      <c r="N237" s="102"/>
    </row>
    <row r="238" spans="1:14" x14ac:dyDescent="0.35">
      <c r="A238" s="93" t="s">
        <v>189</v>
      </c>
      <c r="B238" s="50" t="s">
        <v>240</v>
      </c>
      <c r="C238" s="52"/>
      <c r="D238" s="53"/>
      <c r="E238" s="52"/>
      <c r="F238" s="54"/>
      <c r="G238" s="52"/>
      <c r="H238" s="56"/>
      <c r="I238" s="55"/>
      <c r="J238" s="55"/>
      <c r="K238" s="63"/>
      <c r="L238" s="57">
        <v>238</v>
      </c>
      <c r="M238" s="57" t="b">
        <f xml:space="preserve"> IF(AND(TRUE), TRUE, FALSE)</f>
        <v>1</v>
      </c>
      <c r="N238" s="58"/>
    </row>
    <row r="239" spans="1:14" x14ac:dyDescent="0.35">
      <c r="A239" s="93" t="s">
        <v>189</v>
      </c>
      <c r="B239" s="93" t="s">
        <v>241</v>
      </c>
      <c r="C239" s="94"/>
      <c r="D239" s="95"/>
      <c r="E239" s="94"/>
      <c r="F239" s="97"/>
      <c r="G239" s="94"/>
      <c r="H239" s="98"/>
      <c r="I239" s="99"/>
      <c r="J239" s="99"/>
      <c r="K239" s="100"/>
      <c r="L239" s="106">
        <v>239</v>
      </c>
      <c r="M239" s="106" t="b">
        <f xml:space="preserve"> IF(AND(TRUE), TRUE, FALSE)</f>
        <v>1</v>
      </c>
      <c r="N239" s="102"/>
    </row>
    <row r="240" spans="1:14" x14ac:dyDescent="0.35">
      <c r="A240" s="93" t="s">
        <v>189</v>
      </c>
      <c r="B240" s="50" t="s">
        <v>249</v>
      </c>
      <c r="C240" s="52"/>
      <c r="D240" s="53"/>
      <c r="E240" s="52"/>
      <c r="F240" s="54"/>
      <c r="G240" s="52"/>
      <c r="H240" s="56"/>
      <c r="I240" s="55"/>
      <c r="J240" s="55"/>
      <c r="K240" s="63"/>
      <c r="L240" s="57">
        <v>240</v>
      </c>
      <c r="M240" s="57" t="b">
        <f xml:space="preserve"> IF(AND(TRUE), TRUE, FALSE)</f>
        <v>1</v>
      </c>
      <c r="N240" s="58"/>
    </row>
    <row r="241" spans="1:14" x14ac:dyDescent="0.35">
      <c r="A241" s="93" t="s">
        <v>189</v>
      </c>
      <c r="B241" s="50" t="s">
        <v>250</v>
      </c>
      <c r="C241" s="94"/>
      <c r="D241" s="95"/>
      <c r="E241" s="94"/>
      <c r="F241" s="97"/>
      <c r="G241" s="94"/>
      <c r="H241" s="98"/>
      <c r="I241" s="99"/>
      <c r="J241" s="99"/>
      <c r="K241" s="100"/>
      <c r="L241" s="106">
        <v>241</v>
      </c>
      <c r="M241" s="106" t="b">
        <f xml:space="preserve"> IF(AND(TRUE), TRUE, FALSE)</f>
        <v>1</v>
      </c>
      <c r="N241" s="58"/>
    </row>
    <row r="242" spans="1:14" x14ac:dyDescent="0.35">
      <c r="A242" s="93" t="s">
        <v>189</v>
      </c>
      <c r="B242" s="93" t="s">
        <v>251</v>
      </c>
      <c r="C242" s="111"/>
      <c r="D242" s="112"/>
      <c r="E242" s="111"/>
      <c r="F242" s="113"/>
      <c r="G242" s="111"/>
      <c r="H242" s="114"/>
      <c r="I242" s="115"/>
      <c r="J242" s="115"/>
      <c r="K242" s="116"/>
      <c r="L242" s="117">
        <v>242</v>
      </c>
      <c r="M242" s="117" t="b">
        <f xml:space="preserve"> IF(AND(TRUE), TRUE, FALSE)</f>
        <v>1</v>
      </c>
      <c r="N242" s="102"/>
    </row>
    <row r="243" spans="1:14" x14ac:dyDescent="0.35">
      <c r="A243" s="93" t="s">
        <v>189</v>
      </c>
      <c r="B243" s="93" t="s">
        <v>252</v>
      </c>
      <c r="C243" s="111"/>
      <c r="D243" s="112"/>
      <c r="E243" s="111"/>
      <c r="F243" s="113"/>
      <c r="G243" s="111"/>
      <c r="H243" s="114"/>
      <c r="I243" s="115"/>
      <c r="J243" s="115"/>
      <c r="K243" s="116"/>
      <c r="L243" s="117">
        <v>243</v>
      </c>
      <c r="M243" s="117" t="b">
        <f xml:space="preserve"> IF(AND(TRUE), TRUE, FALSE)</f>
        <v>1</v>
      </c>
      <c r="N243" s="102"/>
    </row>
    <row r="244" spans="1:14" x14ac:dyDescent="0.35">
      <c r="A244" s="93" t="s">
        <v>187</v>
      </c>
      <c r="B244" s="93" t="s">
        <v>194</v>
      </c>
      <c r="C244" s="94"/>
      <c r="D244" s="95"/>
      <c r="E244" s="94"/>
      <c r="F244" s="97"/>
      <c r="G244" s="94"/>
      <c r="H244" s="98"/>
      <c r="I244" s="99"/>
      <c r="J244" s="99"/>
      <c r="K244" s="100"/>
      <c r="L244" s="106">
        <v>244</v>
      </c>
      <c r="M244" s="106" t="b">
        <f xml:space="preserve"> IF(AND(TRUE), TRUE, FALSE)</f>
        <v>1</v>
      </c>
      <c r="N244" s="102"/>
    </row>
    <row r="245" spans="1:14" x14ac:dyDescent="0.35">
      <c r="A245" s="93" t="s">
        <v>187</v>
      </c>
      <c r="B245" s="93" t="s">
        <v>195</v>
      </c>
      <c r="C245" s="94"/>
      <c r="D245" s="95"/>
      <c r="E245" s="94"/>
      <c r="F245" s="97"/>
      <c r="G245" s="94"/>
      <c r="H245" s="98"/>
      <c r="I245" s="99"/>
      <c r="J245" s="99"/>
      <c r="K245" s="100"/>
      <c r="L245" s="106">
        <v>245</v>
      </c>
      <c r="M245" s="106" t="b">
        <f xml:space="preserve"> IF(AND(TRUE), TRUE, FALSE)</f>
        <v>1</v>
      </c>
      <c r="N245" s="102"/>
    </row>
    <row r="246" spans="1:14" x14ac:dyDescent="0.35">
      <c r="A246" s="93" t="s">
        <v>187</v>
      </c>
      <c r="B246" s="50" t="s">
        <v>253</v>
      </c>
      <c r="C246" s="94"/>
      <c r="D246" s="95"/>
      <c r="E246" s="94"/>
      <c r="F246" s="97"/>
      <c r="G246" s="94"/>
      <c r="H246" s="98"/>
      <c r="I246" s="99"/>
      <c r="J246" s="99"/>
      <c r="K246" s="100"/>
      <c r="L246" s="106">
        <v>246</v>
      </c>
      <c r="M246" s="106" t="b">
        <f xml:space="preserve"> IF(AND(TRUE), TRUE, FALSE)</f>
        <v>1</v>
      </c>
      <c r="N246" s="58"/>
    </row>
    <row r="247" spans="1:14" x14ac:dyDescent="0.35">
      <c r="A247" s="93" t="s">
        <v>187</v>
      </c>
      <c r="B247" s="50" t="s">
        <v>254</v>
      </c>
      <c r="C247" s="94"/>
      <c r="D247" s="95"/>
      <c r="E247" s="94"/>
      <c r="F247" s="97"/>
      <c r="G247" s="94"/>
      <c r="H247" s="98"/>
      <c r="I247" s="99"/>
      <c r="J247" s="99"/>
      <c r="K247" s="100"/>
      <c r="L247" s="106">
        <v>247</v>
      </c>
      <c r="M247" s="106" t="b">
        <f xml:space="preserve"> IF(AND(TRUE), TRUE, FALSE)</f>
        <v>1</v>
      </c>
      <c r="N247" s="58"/>
    </row>
    <row r="248" spans="1:14" x14ac:dyDescent="0.35">
      <c r="A248" s="93" t="s">
        <v>187</v>
      </c>
      <c r="B248" s="50" t="s">
        <v>255</v>
      </c>
      <c r="C248" s="52"/>
      <c r="D248" s="53"/>
      <c r="E248" s="52"/>
      <c r="F248" s="54"/>
      <c r="G248" s="52"/>
      <c r="H248" s="56"/>
      <c r="I248" s="55"/>
      <c r="J248" s="55"/>
      <c r="K248" s="63"/>
      <c r="L248" s="57">
        <v>248</v>
      </c>
      <c r="M248" s="57" t="b">
        <f xml:space="preserve"> IF(AND(TRUE), TRUE, FALSE)</f>
        <v>1</v>
      </c>
      <c r="N248" s="58"/>
    </row>
    <row r="249" spans="1:14" x14ac:dyDescent="0.35">
      <c r="A249" s="93" t="s">
        <v>187</v>
      </c>
      <c r="B249" s="93" t="s">
        <v>256</v>
      </c>
      <c r="C249" s="111"/>
      <c r="D249" s="112"/>
      <c r="E249" s="111"/>
      <c r="F249" s="113"/>
      <c r="G249" s="111"/>
      <c r="H249" s="114"/>
      <c r="I249" s="115"/>
      <c r="J249" s="115"/>
      <c r="K249" s="116"/>
      <c r="L249" s="117">
        <v>249</v>
      </c>
      <c r="M249" s="117" t="b">
        <f xml:space="preserve"> IF(AND(TRUE), TRUE, FALSE)</f>
        <v>1</v>
      </c>
      <c r="N249" s="102"/>
    </row>
    <row r="250" spans="1:14" x14ac:dyDescent="0.35">
      <c r="A250" s="93" t="s">
        <v>187</v>
      </c>
      <c r="B250" s="93" t="s">
        <v>317</v>
      </c>
      <c r="C250" s="111"/>
      <c r="D250" s="112"/>
      <c r="E250" s="111"/>
      <c r="F250" s="113"/>
      <c r="G250" s="111"/>
      <c r="H250" s="114"/>
      <c r="I250" s="115"/>
      <c r="J250" s="115"/>
      <c r="K250" s="116"/>
      <c r="L250" s="117">
        <v>250</v>
      </c>
      <c r="M250" s="117" t="b">
        <f xml:space="preserve"> IF(AND(TRUE), TRUE, FALSE)</f>
        <v>1</v>
      </c>
      <c r="N250" s="102"/>
    </row>
    <row r="251" spans="1:14" x14ac:dyDescent="0.35">
      <c r="A251" s="93" t="s">
        <v>187</v>
      </c>
      <c r="B251" s="50" t="s">
        <v>209</v>
      </c>
      <c r="C251" s="94"/>
      <c r="D251" s="95"/>
      <c r="E251" s="94"/>
      <c r="F251" s="97"/>
      <c r="G251" s="94"/>
      <c r="H251" s="98"/>
      <c r="I251" s="99"/>
      <c r="J251" s="99"/>
      <c r="K251" s="100"/>
      <c r="L251" s="106">
        <v>251</v>
      </c>
      <c r="M251" s="106" t="b">
        <f xml:space="preserve"> IF(AND(TRUE), TRUE, FALSE)</f>
        <v>1</v>
      </c>
      <c r="N251" s="58"/>
    </row>
    <row r="252" spans="1:14" x14ac:dyDescent="0.35">
      <c r="A252" s="93" t="s">
        <v>187</v>
      </c>
      <c r="B252" s="93" t="s">
        <v>212</v>
      </c>
      <c r="C252" s="111"/>
      <c r="D252" s="112"/>
      <c r="E252" s="111"/>
      <c r="F252" s="113"/>
      <c r="G252" s="111"/>
      <c r="H252" s="114"/>
      <c r="I252" s="115"/>
      <c r="J252" s="115"/>
      <c r="K252" s="116"/>
      <c r="L252" s="117">
        <v>252</v>
      </c>
      <c r="M252" s="117" t="b">
        <f xml:space="preserve"> IF(AND(TRUE), TRUE, FALSE)</f>
        <v>1</v>
      </c>
      <c r="N252" s="102"/>
    </row>
    <row r="253" spans="1:14" x14ac:dyDescent="0.35">
      <c r="A253" s="93" t="s">
        <v>187</v>
      </c>
      <c r="B253" s="50" t="s">
        <v>204</v>
      </c>
      <c r="C253" s="94"/>
      <c r="D253" s="95"/>
      <c r="E253" s="94"/>
      <c r="F253" s="97"/>
      <c r="G253" s="94"/>
      <c r="H253" s="98"/>
      <c r="I253" s="99"/>
      <c r="J253" s="99"/>
      <c r="K253" s="100"/>
      <c r="L253" s="106">
        <v>253</v>
      </c>
      <c r="M253" s="106" t="b">
        <f xml:space="preserve"> IF(AND(TRUE), TRUE, FALSE)</f>
        <v>1</v>
      </c>
      <c r="N253" s="58"/>
    </row>
    <row r="254" spans="1:14" x14ac:dyDescent="0.35">
      <c r="A254" s="93" t="s">
        <v>187</v>
      </c>
      <c r="B254" s="50" t="s">
        <v>205</v>
      </c>
      <c r="C254" s="94"/>
      <c r="D254" s="95"/>
      <c r="E254" s="94"/>
      <c r="F254" s="97"/>
      <c r="G254" s="94"/>
      <c r="H254" s="98"/>
      <c r="I254" s="99"/>
      <c r="J254" s="99"/>
      <c r="K254" s="100"/>
      <c r="L254" s="106">
        <v>254</v>
      </c>
      <c r="M254" s="106" t="b">
        <f xml:space="preserve"> IF(AND(TRUE), TRUE, FALSE)</f>
        <v>1</v>
      </c>
      <c r="N254" s="58"/>
    </row>
    <row r="255" spans="1:14" x14ac:dyDescent="0.35">
      <c r="A255" s="93" t="s">
        <v>187</v>
      </c>
      <c r="B255" s="50" t="s">
        <v>206</v>
      </c>
      <c r="C255" s="52"/>
      <c r="D255" s="53"/>
      <c r="E255" s="52"/>
      <c r="F255" s="54"/>
      <c r="G255" s="52"/>
      <c r="H255" s="56"/>
      <c r="I255" s="55"/>
      <c r="J255" s="55"/>
      <c r="K255" s="63"/>
      <c r="L255" s="57">
        <v>255</v>
      </c>
      <c r="M255" s="57" t="b">
        <f xml:space="preserve"> IF(AND(TRUE), TRUE, FALSE)</f>
        <v>1</v>
      </c>
      <c r="N255" s="58"/>
    </row>
    <row r="256" spans="1:14" x14ac:dyDescent="0.35">
      <c r="A256" s="93" t="s">
        <v>187</v>
      </c>
      <c r="B256" s="93" t="s">
        <v>207</v>
      </c>
      <c r="C256" s="94"/>
      <c r="D256" s="95"/>
      <c r="E256" s="94"/>
      <c r="F256" s="97"/>
      <c r="G256" s="94"/>
      <c r="H256" s="98"/>
      <c r="I256" s="99"/>
      <c r="J256" s="99"/>
      <c r="K256" s="100"/>
      <c r="L256" s="106">
        <v>256</v>
      </c>
      <c r="M256" s="106" t="b">
        <f xml:space="preserve"> IF(AND(TRUE), TRUE, FALSE)</f>
        <v>1</v>
      </c>
      <c r="N256" s="102"/>
    </row>
    <row r="257" spans="1:14" x14ac:dyDescent="0.35">
      <c r="A257" s="93" t="s">
        <v>187</v>
      </c>
      <c r="B257" s="50" t="s">
        <v>315</v>
      </c>
      <c r="C257" s="52"/>
      <c r="D257" s="53"/>
      <c r="E257" s="52"/>
      <c r="F257" s="54"/>
      <c r="G257" s="52"/>
      <c r="H257" s="56"/>
      <c r="I257" s="55"/>
      <c r="J257" s="55"/>
      <c r="K257" s="63"/>
      <c r="L257" s="57">
        <v>257</v>
      </c>
      <c r="M257" s="57" t="b">
        <f xml:space="preserve"> IF(AND(TRUE), TRUE, FALSE)</f>
        <v>1</v>
      </c>
      <c r="N257" s="58"/>
    </row>
    <row r="258" spans="1:14" x14ac:dyDescent="0.35">
      <c r="A258" s="93" t="s">
        <v>187</v>
      </c>
      <c r="B258" s="93" t="s">
        <v>316</v>
      </c>
      <c r="C258" s="111"/>
      <c r="D258" s="112"/>
      <c r="E258" s="111"/>
      <c r="F258" s="113"/>
      <c r="G258" s="111"/>
      <c r="H258" s="114"/>
      <c r="I258" s="115"/>
      <c r="J258" s="115"/>
      <c r="K258" s="116"/>
      <c r="L258" s="117">
        <v>258</v>
      </c>
      <c r="M258" s="117" t="b">
        <f xml:space="preserve"> IF(AND(TRUE), TRUE, FALSE)</f>
        <v>1</v>
      </c>
      <c r="N258" s="102"/>
    </row>
    <row r="259" spans="1:14" x14ac:dyDescent="0.35">
      <c r="A259" s="93" t="s">
        <v>187</v>
      </c>
      <c r="B259" s="50" t="s">
        <v>264</v>
      </c>
      <c r="C259" s="52"/>
      <c r="D259" s="53"/>
      <c r="E259" s="52"/>
      <c r="F259" s="54"/>
      <c r="G259" s="52"/>
      <c r="H259" s="56"/>
      <c r="I259" s="55"/>
      <c r="J259" s="55"/>
      <c r="K259" s="63"/>
      <c r="L259" s="57">
        <v>259</v>
      </c>
      <c r="M259" s="57" t="b">
        <f xml:space="preserve"> IF(AND(TRUE), TRUE, FALSE)</f>
        <v>1</v>
      </c>
      <c r="N259" s="58"/>
    </row>
    <row r="260" spans="1:14" x14ac:dyDescent="0.35">
      <c r="A260" s="93" t="s">
        <v>187</v>
      </c>
      <c r="B260" s="93" t="s">
        <v>265</v>
      </c>
      <c r="C260" s="94"/>
      <c r="D260" s="95"/>
      <c r="E260" s="94"/>
      <c r="F260" s="97"/>
      <c r="G260" s="94"/>
      <c r="H260" s="98"/>
      <c r="I260" s="99"/>
      <c r="J260" s="99"/>
      <c r="K260" s="100"/>
      <c r="L260" s="106">
        <v>260</v>
      </c>
      <c r="M260" s="106" t="b">
        <f xml:space="preserve"> IF(AND(TRUE), TRUE, FALSE)</f>
        <v>1</v>
      </c>
      <c r="N260" s="102"/>
    </row>
    <row r="261" spans="1:14" x14ac:dyDescent="0.35">
      <c r="A261" s="93" t="s">
        <v>187</v>
      </c>
      <c r="B261" s="50" t="s">
        <v>249</v>
      </c>
      <c r="C261" s="52"/>
      <c r="D261" s="53"/>
      <c r="E261" s="52"/>
      <c r="F261" s="54"/>
      <c r="G261" s="52"/>
      <c r="H261" s="56"/>
      <c r="I261" s="55"/>
      <c r="J261" s="55"/>
      <c r="K261" s="63"/>
      <c r="L261" s="57">
        <v>261</v>
      </c>
      <c r="M261" s="57" t="b">
        <f xml:space="preserve"> IF(AND(TRUE), TRUE, FALSE)</f>
        <v>1</v>
      </c>
      <c r="N261" s="58"/>
    </row>
    <row r="262" spans="1:14" x14ac:dyDescent="0.35">
      <c r="A262" s="93" t="s">
        <v>187</v>
      </c>
      <c r="B262" s="50" t="s">
        <v>250</v>
      </c>
      <c r="C262" s="94"/>
      <c r="D262" s="95"/>
      <c r="E262" s="94"/>
      <c r="F262" s="97"/>
      <c r="G262" s="94"/>
      <c r="H262" s="98"/>
      <c r="I262" s="99"/>
      <c r="J262" s="99"/>
      <c r="K262" s="100"/>
      <c r="L262" s="106">
        <v>262</v>
      </c>
      <c r="M262" s="106" t="b">
        <f xml:space="preserve"> IF(AND(TRUE), TRUE, FALSE)</f>
        <v>1</v>
      </c>
      <c r="N262" s="58"/>
    </row>
    <row r="263" spans="1:14" x14ac:dyDescent="0.35">
      <c r="A263" s="93" t="s">
        <v>187</v>
      </c>
      <c r="B263" s="50" t="s">
        <v>251</v>
      </c>
      <c r="C263" s="52"/>
      <c r="D263" s="53"/>
      <c r="E263" s="52"/>
      <c r="F263" s="54"/>
      <c r="G263" s="52"/>
      <c r="H263" s="56"/>
      <c r="I263" s="55"/>
      <c r="J263" s="55"/>
      <c r="K263" s="63"/>
      <c r="L263" s="57">
        <v>263</v>
      </c>
      <c r="M263" s="57" t="b">
        <f xml:space="preserve"> IF(AND(TRUE), TRUE, FALSE)</f>
        <v>1</v>
      </c>
      <c r="N263" s="58"/>
    </row>
    <row r="264" spans="1:14" x14ac:dyDescent="0.35">
      <c r="A264" s="93" t="s">
        <v>187</v>
      </c>
      <c r="B264" s="93" t="s">
        <v>252</v>
      </c>
      <c r="C264" s="94"/>
      <c r="D264" s="95"/>
      <c r="E264" s="94"/>
      <c r="F264" s="97"/>
      <c r="G264" s="94"/>
      <c r="H264" s="98"/>
      <c r="I264" s="99"/>
      <c r="J264" s="99"/>
      <c r="K264" s="100"/>
      <c r="L264" s="106">
        <v>264</v>
      </c>
      <c r="M264" s="106" t="b">
        <f xml:space="preserve"> IF(AND(TRUE), TRUE, FALSE)</f>
        <v>1</v>
      </c>
      <c r="N264" s="102"/>
    </row>
    <row r="265" spans="1:14" x14ac:dyDescent="0.35">
      <c r="A265" s="93" t="s">
        <v>187</v>
      </c>
      <c r="B265" s="50" t="s">
        <v>193</v>
      </c>
      <c r="C265" s="52"/>
      <c r="D265" s="53"/>
      <c r="E265" s="52"/>
      <c r="F265" s="54"/>
      <c r="G265" s="52"/>
      <c r="H265" s="56"/>
      <c r="I265" s="55"/>
      <c r="J265" s="55"/>
      <c r="K265" s="63"/>
      <c r="L265" s="57">
        <v>265</v>
      </c>
      <c r="M265" s="57" t="b">
        <f xml:space="preserve"> IF(AND(TRUE), TRUE, FALSE)</f>
        <v>1</v>
      </c>
      <c r="N265" s="58"/>
    </row>
    <row r="266" spans="1:14" x14ac:dyDescent="0.35">
      <c r="A266" s="93" t="s">
        <v>187</v>
      </c>
      <c r="B266" s="50" t="s">
        <v>329</v>
      </c>
      <c r="C266" s="52"/>
      <c r="D266" s="53"/>
      <c r="E266" s="52"/>
      <c r="F266" s="54"/>
      <c r="G266" s="52"/>
      <c r="H266" s="56"/>
      <c r="I266" s="55"/>
      <c r="J266" s="55"/>
      <c r="K266" s="63"/>
      <c r="L266" s="57">
        <v>266</v>
      </c>
      <c r="M266" s="57" t="b">
        <f xml:space="preserve"> IF(AND(TRUE), TRUE, FALSE)</f>
        <v>1</v>
      </c>
      <c r="N266" s="58"/>
    </row>
    <row r="267" spans="1:14" x14ac:dyDescent="0.35">
      <c r="A267" s="93" t="s">
        <v>187</v>
      </c>
      <c r="B267" s="93" t="s">
        <v>191</v>
      </c>
      <c r="C267" s="111"/>
      <c r="D267" s="112"/>
      <c r="E267" s="111"/>
      <c r="F267" s="113"/>
      <c r="G267" s="111"/>
      <c r="H267" s="114"/>
      <c r="I267" s="115"/>
      <c r="J267" s="115"/>
      <c r="K267" s="116"/>
      <c r="L267" s="117">
        <v>267</v>
      </c>
      <c r="M267" s="117" t="b">
        <f xml:space="preserve"> IF(AND(TRUE), TRUE, FALSE)</f>
        <v>1</v>
      </c>
      <c r="N267" s="102"/>
    </row>
    <row r="268" spans="1:14" x14ac:dyDescent="0.35">
      <c r="A268" s="93" t="s">
        <v>188</v>
      </c>
      <c r="B268" s="93" t="s">
        <v>242</v>
      </c>
      <c r="C268" s="94"/>
      <c r="D268" s="95"/>
      <c r="E268" s="94"/>
      <c r="F268" s="97"/>
      <c r="G268" s="94"/>
      <c r="H268" s="98"/>
      <c r="I268" s="99"/>
      <c r="J268" s="99"/>
      <c r="K268" s="100"/>
      <c r="L268" s="106">
        <v>268</v>
      </c>
      <c r="M268" s="106" t="b">
        <f xml:space="preserve"> IF(AND(TRUE), TRUE, FALSE)</f>
        <v>1</v>
      </c>
      <c r="N268" s="102"/>
    </row>
    <row r="269" spans="1:14" x14ac:dyDescent="0.35">
      <c r="A269" s="93" t="s">
        <v>188</v>
      </c>
      <c r="B269" s="93" t="s">
        <v>244</v>
      </c>
      <c r="C269" s="94"/>
      <c r="D269" s="95"/>
      <c r="E269" s="94"/>
      <c r="F269" s="97"/>
      <c r="G269" s="94"/>
      <c r="H269" s="98"/>
      <c r="I269" s="99"/>
      <c r="J269" s="99"/>
      <c r="K269" s="100"/>
      <c r="L269" s="106">
        <v>269</v>
      </c>
      <c r="M269" s="106" t="b">
        <f xml:space="preserve"> IF(AND(TRUE), TRUE, FALSE)</f>
        <v>1</v>
      </c>
      <c r="N269" s="102"/>
    </row>
    <row r="270" spans="1:14" x14ac:dyDescent="0.35">
      <c r="A270" s="93" t="s">
        <v>188</v>
      </c>
      <c r="B270" s="93" t="s">
        <v>245</v>
      </c>
      <c r="C270" s="94"/>
      <c r="D270" s="95"/>
      <c r="E270" s="94"/>
      <c r="F270" s="97"/>
      <c r="G270" s="94"/>
      <c r="H270" s="98"/>
      <c r="I270" s="99"/>
      <c r="J270" s="99"/>
      <c r="K270" s="100"/>
      <c r="L270" s="106">
        <v>270</v>
      </c>
      <c r="M270" s="106" t="b">
        <f xml:space="preserve"> IF(AND(TRUE), TRUE, FALSE)</f>
        <v>1</v>
      </c>
      <c r="N270" s="102"/>
    </row>
    <row r="271" spans="1:14" x14ac:dyDescent="0.35">
      <c r="A271" s="93" t="s">
        <v>190</v>
      </c>
      <c r="B271" s="93" t="s">
        <v>311</v>
      </c>
      <c r="C271" s="94"/>
      <c r="D271" s="95"/>
      <c r="E271" s="94"/>
      <c r="F271" s="97"/>
      <c r="G271" s="94"/>
      <c r="H271" s="98"/>
      <c r="I271" s="99"/>
      <c r="J271" s="99"/>
      <c r="K271" s="100"/>
      <c r="L271" s="106">
        <v>271</v>
      </c>
      <c r="M271" s="106" t="b">
        <f xml:space="preserve"> IF(AND(TRUE), TRUE, FALSE)</f>
        <v>1</v>
      </c>
      <c r="N271" s="102"/>
    </row>
    <row r="272" spans="1:14" x14ac:dyDescent="0.35">
      <c r="A272" s="93" t="s">
        <v>190</v>
      </c>
      <c r="B272" s="93" t="s">
        <v>312</v>
      </c>
      <c r="C272" s="94"/>
      <c r="D272" s="95"/>
      <c r="E272" s="94"/>
      <c r="F272" s="97"/>
      <c r="G272" s="94"/>
      <c r="H272" s="98"/>
      <c r="I272" s="99"/>
      <c r="J272" s="99"/>
      <c r="K272" s="100"/>
      <c r="L272" s="106">
        <v>272</v>
      </c>
      <c r="M272" s="106" t="b">
        <f xml:space="preserve"> IF(AND(TRUE), TRUE, FALSE)</f>
        <v>1</v>
      </c>
      <c r="N272" s="102"/>
    </row>
    <row r="273" spans="1:14" x14ac:dyDescent="0.35">
      <c r="A273" s="93" t="s">
        <v>190</v>
      </c>
      <c r="B273" s="93" t="s">
        <v>232</v>
      </c>
      <c r="C273" s="94"/>
      <c r="D273" s="95"/>
      <c r="E273" s="94"/>
      <c r="F273" s="97"/>
      <c r="G273" s="94"/>
      <c r="H273" s="98"/>
      <c r="I273" s="99"/>
      <c r="J273" s="99"/>
      <c r="K273" s="100"/>
      <c r="L273" s="106">
        <v>273</v>
      </c>
      <c r="M273" s="106" t="b">
        <f xml:space="preserve"> IF(AND(TRUE), TRUE, FALSE)</f>
        <v>1</v>
      </c>
      <c r="N273" s="102"/>
    </row>
    <row r="274" spans="1:14" x14ac:dyDescent="0.35">
      <c r="A274" s="93" t="s">
        <v>190</v>
      </c>
      <c r="B274" s="93" t="s">
        <v>234</v>
      </c>
      <c r="C274" s="94"/>
      <c r="D274" s="95"/>
      <c r="E274" s="94"/>
      <c r="F274" s="97"/>
      <c r="G274" s="94"/>
      <c r="H274" s="98"/>
      <c r="I274" s="99"/>
      <c r="J274" s="99"/>
      <c r="K274" s="100"/>
      <c r="L274" s="106">
        <v>274</v>
      </c>
      <c r="M274" s="106" t="b">
        <f xml:space="preserve"> IF(AND(TRUE), TRUE, FALSE)</f>
        <v>1</v>
      </c>
      <c r="N274" s="102"/>
    </row>
    <row r="275" spans="1:14" x14ac:dyDescent="0.35">
      <c r="A275" s="93" t="s">
        <v>191</v>
      </c>
      <c r="B275" s="93" t="s">
        <v>176</v>
      </c>
      <c r="C275" s="94"/>
      <c r="D275" s="95"/>
      <c r="E275" s="94"/>
      <c r="F275" s="97"/>
      <c r="G275" s="94"/>
      <c r="H275" s="98"/>
      <c r="I275" s="99"/>
      <c r="J275" s="99"/>
      <c r="K275" s="100"/>
      <c r="L275" s="106">
        <v>275</v>
      </c>
      <c r="M275" s="106" t="b">
        <f xml:space="preserve"> IF(AND(TRUE), TRUE, FALSE)</f>
        <v>1</v>
      </c>
      <c r="N275" s="102"/>
    </row>
    <row r="276" spans="1:14" x14ac:dyDescent="0.35">
      <c r="A276" s="93" t="s">
        <v>191</v>
      </c>
      <c r="B276" s="93" t="s">
        <v>174</v>
      </c>
      <c r="C276" s="94"/>
      <c r="D276" s="95"/>
      <c r="E276" s="94"/>
      <c r="F276" s="97"/>
      <c r="G276" s="94"/>
      <c r="H276" s="98"/>
      <c r="I276" s="99"/>
      <c r="J276" s="99"/>
      <c r="K276" s="100"/>
      <c r="L276" s="106">
        <v>276</v>
      </c>
      <c r="M276" s="106" t="b">
        <f xml:space="preserve"> IF(AND(TRUE), TRUE, FALSE)</f>
        <v>1</v>
      </c>
      <c r="N276" s="102"/>
    </row>
    <row r="277" spans="1:14" x14ac:dyDescent="0.35">
      <c r="A277" s="93" t="s">
        <v>191</v>
      </c>
      <c r="B277" s="93" t="s">
        <v>175</v>
      </c>
      <c r="C277" s="94"/>
      <c r="D277" s="95"/>
      <c r="E277" s="94"/>
      <c r="F277" s="97"/>
      <c r="G277" s="94"/>
      <c r="H277" s="98"/>
      <c r="I277" s="99"/>
      <c r="J277" s="99"/>
      <c r="K277" s="100"/>
      <c r="L277" s="106">
        <v>277</v>
      </c>
      <c r="M277" s="106" t="b">
        <f xml:space="preserve"> IF(AND(TRUE), TRUE, FALSE)</f>
        <v>1</v>
      </c>
      <c r="N277" s="102"/>
    </row>
    <row r="278" spans="1:14" x14ac:dyDescent="0.35">
      <c r="A278" s="93" t="s">
        <v>191</v>
      </c>
      <c r="B278" s="93" t="s">
        <v>311</v>
      </c>
      <c r="C278" s="94"/>
      <c r="D278" s="95"/>
      <c r="E278" s="94"/>
      <c r="F278" s="97"/>
      <c r="G278" s="94"/>
      <c r="H278" s="98"/>
      <c r="I278" s="99"/>
      <c r="J278" s="99"/>
      <c r="K278" s="100"/>
      <c r="L278" s="106">
        <v>278</v>
      </c>
      <c r="M278" s="106" t="b">
        <f xml:space="preserve"> IF(AND(TRUE), TRUE, FALSE)</f>
        <v>1</v>
      </c>
      <c r="N278" s="102"/>
    </row>
    <row r="279" spans="1:14" x14ac:dyDescent="0.35">
      <c r="A279" s="93" t="s">
        <v>191</v>
      </c>
      <c r="B279" s="93" t="s">
        <v>312</v>
      </c>
      <c r="C279" s="94"/>
      <c r="D279" s="95"/>
      <c r="E279" s="94"/>
      <c r="F279" s="97"/>
      <c r="G279" s="94"/>
      <c r="H279" s="98"/>
      <c r="I279" s="99"/>
      <c r="J279" s="99"/>
      <c r="K279" s="100"/>
      <c r="L279" s="106">
        <v>279</v>
      </c>
      <c r="M279" s="106" t="b">
        <f xml:space="preserve"> IF(AND(TRUE), TRUE, FALSE)</f>
        <v>1</v>
      </c>
      <c r="N279" s="102"/>
    </row>
    <row r="280" spans="1:14" x14ac:dyDescent="0.35">
      <c r="A280" s="93" t="s">
        <v>191</v>
      </c>
      <c r="B280" s="93" t="s">
        <v>232</v>
      </c>
      <c r="C280" s="94"/>
      <c r="D280" s="95"/>
      <c r="E280" s="94"/>
      <c r="F280" s="97"/>
      <c r="G280" s="94"/>
      <c r="H280" s="98"/>
      <c r="I280" s="99"/>
      <c r="J280" s="99"/>
      <c r="K280" s="100"/>
      <c r="L280" s="106">
        <v>280</v>
      </c>
      <c r="M280" s="106" t="b">
        <f xml:space="preserve"> IF(AND(TRUE), TRUE, FALSE)</f>
        <v>1</v>
      </c>
      <c r="N280" s="102"/>
    </row>
    <row r="281" spans="1:14" x14ac:dyDescent="0.35">
      <c r="A281" s="93" t="s">
        <v>191</v>
      </c>
      <c r="B281" s="93" t="s">
        <v>234</v>
      </c>
      <c r="C281" s="94"/>
      <c r="D281" s="95"/>
      <c r="E281" s="94"/>
      <c r="F281" s="97"/>
      <c r="G281" s="94"/>
      <c r="H281" s="98"/>
      <c r="I281" s="99"/>
      <c r="J281" s="99"/>
      <c r="K281" s="100"/>
      <c r="L281" s="106">
        <v>281</v>
      </c>
      <c r="M281" s="106" t="b">
        <f xml:space="preserve"> IF(AND(TRUE), TRUE, FALSE)</f>
        <v>1</v>
      </c>
      <c r="N281" s="102"/>
    </row>
    <row r="282" spans="1:14" x14ac:dyDescent="0.35">
      <c r="A282" s="93" t="s">
        <v>193</v>
      </c>
      <c r="B282" s="93" t="s">
        <v>330</v>
      </c>
      <c r="C282" s="94"/>
      <c r="D282" s="95"/>
      <c r="E282" s="94"/>
      <c r="F282" s="97"/>
      <c r="G282" s="94"/>
      <c r="H282" s="98"/>
      <c r="I282" s="99"/>
      <c r="J282" s="99"/>
      <c r="K282" s="100"/>
      <c r="L282" s="106">
        <v>282</v>
      </c>
      <c r="M282" s="106" t="b">
        <f xml:space="preserve"> IF(AND(TRUE), TRUE, FALSE)</f>
        <v>1</v>
      </c>
      <c r="N282" s="102"/>
    </row>
    <row r="283" spans="1:14" x14ac:dyDescent="0.35">
      <c r="A283" s="93" t="s">
        <v>193</v>
      </c>
      <c r="B283" s="93" t="s">
        <v>222</v>
      </c>
      <c r="C283" s="94"/>
      <c r="D283" s="95"/>
      <c r="E283" s="94"/>
      <c r="F283" s="97"/>
      <c r="G283" s="94"/>
      <c r="H283" s="98"/>
      <c r="I283" s="99"/>
      <c r="J283" s="99"/>
      <c r="K283" s="100"/>
      <c r="L283" s="106">
        <v>283</v>
      </c>
      <c r="M283" s="106" t="b">
        <f xml:space="preserve"> IF(AND(TRUE), TRUE, FALSE)</f>
        <v>1</v>
      </c>
      <c r="N283" s="102"/>
    </row>
    <row r="284" spans="1:14" x14ac:dyDescent="0.35">
      <c r="A284" s="93" t="s">
        <v>193</v>
      </c>
      <c r="B284" s="93" t="s">
        <v>228</v>
      </c>
      <c r="C284" s="94"/>
      <c r="D284" s="95"/>
      <c r="E284" s="94"/>
      <c r="F284" s="97"/>
      <c r="G284" s="94"/>
      <c r="H284" s="98"/>
      <c r="I284" s="99"/>
      <c r="J284" s="99"/>
      <c r="K284" s="100"/>
      <c r="L284" s="106">
        <v>284</v>
      </c>
      <c r="M284" s="106" t="b">
        <f xml:space="preserve"> IF(AND(TRUE), TRUE, FALSE)</f>
        <v>1</v>
      </c>
      <c r="N284" s="102"/>
    </row>
    <row r="285" spans="1:14" x14ac:dyDescent="0.35">
      <c r="A285" s="93" t="s">
        <v>193</v>
      </c>
      <c r="B285" s="50" t="s">
        <v>229</v>
      </c>
      <c r="C285" s="94"/>
      <c r="D285" s="95"/>
      <c r="E285" s="94"/>
      <c r="F285" s="97"/>
      <c r="G285" s="94"/>
      <c r="H285" s="98"/>
      <c r="I285" s="99"/>
      <c r="J285" s="99"/>
      <c r="K285" s="100"/>
      <c r="L285" s="106">
        <v>285</v>
      </c>
      <c r="M285" s="106" t="b">
        <f xml:space="preserve"> IF(AND(TRUE), TRUE, FALSE)</f>
        <v>1</v>
      </c>
      <c r="N285" s="58"/>
    </row>
    <row r="286" spans="1:14" x14ac:dyDescent="0.35">
      <c r="A286" s="93" t="s">
        <v>193</v>
      </c>
      <c r="B286" s="93" t="s">
        <v>230</v>
      </c>
      <c r="C286" s="94"/>
      <c r="D286" s="95"/>
      <c r="E286" s="94"/>
      <c r="F286" s="97"/>
      <c r="G286" s="94"/>
      <c r="H286" s="98"/>
      <c r="I286" s="99"/>
      <c r="J286" s="99"/>
      <c r="K286" s="100"/>
      <c r="L286" s="106">
        <v>286</v>
      </c>
      <c r="M286" s="106" t="b">
        <f xml:space="preserve"> IF(AND(TRUE), TRUE, FALSE)</f>
        <v>1</v>
      </c>
      <c r="N286" s="102"/>
    </row>
    <row r="287" spans="1:14" x14ac:dyDescent="0.35">
      <c r="A287" s="93" t="s">
        <v>193</v>
      </c>
      <c r="B287" s="93" t="s">
        <v>231</v>
      </c>
      <c r="C287" s="94"/>
      <c r="D287" s="95"/>
      <c r="E287" s="94"/>
      <c r="F287" s="97"/>
      <c r="G287" s="94"/>
      <c r="H287" s="98"/>
      <c r="I287" s="99"/>
      <c r="J287" s="99"/>
      <c r="K287" s="100"/>
      <c r="L287" s="106">
        <v>287</v>
      </c>
      <c r="M287" s="106" t="b">
        <f xml:space="preserve"> IF(AND(TRUE), TRUE, FALSE)</f>
        <v>1</v>
      </c>
      <c r="N287" s="102"/>
    </row>
    <row r="288" spans="1:14" x14ac:dyDescent="0.35">
      <c r="A288" s="93" t="s">
        <v>193</v>
      </c>
      <c r="B288" s="50" t="s">
        <v>247</v>
      </c>
      <c r="C288" s="94"/>
      <c r="D288" s="95"/>
      <c r="E288" s="94"/>
      <c r="F288" s="97"/>
      <c r="G288" s="94"/>
      <c r="H288" s="98"/>
      <c r="I288" s="99"/>
      <c r="J288" s="99"/>
      <c r="K288" s="100"/>
      <c r="L288" s="106">
        <v>288</v>
      </c>
      <c r="M288" s="106" t="b">
        <f xml:space="preserve"> IF(AND(TRUE), TRUE, FALSE)</f>
        <v>1</v>
      </c>
      <c r="N288" s="58"/>
    </row>
    <row r="289" spans="1:14" x14ac:dyDescent="0.35">
      <c r="A289" s="93" t="s">
        <v>193</v>
      </c>
      <c r="B289" s="93" t="s">
        <v>328</v>
      </c>
      <c r="C289" s="94"/>
      <c r="D289" s="95"/>
      <c r="E289" s="94"/>
      <c r="F289" s="97"/>
      <c r="G289" s="94"/>
      <c r="H289" s="98"/>
      <c r="I289" s="99"/>
      <c r="J289" s="99"/>
      <c r="K289" s="100"/>
      <c r="L289" s="106">
        <v>289</v>
      </c>
      <c r="M289" s="106" t="b">
        <f xml:space="preserve"> IF(AND(TRUE), TRUE, FALSE)</f>
        <v>1</v>
      </c>
      <c r="N289" s="102"/>
    </row>
    <row r="290" spans="1:14" x14ac:dyDescent="0.35">
      <c r="A290" s="93" t="s">
        <v>193</v>
      </c>
      <c r="B290" s="93" t="s">
        <v>189</v>
      </c>
      <c r="C290" s="111"/>
      <c r="D290" s="112"/>
      <c r="E290" s="111"/>
      <c r="F290" s="113"/>
      <c r="G290" s="111"/>
      <c r="H290" s="114"/>
      <c r="I290" s="115"/>
      <c r="J290" s="115"/>
      <c r="K290" s="116"/>
      <c r="L290" s="117">
        <v>290</v>
      </c>
      <c r="M290" s="117" t="b">
        <f xml:space="preserve"> IF(AND(TRUE), TRUE, FALSE)</f>
        <v>1</v>
      </c>
      <c r="N290" s="102"/>
    </row>
    <row r="291" spans="1:14" x14ac:dyDescent="0.35">
      <c r="A291" s="93" t="s">
        <v>193</v>
      </c>
      <c r="B291" s="50" t="s">
        <v>234</v>
      </c>
      <c r="C291" s="94"/>
      <c r="D291" s="95"/>
      <c r="E291" s="94"/>
      <c r="F291" s="97"/>
      <c r="G291" s="94"/>
      <c r="H291" s="98"/>
      <c r="I291" s="99"/>
      <c r="J291" s="99"/>
      <c r="K291" s="100"/>
      <c r="L291" s="106">
        <v>291</v>
      </c>
      <c r="M291" s="106" t="b">
        <f xml:space="preserve"> IF(AND(TRUE), TRUE, FALSE)</f>
        <v>1</v>
      </c>
      <c r="N291" s="58"/>
    </row>
    <row r="292" spans="1:14" x14ac:dyDescent="0.35">
      <c r="A292" s="93" t="s">
        <v>193</v>
      </c>
      <c r="B292" s="93" t="s">
        <v>272</v>
      </c>
      <c r="C292" s="94"/>
      <c r="D292" s="95"/>
      <c r="E292" s="94"/>
      <c r="F292" s="97"/>
      <c r="G292" s="94"/>
      <c r="H292" s="98"/>
      <c r="I292" s="99"/>
      <c r="J292" s="99"/>
      <c r="K292" s="100"/>
      <c r="L292" s="106">
        <v>292</v>
      </c>
      <c r="M292" s="106" t="b">
        <f xml:space="preserve"> IF(AND(TRUE), TRUE, FALSE)</f>
        <v>1</v>
      </c>
      <c r="N292" s="102"/>
    </row>
    <row r="293" spans="1:14" x14ac:dyDescent="0.35">
      <c r="A293" s="93" t="s">
        <v>193</v>
      </c>
      <c r="B293" s="50" t="s">
        <v>273</v>
      </c>
      <c r="C293" s="52"/>
      <c r="D293" s="53"/>
      <c r="E293" s="52"/>
      <c r="F293" s="54"/>
      <c r="G293" s="52"/>
      <c r="H293" s="56"/>
      <c r="I293" s="55"/>
      <c r="J293" s="55"/>
      <c r="K293" s="63"/>
      <c r="L293" s="57">
        <v>293</v>
      </c>
      <c r="M293" s="57" t="b">
        <f xml:space="preserve"> IF(AND(TRUE), TRUE, FALSE)</f>
        <v>1</v>
      </c>
      <c r="N293" s="58"/>
    </row>
    <row r="294" spans="1:14" x14ac:dyDescent="0.35">
      <c r="A294" s="93" t="s">
        <v>193</v>
      </c>
      <c r="B294" s="93" t="s">
        <v>274</v>
      </c>
      <c r="C294" s="94"/>
      <c r="D294" s="95"/>
      <c r="E294" s="94"/>
      <c r="F294" s="97"/>
      <c r="G294" s="94"/>
      <c r="H294" s="98"/>
      <c r="I294" s="99"/>
      <c r="J294" s="99"/>
      <c r="K294" s="100"/>
      <c r="L294" s="106">
        <v>294</v>
      </c>
      <c r="M294" s="106" t="b">
        <f xml:space="preserve"> IF(AND(TRUE), TRUE, FALSE)</f>
        <v>1</v>
      </c>
      <c r="N294" s="102"/>
    </row>
    <row r="295" spans="1:14" x14ac:dyDescent="0.35">
      <c r="A295" s="93" t="s">
        <v>193</v>
      </c>
      <c r="B295" s="93" t="s">
        <v>275</v>
      </c>
      <c r="C295" s="94"/>
      <c r="D295" s="95"/>
      <c r="E295" s="94"/>
      <c r="F295" s="97"/>
      <c r="G295" s="94"/>
      <c r="H295" s="98"/>
      <c r="I295" s="99"/>
      <c r="J295" s="99"/>
      <c r="K295" s="100"/>
      <c r="L295" s="106">
        <v>295</v>
      </c>
      <c r="M295" s="106" t="b">
        <f xml:space="preserve"> IF(AND(TRUE), TRUE, FALSE)</f>
        <v>1</v>
      </c>
      <c r="N295" s="102"/>
    </row>
    <row r="296" spans="1:14" x14ac:dyDescent="0.35">
      <c r="A296" s="93" t="s">
        <v>193</v>
      </c>
      <c r="B296" s="50" t="s">
        <v>287</v>
      </c>
      <c r="C296" s="94"/>
      <c r="D296" s="95"/>
      <c r="E296" s="94"/>
      <c r="F296" s="97"/>
      <c r="G296" s="94"/>
      <c r="H296" s="98"/>
      <c r="I296" s="99"/>
      <c r="J296" s="99"/>
      <c r="K296" s="100"/>
      <c r="L296" s="106">
        <v>296</v>
      </c>
      <c r="M296" s="106" t="b">
        <f xml:space="preserve"> IF(AND(TRUE), TRUE, FALSE)</f>
        <v>1</v>
      </c>
      <c r="N296" s="58"/>
    </row>
    <row r="297" spans="1:14" x14ac:dyDescent="0.35">
      <c r="A297" s="93" t="s">
        <v>193</v>
      </c>
      <c r="B297" s="93" t="s">
        <v>286</v>
      </c>
      <c r="C297" s="111"/>
      <c r="D297" s="112"/>
      <c r="E297" s="111"/>
      <c r="F297" s="113"/>
      <c r="G297" s="111"/>
      <c r="H297" s="114"/>
      <c r="I297" s="115"/>
      <c r="J297" s="115"/>
      <c r="K297" s="116"/>
      <c r="L297" s="117">
        <v>297</v>
      </c>
      <c r="M297" s="117" t="b">
        <f xml:space="preserve"> IF(AND(TRUE), TRUE, FALSE)</f>
        <v>1</v>
      </c>
      <c r="N297" s="102"/>
    </row>
    <row r="298" spans="1:14" x14ac:dyDescent="0.35">
      <c r="A298" s="93" t="s">
        <v>193</v>
      </c>
      <c r="B298" s="50" t="s">
        <v>176</v>
      </c>
      <c r="C298" s="94"/>
      <c r="D298" s="95"/>
      <c r="E298" s="94"/>
      <c r="F298" s="97"/>
      <c r="G298" s="94"/>
      <c r="H298" s="98"/>
      <c r="I298" s="99"/>
      <c r="J298" s="99"/>
      <c r="K298" s="100"/>
      <c r="L298" s="106">
        <v>298</v>
      </c>
      <c r="M298" s="106" t="b">
        <f xml:space="preserve"> IF(AND(TRUE), TRUE, FALSE)</f>
        <v>1</v>
      </c>
      <c r="N298" s="58"/>
    </row>
    <row r="299" spans="1:14" x14ac:dyDescent="0.35">
      <c r="A299" s="93" t="s">
        <v>193</v>
      </c>
      <c r="B299" s="93" t="s">
        <v>174</v>
      </c>
      <c r="C299" s="111"/>
      <c r="D299" s="112"/>
      <c r="E299" s="111"/>
      <c r="F299" s="113"/>
      <c r="G299" s="111"/>
      <c r="H299" s="114"/>
      <c r="I299" s="115"/>
      <c r="J299" s="115"/>
      <c r="K299" s="116"/>
      <c r="L299" s="117">
        <v>299</v>
      </c>
      <c r="M299" s="117" t="b">
        <f xml:space="preserve"> IF(AND(TRUE), TRUE, FALSE)</f>
        <v>1</v>
      </c>
      <c r="N299" s="102"/>
    </row>
    <row r="300" spans="1:14" x14ac:dyDescent="0.35">
      <c r="A300" s="93" t="s">
        <v>193</v>
      </c>
      <c r="B300" s="93" t="s">
        <v>232</v>
      </c>
      <c r="C300" s="94"/>
      <c r="D300" s="95"/>
      <c r="E300" s="94"/>
      <c r="F300" s="97"/>
      <c r="G300" s="94"/>
      <c r="H300" s="98"/>
      <c r="I300" s="99"/>
      <c r="J300" s="99"/>
      <c r="K300" s="100"/>
      <c r="L300" s="106">
        <v>300</v>
      </c>
      <c r="M300" s="106" t="b">
        <f xml:space="preserve"> IF(AND(TRUE), TRUE, FALSE)</f>
        <v>1</v>
      </c>
      <c r="N300" s="102"/>
    </row>
    <row r="301" spans="1:14" x14ac:dyDescent="0.35">
      <c r="A301" s="93" t="s">
        <v>193</v>
      </c>
      <c r="B301" s="93" t="s">
        <v>233</v>
      </c>
      <c r="C301" s="94"/>
      <c r="D301" s="95"/>
      <c r="E301" s="94"/>
      <c r="F301" s="97"/>
      <c r="G301" s="94"/>
      <c r="H301" s="98"/>
      <c r="I301" s="99"/>
      <c r="J301" s="99"/>
      <c r="K301" s="100"/>
      <c r="L301" s="106">
        <v>301</v>
      </c>
      <c r="M301" s="106" t="b">
        <f xml:space="preserve"> IF(AND(TRUE), TRUE, FALSE)</f>
        <v>1</v>
      </c>
      <c r="N301" s="102"/>
    </row>
    <row r="302" spans="1:14" x14ac:dyDescent="0.35">
      <c r="A302" s="93" t="s">
        <v>194</v>
      </c>
      <c r="B302" s="93" t="s">
        <v>242</v>
      </c>
      <c r="C302" s="111"/>
      <c r="D302" s="112"/>
      <c r="E302" s="111"/>
      <c r="F302" s="113"/>
      <c r="G302" s="111"/>
      <c r="H302" s="114"/>
      <c r="I302" s="115"/>
      <c r="J302" s="115"/>
      <c r="K302" s="116"/>
      <c r="L302" s="117">
        <v>302</v>
      </c>
      <c r="M302" s="117" t="b">
        <f xml:space="preserve"> IF(AND(TRUE), TRUE, FALSE)</f>
        <v>1</v>
      </c>
      <c r="N302" s="102"/>
    </row>
    <row r="303" spans="1:14" x14ac:dyDescent="0.35">
      <c r="A303" s="93" t="s">
        <v>194</v>
      </c>
      <c r="B303" s="93" t="s">
        <v>244</v>
      </c>
      <c r="C303" s="94"/>
      <c r="D303" s="95"/>
      <c r="E303" s="94"/>
      <c r="F303" s="97"/>
      <c r="G303" s="94"/>
      <c r="H303" s="98"/>
      <c r="I303" s="99"/>
      <c r="J303" s="99"/>
      <c r="K303" s="100"/>
      <c r="L303" s="106">
        <v>303</v>
      </c>
      <c r="M303" s="106" t="b">
        <f xml:space="preserve"> IF(AND(TRUE), TRUE, FALSE)</f>
        <v>1</v>
      </c>
      <c r="N303" s="102"/>
    </row>
    <row r="304" spans="1:14" x14ac:dyDescent="0.35">
      <c r="A304" s="93" t="s">
        <v>194</v>
      </c>
      <c r="B304" s="93" t="s">
        <v>245</v>
      </c>
      <c r="C304" s="111"/>
      <c r="D304" s="112"/>
      <c r="E304" s="111"/>
      <c r="F304" s="113"/>
      <c r="G304" s="111"/>
      <c r="H304" s="114"/>
      <c r="I304" s="115"/>
      <c r="J304" s="115"/>
      <c r="K304" s="116"/>
      <c r="L304" s="117">
        <v>304</v>
      </c>
      <c r="M304" s="117" t="b">
        <f xml:space="preserve"> IF(AND(TRUE), TRUE, FALSE)</f>
        <v>1</v>
      </c>
      <c r="N304" s="102"/>
    </row>
    <row r="305" spans="1:14" x14ac:dyDescent="0.35">
      <c r="A305" s="93" t="s">
        <v>194</v>
      </c>
      <c r="B305" s="50" t="s">
        <v>193</v>
      </c>
      <c r="C305" s="94"/>
      <c r="D305" s="95"/>
      <c r="E305" s="94"/>
      <c r="F305" s="97"/>
      <c r="G305" s="94"/>
      <c r="H305" s="98"/>
      <c r="I305" s="99"/>
      <c r="J305" s="99"/>
      <c r="K305" s="100"/>
      <c r="L305" s="106">
        <v>305</v>
      </c>
      <c r="M305" s="106" t="b">
        <f xml:space="preserve"> IF(AND(TRUE), TRUE, FALSE)</f>
        <v>1</v>
      </c>
      <c r="N305" s="58"/>
    </row>
    <row r="306" spans="1:14" x14ac:dyDescent="0.35">
      <c r="A306" s="93" t="s">
        <v>194</v>
      </c>
      <c r="B306" s="50" t="s">
        <v>329</v>
      </c>
      <c r="C306" s="94"/>
      <c r="D306" s="95"/>
      <c r="E306" s="94"/>
      <c r="F306" s="97"/>
      <c r="G306" s="94"/>
      <c r="H306" s="98"/>
      <c r="I306" s="99"/>
      <c r="J306" s="99"/>
      <c r="K306" s="100"/>
      <c r="L306" s="106">
        <v>306</v>
      </c>
      <c r="M306" s="106" t="b">
        <f xml:space="preserve"> IF(AND(TRUE), TRUE, FALSE)</f>
        <v>1</v>
      </c>
      <c r="N306" s="58"/>
    </row>
    <row r="307" spans="1:14" x14ac:dyDescent="0.35">
      <c r="A307" s="93" t="s">
        <v>194</v>
      </c>
      <c r="B307" s="93" t="s">
        <v>191</v>
      </c>
      <c r="C307" s="94"/>
      <c r="D307" s="95"/>
      <c r="E307" s="94"/>
      <c r="F307" s="97"/>
      <c r="G307" s="94"/>
      <c r="H307" s="98"/>
      <c r="I307" s="99"/>
      <c r="J307" s="99"/>
      <c r="K307" s="100"/>
      <c r="L307" s="106">
        <v>307</v>
      </c>
      <c r="M307" s="106" t="b">
        <f xml:space="preserve"> IF(AND(TRUE), TRUE, FALSE)</f>
        <v>1</v>
      </c>
      <c r="N307" s="102"/>
    </row>
    <row r="308" spans="1:14" x14ac:dyDescent="0.35">
      <c r="A308" s="93" t="s">
        <v>195</v>
      </c>
      <c r="B308" s="93" t="s">
        <v>330</v>
      </c>
      <c r="C308" s="94"/>
      <c r="D308" s="95"/>
      <c r="E308" s="94"/>
      <c r="F308" s="97"/>
      <c r="G308" s="94"/>
      <c r="H308" s="98"/>
      <c r="I308" s="99"/>
      <c r="J308" s="99"/>
      <c r="K308" s="100"/>
      <c r="L308" s="106">
        <v>308</v>
      </c>
      <c r="M308" s="106" t="b">
        <f xml:space="preserve"> IF(AND(TRUE), TRUE, FALSE)</f>
        <v>1</v>
      </c>
      <c r="N308" s="102"/>
    </row>
    <row r="309" spans="1:14" x14ac:dyDescent="0.35">
      <c r="A309" s="93" t="s">
        <v>195</v>
      </c>
      <c r="B309" s="93" t="s">
        <v>222</v>
      </c>
      <c r="C309" s="94"/>
      <c r="D309" s="95"/>
      <c r="E309" s="94"/>
      <c r="F309" s="97"/>
      <c r="G309" s="94"/>
      <c r="H309" s="98"/>
      <c r="I309" s="99"/>
      <c r="J309" s="99"/>
      <c r="K309" s="100"/>
      <c r="L309" s="106">
        <v>309</v>
      </c>
      <c r="M309" s="106" t="b">
        <f xml:space="preserve"> IF(AND(TRUE), TRUE, FALSE)</f>
        <v>1</v>
      </c>
      <c r="N309" s="102"/>
    </row>
    <row r="310" spans="1:14" x14ac:dyDescent="0.35">
      <c r="A310" s="93" t="s">
        <v>195</v>
      </c>
      <c r="B310" s="93" t="s">
        <v>228</v>
      </c>
      <c r="C310" s="94"/>
      <c r="D310" s="95"/>
      <c r="E310" s="94"/>
      <c r="F310" s="97"/>
      <c r="G310" s="94"/>
      <c r="H310" s="98"/>
      <c r="I310" s="99"/>
      <c r="J310" s="99"/>
      <c r="K310" s="100"/>
      <c r="L310" s="106">
        <v>310</v>
      </c>
      <c r="M310" s="106" t="b">
        <f xml:space="preserve"> IF(AND(TRUE), TRUE, FALSE)</f>
        <v>1</v>
      </c>
      <c r="N310" s="102"/>
    </row>
    <row r="311" spans="1:14" x14ac:dyDescent="0.35">
      <c r="A311" s="93" t="s">
        <v>195</v>
      </c>
      <c r="B311" s="93" t="s">
        <v>229</v>
      </c>
      <c r="C311" s="94"/>
      <c r="D311" s="95"/>
      <c r="E311" s="94"/>
      <c r="F311" s="97"/>
      <c r="G311" s="94"/>
      <c r="H311" s="98"/>
      <c r="I311" s="99"/>
      <c r="J311" s="99"/>
      <c r="K311" s="100"/>
      <c r="L311" s="106">
        <v>311</v>
      </c>
      <c r="M311" s="106" t="b">
        <f xml:space="preserve"> IF(AND(TRUE), TRUE, FALSE)</f>
        <v>1</v>
      </c>
      <c r="N311" s="102"/>
    </row>
    <row r="312" spans="1:14" x14ac:dyDescent="0.35">
      <c r="A312" s="93" t="s">
        <v>195</v>
      </c>
      <c r="B312" s="93" t="s">
        <v>230</v>
      </c>
      <c r="C312" s="111"/>
      <c r="D312" s="112"/>
      <c r="E312" s="111"/>
      <c r="F312" s="113"/>
      <c r="G312" s="111"/>
      <c r="H312" s="114"/>
      <c r="I312" s="115"/>
      <c r="J312" s="115"/>
      <c r="K312" s="116"/>
      <c r="L312" s="117">
        <v>312</v>
      </c>
      <c r="M312" s="117" t="b">
        <f xml:space="preserve"> IF(AND(TRUE), TRUE, FALSE)</f>
        <v>1</v>
      </c>
      <c r="N312" s="102"/>
    </row>
    <row r="313" spans="1:14" x14ac:dyDescent="0.35">
      <c r="A313" s="93" t="s">
        <v>195</v>
      </c>
      <c r="B313" s="93" t="s">
        <v>232</v>
      </c>
      <c r="C313" s="111"/>
      <c r="D313" s="112"/>
      <c r="E313" s="111"/>
      <c r="F313" s="113"/>
      <c r="G313" s="111"/>
      <c r="H313" s="114"/>
      <c r="I313" s="115"/>
      <c r="J313" s="115"/>
      <c r="K313" s="116"/>
      <c r="L313" s="117">
        <v>313</v>
      </c>
      <c r="M313" s="117" t="b">
        <f xml:space="preserve"> IF(AND(TRUE), TRUE, FALSE)</f>
        <v>1</v>
      </c>
      <c r="N313" s="102"/>
    </row>
    <row r="314" spans="1:14" x14ac:dyDescent="0.35">
      <c r="A314" s="93" t="s">
        <v>195</v>
      </c>
      <c r="B314" s="93" t="s">
        <v>234</v>
      </c>
      <c r="C314" s="94"/>
      <c r="D314" s="95"/>
      <c r="E314" s="94"/>
      <c r="F314" s="97"/>
      <c r="G314" s="94"/>
      <c r="H314" s="98"/>
      <c r="I314" s="99"/>
      <c r="J314" s="99"/>
      <c r="K314" s="100"/>
      <c r="L314" s="106">
        <v>314</v>
      </c>
      <c r="M314" s="106" t="b">
        <f xml:space="preserve"> IF(AND(TRUE), TRUE, FALSE)</f>
        <v>1</v>
      </c>
      <c r="N314" s="102"/>
    </row>
    <row r="315" spans="1:14" x14ac:dyDescent="0.35">
      <c r="A315" s="93" t="s">
        <v>195</v>
      </c>
      <c r="B315" s="93" t="s">
        <v>247</v>
      </c>
      <c r="C315" s="94"/>
      <c r="D315" s="95"/>
      <c r="E315" s="94"/>
      <c r="F315" s="97"/>
      <c r="G315" s="94"/>
      <c r="H315" s="98"/>
      <c r="I315" s="99"/>
      <c r="J315" s="99"/>
      <c r="K315" s="100"/>
      <c r="L315" s="106">
        <v>315</v>
      </c>
      <c r="M315" s="106" t="b">
        <f xml:space="preserve"> IF(AND(TRUE), TRUE, FALSE)</f>
        <v>1</v>
      </c>
      <c r="N315" s="102"/>
    </row>
    <row r="316" spans="1:14" x14ac:dyDescent="0.35">
      <c r="A316" s="93" t="s">
        <v>195</v>
      </c>
      <c r="B316" s="93" t="s">
        <v>328</v>
      </c>
      <c r="C316" s="94"/>
      <c r="D316" s="95"/>
      <c r="E316" s="94"/>
      <c r="F316" s="97"/>
      <c r="G316" s="94"/>
      <c r="H316" s="98"/>
      <c r="I316" s="99"/>
      <c r="J316" s="99"/>
      <c r="K316" s="100"/>
      <c r="L316" s="106">
        <v>316</v>
      </c>
      <c r="M316" s="106" t="b">
        <f xml:space="preserve"> IF(AND(TRUE), TRUE, FALSE)</f>
        <v>1</v>
      </c>
      <c r="N316" s="102"/>
    </row>
    <row r="317" spans="1:14" x14ac:dyDescent="0.35">
      <c r="A317" s="93" t="s">
        <v>195</v>
      </c>
      <c r="B317" s="93" t="s">
        <v>267</v>
      </c>
      <c r="C317" s="94"/>
      <c r="D317" s="95"/>
      <c r="E317" s="94"/>
      <c r="F317" s="97"/>
      <c r="G317" s="94"/>
      <c r="H317" s="98"/>
      <c r="I317" s="99"/>
      <c r="J317" s="99"/>
      <c r="K317" s="100"/>
      <c r="L317" s="106">
        <v>317</v>
      </c>
      <c r="M317" s="106" t="b">
        <f xml:space="preserve"> IF(AND(TRUE), TRUE, FALSE)</f>
        <v>1</v>
      </c>
      <c r="N317" s="102"/>
    </row>
    <row r="318" spans="1:14" x14ac:dyDescent="0.35">
      <c r="A318" s="93" t="s">
        <v>195</v>
      </c>
      <c r="B318" s="50" t="s">
        <v>268</v>
      </c>
      <c r="C318" s="94"/>
      <c r="D318" s="95"/>
      <c r="E318" s="94"/>
      <c r="F318" s="97"/>
      <c r="G318" s="94"/>
      <c r="H318" s="98"/>
      <c r="I318" s="99"/>
      <c r="J318" s="99"/>
      <c r="K318" s="100"/>
      <c r="L318" s="106">
        <v>318</v>
      </c>
      <c r="M318" s="106" t="b">
        <f xml:space="preserve"> IF(AND(TRUE), TRUE, FALSE)</f>
        <v>1</v>
      </c>
      <c r="N318" s="58"/>
    </row>
    <row r="319" spans="1:14" x14ac:dyDescent="0.35">
      <c r="A319" s="93" t="s">
        <v>195</v>
      </c>
      <c r="B319" s="50" t="s">
        <v>269</v>
      </c>
      <c r="C319" s="94"/>
      <c r="D319" s="95"/>
      <c r="E319" s="94"/>
      <c r="F319" s="97"/>
      <c r="G319" s="94"/>
      <c r="H319" s="98"/>
      <c r="I319" s="99"/>
      <c r="J319" s="99"/>
      <c r="K319" s="100"/>
      <c r="L319" s="106">
        <v>319</v>
      </c>
      <c r="M319" s="106" t="b">
        <f xml:space="preserve"> IF(AND(TRUE), TRUE, FALSE)</f>
        <v>1</v>
      </c>
      <c r="N319" s="58"/>
    </row>
    <row r="320" spans="1:14" x14ac:dyDescent="0.35">
      <c r="A320" s="93" t="s">
        <v>195</v>
      </c>
      <c r="B320" s="50" t="s">
        <v>270</v>
      </c>
      <c r="C320" s="94"/>
      <c r="D320" s="95"/>
      <c r="E320" s="94"/>
      <c r="F320" s="97"/>
      <c r="G320" s="94"/>
      <c r="H320" s="98"/>
      <c r="I320" s="99"/>
      <c r="J320" s="99"/>
      <c r="K320" s="100"/>
      <c r="L320" s="106">
        <v>320</v>
      </c>
      <c r="M320" s="106" t="b">
        <f xml:space="preserve"> IF(AND(TRUE), TRUE, FALSE)</f>
        <v>1</v>
      </c>
      <c r="N320" s="58"/>
    </row>
    <row r="321" spans="1:14" x14ac:dyDescent="0.35">
      <c r="A321" s="93" t="s">
        <v>195</v>
      </c>
      <c r="B321" s="50" t="s">
        <v>271</v>
      </c>
      <c r="C321" s="94"/>
      <c r="D321" s="95"/>
      <c r="E321" s="94"/>
      <c r="F321" s="97"/>
      <c r="G321" s="94"/>
      <c r="H321" s="98"/>
      <c r="I321" s="99"/>
      <c r="J321" s="99"/>
      <c r="K321" s="100"/>
      <c r="L321" s="106">
        <v>321</v>
      </c>
      <c r="M321" s="106" t="b">
        <f xml:space="preserve"> IF(AND(TRUE), TRUE, FALSE)</f>
        <v>1</v>
      </c>
      <c r="N321" s="58"/>
    </row>
    <row r="322" spans="1:14" x14ac:dyDescent="0.35">
      <c r="A322" s="93" t="s">
        <v>195</v>
      </c>
      <c r="B322" s="93" t="s">
        <v>176</v>
      </c>
      <c r="C322" s="94"/>
      <c r="D322" s="95"/>
      <c r="E322" s="94"/>
      <c r="F322" s="97"/>
      <c r="G322" s="94"/>
      <c r="H322" s="98"/>
      <c r="I322" s="99"/>
      <c r="J322" s="99"/>
      <c r="K322" s="100"/>
      <c r="L322" s="106">
        <v>322</v>
      </c>
      <c r="M322" s="106" t="b">
        <f xml:space="preserve"> IF(AND(TRUE), TRUE, FALSE)</f>
        <v>1</v>
      </c>
      <c r="N322" s="102"/>
    </row>
    <row r="323" spans="1:14" x14ac:dyDescent="0.35">
      <c r="A323" s="93" t="s">
        <v>195</v>
      </c>
      <c r="B323" s="50" t="s">
        <v>292</v>
      </c>
      <c r="C323" s="94"/>
      <c r="D323" s="95"/>
      <c r="E323" s="94"/>
      <c r="F323" s="97"/>
      <c r="G323" s="94"/>
      <c r="H323" s="98"/>
      <c r="I323" s="99"/>
      <c r="J323" s="99"/>
      <c r="K323" s="100"/>
      <c r="L323" s="106">
        <v>323</v>
      </c>
      <c r="M323" s="106" t="b">
        <f xml:space="preserve"> IF(AND(TRUE), TRUE, FALSE)</f>
        <v>1</v>
      </c>
      <c r="N323" s="58"/>
    </row>
    <row r="324" spans="1:14" x14ac:dyDescent="0.35">
      <c r="A324" s="93" t="s">
        <v>195</v>
      </c>
      <c r="B324" s="50" t="s">
        <v>293</v>
      </c>
      <c r="C324" s="94"/>
      <c r="D324" s="95"/>
      <c r="E324" s="94"/>
      <c r="F324" s="97"/>
      <c r="G324" s="94"/>
      <c r="H324" s="98"/>
      <c r="I324" s="99"/>
      <c r="J324" s="99"/>
      <c r="K324" s="100"/>
      <c r="L324" s="106">
        <v>324</v>
      </c>
      <c r="M324" s="106" t="b">
        <f xml:space="preserve"> IF(AND(TRUE), TRUE, FALSE)</f>
        <v>1</v>
      </c>
      <c r="N324" s="58"/>
    </row>
    <row r="325" spans="1:14" x14ac:dyDescent="0.35">
      <c r="A325" s="93" t="s">
        <v>195</v>
      </c>
      <c r="B325" s="50" t="s">
        <v>294</v>
      </c>
      <c r="C325" s="52"/>
      <c r="D325" s="53"/>
      <c r="E325" s="52"/>
      <c r="F325" s="54"/>
      <c r="G325" s="52"/>
      <c r="H325" s="56"/>
      <c r="I325" s="55"/>
      <c r="J325" s="55"/>
      <c r="K325" s="63"/>
      <c r="L325" s="57">
        <v>325</v>
      </c>
      <c r="M325" s="57" t="b">
        <f xml:space="preserve"> IF(AND(TRUE), TRUE, FALSE)</f>
        <v>1</v>
      </c>
      <c r="N325" s="58"/>
    </row>
    <row r="326" spans="1:14" x14ac:dyDescent="0.35">
      <c r="A326" s="93" t="s">
        <v>195</v>
      </c>
      <c r="B326" s="50" t="s">
        <v>295</v>
      </c>
      <c r="C326" s="52"/>
      <c r="D326" s="53"/>
      <c r="E326" s="52"/>
      <c r="F326" s="54"/>
      <c r="G326" s="52"/>
      <c r="H326" s="56"/>
      <c r="I326" s="55"/>
      <c r="J326" s="55"/>
      <c r="K326" s="63"/>
      <c r="L326" s="57">
        <v>326</v>
      </c>
      <c r="M326" s="57" t="b">
        <f xml:space="preserve"> IF(AND(TRUE), TRUE, FALSE)</f>
        <v>1</v>
      </c>
      <c r="N326" s="58"/>
    </row>
    <row r="327" spans="1:14" x14ac:dyDescent="0.35">
      <c r="A327" s="93" t="s">
        <v>195</v>
      </c>
      <c r="B327" s="50" t="s">
        <v>296</v>
      </c>
      <c r="C327" s="52"/>
      <c r="D327" s="53"/>
      <c r="E327" s="52"/>
      <c r="F327" s="54"/>
      <c r="G327" s="52"/>
      <c r="H327" s="56"/>
      <c r="I327" s="55"/>
      <c r="J327" s="55"/>
      <c r="K327" s="63"/>
      <c r="L327" s="57">
        <v>327</v>
      </c>
      <c r="M327" s="57" t="b">
        <f xml:space="preserve"> IF(AND(TRUE), TRUE, FALSE)</f>
        <v>1</v>
      </c>
      <c r="N327" s="58"/>
    </row>
    <row r="328" spans="1:14" x14ac:dyDescent="0.35">
      <c r="A328" s="93" t="s">
        <v>195</v>
      </c>
      <c r="B328" s="93" t="s">
        <v>297</v>
      </c>
      <c r="C328" s="111"/>
      <c r="D328" s="112"/>
      <c r="E328" s="111"/>
      <c r="F328" s="113"/>
      <c r="G328" s="111"/>
      <c r="H328" s="114"/>
      <c r="I328" s="115"/>
      <c r="J328" s="115"/>
      <c r="K328" s="116"/>
      <c r="L328" s="117">
        <v>328</v>
      </c>
      <c r="M328" s="117" t="b">
        <f xml:space="preserve"> IF(AND(TRUE), TRUE, FALSE)</f>
        <v>1</v>
      </c>
      <c r="N328" s="102"/>
    </row>
    <row r="329" spans="1:14" x14ac:dyDescent="0.35">
      <c r="A329" s="93" t="s">
        <v>195</v>
      </c>
      <c r="B329" s="50" t="s">
        <v>212</v>
      </c>
      <c r="C329" s="94"/>
      <c r="D329" s="95"/>
      <c r="E329" s="94"/>
      <c r="F329" s="97"/>
      <c r="G329" s="94"/>
      <c r="H329" s="98"/>
      <c r="I329" s="99"/>
      <c r="J329" s="99"/>
      <c r="K329" s="100"/>
      <c r="L329" s="106">
        <v>329</v>
      </c>
      <c r="M329" s="106" t="b">
        <f xml:space="preserve"> IF(AND(TRUE), TRUE, FALSE)</f>
        <v>1</v>
      </c>
      <c r="N329" s="58"/>
    </row>
    <row r="330" spans="1:14" x14ac:dyDescent="0.35">
      <c r="A330" s="93" t="s">
        <v>195</v>
      </c>
      <c r="B330" s="93" t="s">
        <v>209</v>
      </c>
      <c r="C330" s="111"/>
      <c r="D330" s="112"/>
      <c r="E330" s="111"/>
      <c r="F330" s="113"/>
      <c r="G330" s="111"/>
      <c r="H330" s="114"/>
      <c r="I330" s="115"/>
      <c r="J330" s="115"/>
      <c r="K330" s="116"/>
      <c r="L330" s="117">
        <v>330</v>
      </c>
      <c r="M330" s="117" t="b">
        <f xml:space="preserve"> IF(AND(TRUE), TRUE, FALSE)</f>
        <v>1</v>
      </c>
      <c r="N330" s="102"/>
    </row>
    <row r="331" spans="1:14" x14ac:dyDescent="0.35">
      <c r="A331" s="93" t="s">
        <v>195</v>
      </c>
      <c r="B331" s="50" t="s">
        <v>307</v>
      </c>
      <c r="C331" s="52"/>
      <c r="D331" s="53"/>
      <c r="E331" s="52"/>
      <c r="F331" s="54"/>
      <c r="G331" s="52"/>
      <c r="H331" s="56"/>
      <c r="I331" s="55"/>
      <c r="J331" s="55"/>
      <c r="K331" s="63"/>
      <c r="L331" s="57">
        <v>331</v>
      </c>
      <c r="M331" s="57" t="b">
        <f xml:space="preserve"> IF(AND(TRUE), TRUE, FALSE)</f>
        <v>1</v>
      </c>
      <c r="N331" s="58"/>
    </row>
    <row r="332" spans="1:14" x14ac:dyDescent="0.35">
      <c r="A332" s="93" t="s">
        <v>195</v>
      </c>
      <c r="B332" s="93" t="s">
        <v>308</v>
      </c>
      <c r="C332" s="111"/>
      <c r="D332" s="112"/>
      <c r="E332" s="111"/>
      <c r="F332" s="113"/>
      <c r="G332" s="111"/>
      <c r="H332" s="114"/>
      <c r="I332" s="115"/>
      <c r="J332" s="115"/>
      <c r="K332" s="116"/>
      <c r="L332" s="117">
        <v>332</v>
      </c>
      <c r="M332" s="117" t="b">
        <f xml:space="preserve"> IF(AND(TRUE), TRUE, FALSE)</f>
        <v>1</v>
      </c>
      <c r="N332" s="102"/>
    </row>
    <row r="333" spans="1:14" x14ac:dyDescent="0.35">
      <c r="A333" s="93" t="s">
        <v>195</v>
      </c>
      <c r="B333" s="50" t="s">
        <v>242</v>
      </c>
      <c r="C333" s="52"/>
      <c r="D333" s="53"/>
      <c r="E333" s="52"/>
      <c r="F333" s="54"/>
      <c r="G333" s="52"/>
      <c r="H333" s="56"/>
      <c r="I333" s="55"/>
      <c r="J333" s="55"/>
      <c r="K333" s="63"/>
      <c r="L333" s="57">
        <v>333</v>
      </c>
      <c r="M333" s="57" t="b">
        <f xml:space="preserve"> IF(AND(TRUE), TRUE, FALSE)</f>
        <v>1</v>
      </c>
      <c r="N333" s="58"/>
    </row>
    <row r="334" spans="1:14" x14ac:dyDescent="0.35">
      <c r="A334" s="93" t="s">
        <v>195</v>
      </c>
      <c r="B334" s="50" t="s">
        <v>244</v>
      </c>
      <c r="C334" s="52"/>
      <c r="D334" s="53"/>
      <c r="E334" s="52"/>
      <c r="F334" s="54"/>
      <c r="G334" s="52"/>
      <c r="H334" s="56"/>
      <c r="I334" s="55"/>
      <c r="J334" s="55"/>
      <c r="K334" s="63"/>
      <c r="L334" s="57">
        <v>334</v>
      </c>
      <c r="M334" s="57" t="b">
        <f xml:space="preserve"> IF(AND(TRUE), TRUE, FALSE)</f>
        <v>1</v>
      </c>
      <c r="N334" s="58"/>
    </row>
    <row r="335" spans="1:14" x14ac:dyDescent="0.35">
      <c r="A335" s="93" t="s">
        <v>195</v>
      </c>
      <c r="B335" s="93" t="s">
        <v>245</v>
      </c>
      <c r="C335" s="94"/>
      <c r="D335" s="95"/>
      <c r="E335" s="94"/>
      <c r="F335" s="97"/>
      <c r="G335" s="94"/>
      <c r="H335" s="98"/>
      <c r="I335" s="99"/>
      <c r="J335" s="99"/>
      <c r="K335" s="100"/>
      <c r="L335" s="106">
        <v>335</v>
      </c>
      <c r="M335" s="106" t="b">
        <f xml:space="preserve"> IF(AND(TRUE), TRUE, FALSE)</f>
        <v>1</v>
      </c>
      <c r="N335" s="102"/>
    </row>
    <row r="336" spans="1:14" x14ac:dyDescent="0.35">
      <c r="A336" s="93" t="s">
        <v>195</v>
      </c>
      <c r="B336" s="50" t="s">
        <v>190</v>
      </c>
      <c r="C336" s="52"/>
      <c r="D336" s="53"/>
      <c r="E336" s="52"/>
      <c r="F336" s="54"/>
      <c r="G336" s="52"/>
      <c r="H336" s="56"/>
      <c r="I336" s="55"/>
      <c r="J336" s="55"/>
      <c r="K336" s="63"/>
      <c r="L336" s="57">
        <v>336</v>
      </c>
      <c r="M336" s="57" t="b">
        <f xml:space="preserve"> IF(AND(TRUE), TRUE, FALSE)</f>
        <v>1</v>
      </c>
      <c r="N336" s="58"/>
    </row>
    <row r="337" spans="1:14" x14ac:dyDescent="0.35">
      <c r="A337" s="93" t="s">
        <v>195</v>
      </c>
      <c r="B337" s="50" t="s">
        <v>191</v>
      </c>
      <c r="C337" s="94"/>
      <c r="D337" s="95"/>
      <c r="E337" s="94"/>
      <c r="F337" s="97"/>
      <c r="G337" s="94"/>
      <c r="H337" s="98"/>
      <c r="I337" s="99"/>
      <c r="J337" s="99"/>
      <c r="K337" s="100"/>
      <c r="L337" s="106">
        <v>337</v>
      </c>
      <c r="M337" s="106" t="b">
        <f xml:space="preserve"> IF(AND(TRUE), TRUE, FALSE)</f>
        <v>1</v>
      </c>
      <c r="N337" s="58"/>
    </row>
    <row r="338" spans="1:14" x14ac:dyDescent="0.35">
      <c r="A338" s="93" t="s">
        <v>195</v>
      </c>
      <c r="B338" s="50" t="s">
        <v>329</v>
      </c>
      <c r="C338" s="52"/>
      <c r="D338" s="53"/>
      <c r="E338" s="52"/>
      <c r="F338" s="54"/>
      <c r="G338" s="52"/>
      <c r="H338" s="56"/>
      <c r="I338" s="55"/>
      <c r="J338" s="55"/>
      <c r="K338" s="63"/>
      <c r="L338" s="57">
        <v>338</v>
      </c>
      <c r="M338" s="57" t="b">
        <f xml:space="preserve"> IF(AND(TRUE), TRUE, FALSE)</f>
        <v>1</v>
      </c>
      <c r="N338" s="58"/>
    </row>
    <row r="339" spans="1:14" x14ac:dyDescent="0.35">
      <c r="A339" s="93" t="s">
        <v>195</v>
      </c>
      <c r="B339" s="93" t="s">
        <v>193</v>
      </c>
      <c r="C339" s="94"/>
      <c r="D339" s="95"/>
      <c r="E339" s="94"/>
      <c r="F339" s="97"/>
      <c r="G339" s="94"/>
      <c r="H339" s="98"/>
      <c r="I339" s="99"/>
      <c r="J339" s="99"/>
      <c r="K339" s="100"/>
      <c r="L339" s="106">
        <v>339</v>
      </c>
      <c r="M339" s="106" t="b">
        <f xml:space="preserve"> IF(AND(TRUE), TRUE, FALSE)</f>
        <v>1</v>
      </c>
      <c r="N339" s="102"/>
    </row>
    <row r="340" spans="1:14" x14ac:dyDescent="0.35">
      <c r="A340" s="93" t="s">
        <v>195</v>
      </c>
      <c r="B340" s="50" t="s">
        <v>311</v>
      </c>
      <c r="C340" s="52"/>
      <c r="D340" s="53"/>
      <c r="E340" s="52"/>
      <c r="F340" s="54"/>
      <c r="G340" s="52"/>
      <c r="H340" s="56"/>
      <c r="I340" s="55"/>
      <c r="J340" s="55"/>
      <c r="K340" s="63"/>
      <c r="L340" s="57">
        <v>340</v>
      </c>
      <c r="M340" s="57" t="b">
        <f xml:space="preserve"> IF(AND(TRUE), TRUE, FALSE)</f>
        <v>1</v>
      </c>
      <c r="N340" s="58"/>
    </row>
    <row r="341" spans="1:14" x14ac:dyDescent="0.35">
      <c r="A341" s="93" t="s">
        <v>195</v>
      </c>
      <c r="B341" s="93" t="s">
        <v>312</v>
      </c>
      <c r="C341" s="111"/>
      <c r="D341" s="112"/>
      <c r="E341" s="111"/>
      <c r="F341" s="113"/>
      <c r="G341" s="111"/>
      <c r="H341" s="114"/>
      <c r="I341" s="115"/>
      <c r="J341" s="115"/>
      <c r="K341" s="116"/>
      <c r="L341" s="117">
        <v>341</v>
      </c>
      <c r="M341" s="117" t="b">
        <f xml:space="preserve"> IF(AND(TRUE), TRUE, FALSE)</f>
        <v>1</v>
      </c>
      <c r="N341" s="102"/>
    </row>
    <row r="342" spans="1:14" x14ac:dyDescent="0.35">
      <c r="A342" s="93" t="s">
        <v>202</v>
      </c>
      <c r="B342" s="93" t="s">
        <v>303</v>
      </c>
      <c r="C342" s="111"/>
      <c r="D342" s="112"/>
      <c r="E342" s="111"/>
      <c r="F342" s="113"/>
      <c r="G342" s="111"/>
      <c r="H342" s="114"/>
      <c r="I342" s="115"/>
      <c r="J342" s="115"/>
      <c r="K342" s="116"/>
      <c r="L342" s="117">
        <v>342</v>
      </c>
      <c r="M342" s="117" t="b">
        <f xml:space="preserve"> IF(AND(TRUE), TRUE, FALSE)</f>
        <v>1</v>
      </c>
      <c r="N342" s="102"/>
    </row>
    <row r="343" spans="1:14" x14ac:dyDescent="0.35">
      <c r="A343" s="93" t="s">
        <v>202</v>
      </c>
      <c r="B343" s="93" t="s">
        <v>304</v>
      </c>
      <c r="C343" s="94"/>
      <c r="D343" s="95"/>
      <c r="E343" s="94"/>
      <c r="F343" s="97"/>
      <c r="G343" s="94"/>
      <c r="H343" s="98"/>
      <c r="I343" s="99"/>
      <c r="J343" s="99"/>
      <c r="K343" s="100"/>
      <c r="L343" s="106">
        <v>343</v>
      </c>
      <c r="M343" s="106" t="b">
        <f xml:space="preserve"> IF(AND(TRUE), TRUE, FALSE)</f>
        <v>1</v>
      </c>
      <c r="N343" s="102"/>
    </row>
    <row r="344" spans="1:14" x14ac:dyDescent="0.35">
      <c r="A344" s="93" t="s">
        <v>204</v>
      </c>
      <c r="B344" s="93" t="s">
        <v>281</v>
      </c>
      <c r="C344" s="111"/>
      <c r="D344" s="112"/>
      <c r="E344" s="111"/>
      <c r="F344" s="113"/>
      <c r="G344" s="111"/>
      <c r="H344" s="114"/>
      <c r="I344" s="115"/>
      <c r="J344" s="115"/>
      <c r="K344" s="116"/>
      <c r="L344" s="117">
        <v>344</v>
      </c>
      <c r="M344" s="117" t="b">
        <f xml:space="preserve"> IF(AND(TRUE), TRUE, FALSE)</f>
        <v>1</v>
      </c>
      <c r="N344" s="102"/>
    </row>
    <row r="345" spans="1:14" x14ac:dyDescent="0.35">
      <c r="A345" s="93" t="s">
        <v>204</v>
      </c>
      <c r="B345" s="93" t="s">
        <v>260</v>
      </c>
      <c r="C345" s="111"/>
      <c r="D345" s="112"/>
      <c r="E345" s="111"/>
      <c r="F345" s="113"/>
      <c r="G345" s="111"/>
      <c r="H345" s="114"/>
      <c r="I345" s="115"/>
      <c r="J345" s="115"/>
      <c r="K345" s="116"/>
      <c r="L345" s="117">
        <v>345</v>
      </c>
      <c r="M345" s="117" t="b">
        <f xml:space="preserve"> IF(AND(TRUE), TRUE, FALSE)</f>
        <v>1</v>
      </c>
      <c r="N345" s="102"/>
    </row>
    <row r="346" spans="1:14" x14ac:dyDescent="0.35">
      <c r="A346" s="93" t="s">
        <v>204</v>
      </c>
      <c r="B346" s="93" t="s">
        <v>282</v>
      </c>
      <c r="C346" s="111"/>
      <c r="D346" s="112"/>
      <c r="E346" s="111"/>
      <c r="F346" s="113"/>
      <c r="G346" s="111"/>
      <c r="H346" s="114"/>
      <c r="I346" s="115"/>
      <c r="J346" s="115"/>
      <c r="K346" s="116"/>
      <c r="L346" s="117">
        <v>346</v>
      </c>
      <c r="M346" s="117" t="b">
        <f xml:space="preserve"> IF(AND(TRUE), TRUE, FALSE)</f>
        <v>1</v>
      </c>
      <c r="N346" s="102"/>
    </row>
    <row r="347" spans="1:14" x14ac:dyDescent="0.35">
      <c r="A347" s="93" t="s">
        <v>204</v>
      </c>
      <c r="B347" s="93" t="s">
        <v>283</v>
      </c>
      <c r="C347" s="94"/>
      <c r="D347" s="95"/>
      <c r="E347" s="94"/>
      <c r="F347" s="97"/>
      <c r="G347" s="94"/>
      <c r="H347" s="98"/>
      <c r="I347" s="99"/>
      <c r="J347" s="99"/>
      <c r="K347" s="100"/>
      <c r="L347" s="106">
        <v>347</v>
      </c>
      <c r="M347" s="106" t="b">
        <f xml:space="preserve"> IF(AND(TRUE), TRUE, FALSE)</f>
        <v>1</v>
      </c>
      <c r="N347" s="102"/>
    </row>
    <row r="348" spans="1:14" x14ac:dyDescent="0.35">
      <c r="A348" s="93" t="s">
        <v>204</v>
      </c>
      <c r="B348" s="93" t="s">
        <v>243</v>
      </c>
      <c r="C348" s="111"/>
      <c r="D348" s="112"/>
      <c r="E348" s="111"/>
      <c r="F348" s="113"/>
      <c r="G348" s="111"/>
      <c r="H348" s="114"/>
      <c r="I348" s="115"/>
      <c r="J348" s="115"/>
      <c r="K348" s="116"/>
      <c r="L348" s="117">
        <v>348</v>
      </c>
      <c r="M348" s="117" t="b">
        <f xml:space="preserve"> IF(AND(TRUE), TRUE, FALSE)</f>
        <v>1</v>
      </c>
      <c r="N348" s="102"/>
    </row>
    <row r="349" spans="1:14" x14ac:dyDescent="0.35">
      <c r="A349" s="93" t="s">
        <v>204</v>
      </c>
      <c r="B349" s="50" t="s">
        <v>264</v>
      </c>
      <c r="C349" s="94"/>
      <c r="D349" s="95"/>
      <c r="E349" s="94"/>
      <c r="F349" s="97"/>
      <c r="G349" s="94"/>
      <c r="H349" s="98"/>
      <c r="I349" s="99"/>
      <c r="J349" s="99"/>
      <c r="K349" s="100"/>
      <c r="L349" s="106">
        <v>349</v>
      </c>
      <c r="M349" s="106" t="b">
        <f xml:space="preserve"> IF(AND(TRUE), TRUE, FALSE)</f>
        <v>1</v>
      </c>
      <c r="N349" s="58"/>
    </row>
    <row r="350" spans="1:14" x14ac:dyDescent="0.35">
      <c r="A350" s="93" t="s">
        <v>204</v>
      </c>
      <c r="B350" s="93" t="s">
        <v>265</v>
      </c>
      <c r="C350" s="94"/>
      <c r="D350" s="95"/>
      <c r="E350" s="94"/>
      <c r="F350" s="97"/>
      <c r="G350" s="94"/>
      <c r="H350" s="98"/>
      <c r="I350" s="99"/>
      <c r="J350" s="99"/>
      <c r="K350" s="100"/>
      <c r="L350" s="106">
        <v>350</v>
      </c>
      <c r="M350" s="106" t="b">
        <f xml:space="preserve"> IF(AND(TRUE), TRUE, FALSE)</f>
        <v>1</v>
      </c>
      <c r="N350" s="102"/>
    </row>
    <row r="351" spans="1:14" x14ac:dyDescent="0.35">
      <c r="A351" s="93" t="s">
        <v>204</v>
      </c>
      <c r="B351" s="50" t="s">
        <v>193</v>
      </c>
      <c r="C351" s="94"/>
      <c r="D351" s="95"/>
      <c r="E351" s="94"/>
      <c r="F351" s="97"/>
      <c r="G351" s="94"/>
      <c r="H351" s="98"/>
      <c r="I351" s="99"/>
      <c r="J351" s="99"/>
      <c r="K351" s="100"/>
      <c r="L351" s="106">
        <v>351</v>
      </c>
      <c r="M351" s="106" t="b">
        <f xml:space="preserve"> IF(AND(TRUE), TRUE, FALSE)</f>
        <v>1</v>
      </c>
      <c r="N351" s="58"/>
    </row>
    <row r="352" spans="1:14" x14ac:dyDescent="0.35">
      <c r="A352" s="93" t="s">
        <v>204</v>
      </c>
      <c r="B352" s="50" t="s">
        <v>329</v>
      </c>
      <c r="C352" s="94"/>
      <c r="D352" s="95"/>
      <c r="E352" s="94"/>
      <c r="F352" s="97"/>
      <c r="G352" s="94"/>
      <c r="H352" s="98"/>
      <c r="I352" s="99"/>
      <c r="J352" s="99"/>
      <c r="K352" s="100"/>
      <c r="L352" s="106">
        <v>352</v>
      </c>
      <c r="M352" s="106" t="b">
        <f xml:space="preserve"> IF(AND(TRUE), TRUE, FALSE)</f>
        <v>1</v>
      </c>
      <c r="N352" s="58"/>
    </row>
    <row r="353" spans="1:14" x14ac:dyDescent="0.35">
      <c r="A353" s="93" t="s">
        <v>204</v>
      </c>
      <c r="B353" s="93" t="s">
        <v>191</v>
      </c>
      <c r="C353" s="94"/>
      <c r="D353" s="95"/>
      <c r="E353" s="94"/>
      <c r="F353" s="97"/>
      <c r="G353" s="94"/>
      <c r="H353" s="98"/>
      <c r="I353" s="99"/>
      <c r="J353" s="99"/>
      <c r="K353" s="100"/>
      <c r="L353" s="106">
        <v>353</v>
      </c>
      <c r="M353" s="106" t="b">
        <f xml:space="preserve"> IF(AND(TRUE), TRUE, FALSE)</f>
        <v>1</v>
      </c>
      <c r="N353" s="102"/>
    </row>
    <row r="354" spans="1:14" x14ac:dyDescent="0.35">
      <c r="A354" s="93" t="s">
        <v>205</v>
      </c>
      <c r="B354" s="93" t="s">
        <v>243</v>
      </c>
      <c r="C354" s="94"/>
      <c r="D354" s="95"/>
      <c r="E354" s="94"/>
      <c r="F354" s="97"/>
      <c r="G354" s="94"/>
      <c r="H354" s="98"/>
      <c r="I354" s="99"/>
      <c r="J354" s="99"/>
      <c r="K354" s="100"/>
      <c r="L354" s="106">
        <v>354</v>
      </c>
      <c r="M354" s="106" t="b">
        <f xml:space="preserve"> IF(AND(TRUE), TRUE, FALSE)</f>
        <v>1</v>
      </c>
      <c r="N354" s="102"/>
    </row>
    <row r="355" spans="1:14" x14ac:dyDescent="0.35">
      <c r="A355" s="93" t="s">
        <v>205</v>
      </c>
      <c r="B355" s="50" t="s">
        <v>264</v>
      </c>
      <c r="C355" s="94"/>
      <c r="D355" s="95"/>
      <c r="E355" s="94"/>
      <c r="F355" s="97"/>
      <c r="G355" s="94"/>
      <c r="H355" s="98"/>
      <c r="I355" s="99"/>
      <c r="J355" s="99"/>
      <c r="K355" s="100"/>
      <c r="L355" s="106">
        <v>355</v>
      </c>
      <c r="M355" s="106" t="b">
        <f xml:space="preserve"> IF(AND(TRUE), TRUE, FALSE)</f>
        <v>1</v>
      </c>
      <c r="N355" s="58"/>
    </row>
    <row r="356" spans="1:14" x14ac:dyDescent="0.35">
      <c r="A356" s="93" t="s">
        <v>205</v>
      </c>
      <c r="B356" s="93" t="s">
        <v>265</v>
      </c>
      <c r="C356" s="94"/>
      <c r="D356" s="95"/>
      <c r="E356" s="94"/>
      <c r="F356" s="97"/>
      <c r="G356" s="94"/>
      <c r="H356" s="98"/>
      <c r="I356" s="99"/>
      <c r="J356" s="99"/>
      <c r="K356" s="100"/>
      <c r="L356" s="106">
        <v>356</v>
      </c>
      <c r="M356" s="106" t="b">
        <f xml:space="preserve"> IF(AND(TRUE), TRUE, FALSE)</f>
        <v>1</v>
      </c>
      <c r="N356" s="102"/>
    </row>
    <row r="357" spans="1:14" x14ac:dyDescent="0.35">
      <c r="A357" s="93" t="s">
        <v>208</v>
      </c>
      <c r="B357" s="93" t="s">
        <v>228</v>
      </c>
      <c r="C357" s="94"/>
      <c r="D357" s="95"/>
      <c r="E357" s="94"/>
      <c r="F357" s="97"/>
      <c r="G357" s="94"/>
      <c r="H357" s="98"/>
      <c r="I357" s="99"/>
      <c r="J357" s="99"/>
      <c r="K357" s="100"/>
      <c r="L357" s="106">
        <v>357</v>
      </c>
      <c r="M357" s="106" t="b">
        <f xml:space="preserve"> IF(AND(TRUE), TRUE, FALSE)</f>
        <v>1</v>
      </c>
      <c r="N357" s="102"/>
    </row>
    <row r="358" spans="1:14" x14ac:dyDescent="0.35">
      <c r="A358" s="93" t="s">
        <v>208</v>
      </c>
      <c r="B358" s="93" t="s">
        <v>229</v>
      </c>
      <c r="C358" s="111"/>
      <c r="D358" s="112"/>
      <c r="E358" s="111"/>
      <c r="F358" s="113"/>
      <c r="G358" s="111"/>
      <c r="H358" s="114"/>
      <c r="I358" s="115"/>
      <c r="J358" s="115"/>
      <c r="K358" s="116"/>
      <c r="L358" s="117">
        <v>358</v>
      </c>
      <c r="M358" s="117" t="b">
        <f xml:space="preserve"> IF(AND(TRUE), TRUE, FALSE)</f>
        <v>1</v>
      </c>
      <c r="N358" s="102"/>
    </row>
    <row r="359" spans="1:14" x14ac:dyDescent="0.35">
      <c r="A359" s="93" t="s">
        <v>208</v>
      </c>
      <c r="B359" s="93" t="s">
        <v>230</v>
      </c>
      <c r="C359" s="94"/>
      <c r="D359" s="95"/>
      <c r="E359" s="94"/>
      <c r="F359" s="97"/>
      <c r="G359" s="94"/>
      <c r="H359" s="98"/>
      <c r="I359" s="99"/>
      <c r="J359" s="99"/>
      <c r="K359" s="100"/>
      <c r="L359" s="106">
        <v>359</v>
      </c>
      <c r="M359" s="106" t="b">
        <f xml:space="preserve"> IF(AND(TRUE), TRUE, FALSE)</f>
        <v>1</v>
      </c>
      <c r="N359" s="102"/>
    </row>
    <row r="360" spans="1:14" x14ac:dyDescent="0.35">
      <c r="A360" s="93" t="s">
        <v>208</v>
      </c>
      <c r="B360" s="93" t="s">
        <v>320</v>
      </c>
      <c r="C360" s="111"/>
      <c r="D360" s="112"/>
      <c r="E360" s="111"/>
      <c r="F360" s="113"/>
      <c r="G360" s="111"/>
      <c r="H360" s="114"/>
      <c r="I360" s="115"/>
      <c r="J360" s="115"/>
      <c r="K360" s="116"/>
      <c r="L360" s="117">
        <v>360</v>
      </c>
      <c r="M360" s="117" t="b">
        <f xml:space="preserve"> IF(AND(TRUE), TRUE, FALSE)</f>
        <v>1</v>
      </c>
      <c r="N360" s="102"/>
    </row>
    <row r="361" spans="1:14" x14ac:dyDescent="0.35">
      <c r="A361" s="93" t="s">
        <v>208</v>
      </c>
      <c r="B361" s="93" t="s">
        <v>224</v>
      </c>
      <c r="C361" s="111"/>
      <c r="D361" s="112"/>
      <c r="E361" s="111"/>
      <c r="F361" s="113"/>
      <c r="G361" s="111"/>
      <c r="H361" s="114"/>
      <c r="I361" s="115"/>
      <c r="J361" s="115"/>
      <c r="K361" s="116"/>
      <c r="L361" s="117">
        <v>361</v>
      </c>
      <c r="M361" s="117" t="b">
        <f xml:space="preserve"> IF(AND(TRUE), TRUE, FALSE)</f>
        <v>1</v>
      </c>
      <c r="N361" s="102"/>
    </row>
    <row r="362" spans="1:14" x14ac:dyDescent="0.35">
      <c r="A362" s="93" t="s">
        <v>208</v>
      </c>
      <c r="B362" s="93" t="s">
        <v>225</v>
      </c>
      <c r="C362" s="94"/>
      <c r="D362" s="95"/>
      <c r="E362" s="94"/>
      <c r="F362" s="97"/>
      <c r="G362" s="94"/>
      <c r="H362" s="98"/>
      <c r="I362" s="99"/>
      <c r="J362" s="99"/>
      <c r="K362" s="100"/>
      <c r="L362" s="106">
        <v>362</v>
      </c>
      <c r="M362" s="106" t="b">
        <f xml:space="preserve"> IF(AND(TRUE), TRUE, FALSE)</f>
        <v>1</v>
      </c>
      <c r="N362" s="102"/>
    </row>
    <row r="363" spans="1:14" x14ac:dyDescent="0.35">
      <c r="A363" s="93" t="s">
        <v>208</v>
      </c>
      <c r="B363" s="50" t="s">
        <v>331</v>
      </c>
      <c r="C363" s="94"/>
      <c r="D363" s="95"/>
      <c r="E363" s="94"/>
      <c r="F363" s="97"/>
      <c r="G363" s="94"/>
      <c r="H363" s="98"/>
      <c r="I363" s="99"/>
      <c r="J363" s="99"/>
      <c r="K363" s="100"/>
      <c r="L363" s="106">
        <v>363</v>
      </c>
      <c r="M363" s="106" t="b">
        <f xml:space="preserve"> IF(AND(TRUE), TRUE, FALSE)</f>
        <v>1</v>
      </c>
      <c r="N363" s="58"/>
    </row>
    <row r="364" spans="1:14" x14ac:dyDescent="0.35">
      <c r="A364" s="93" t="s">
        <v>208</v>
      </c>
      <c r="B364" s="93" t="s">
        <v>226</v>
      </c>
      <c r="C364" s="94"/>
      <c r="D364" s="95"/>
      <c r="E364" s="94"/>
      <c r="F364" s="97"/>
      <c r="G364" s="94"/>
      <c r="H364" s="98"/>
      <c r="I364" s="99"/>
      <c r="J364" s="99"/>
      <c r="K364" s="100"/>
      <c r="L364" s="106">
        <v>364</v>
      </c>
      <c r="M364" s="106" t="b">
        <f xml:space="preserve"> IF(AND(TRUE), TRUE, FALSE)</f>
        <v>1</v>
      </c>
      <c r="N364" s="102"/>
    </row>
    <row r="365" spans="1:14" x14ac:dyDescent="0.35">
      <c r="A365" s="93" t="s">
        <v>208</v>
      </c>
      <c r="B365" s="93" t="s">
        <v>187</v>
      </c>
      <c r="C365" s="111"/>
      <c r="D365" s="112"/>
      <c r="E365" s="111"/>
      <c r="F365" s="113"/>
      <c r="G365" s="111"/>
      <c r="H365" s="114"/>
      <c r="I365" s="115"/>
      <c r="J365" s="115"/>
      <c r="K365" s="116"/>
      <c r="L365" s="117">
        <v>365</v>
      </c>
      <c r="M365" s="117" t="b">
        <f xml:space="preserve"> IF(AND(TRUE), TRUE, FALSE)</f>
        <v>1</v>
      </c>
      <c r="N365" s="102"/>
    </row>
    <row r="366" spans="1:14" x14ac:dyDescent="0.35">
      <c r="A366" s="93" t="s">
        <v>208</v>
      </c>
      <c r="B366" s="50" t="s">
        <v>215</v>
      </c>
      <c r="C366" s="94"/>
      <c r="D366" s="95"/>
      <c r="E366" s="94"/>
      <c r="F366" s="97"/>
      <c r="G366" s="94"/>
      <c r="H366" s="98"/>
      <c r="I366" s="99"/>
      <c r="J366" s="99"/>
      <c r="K366" s="100"/>
      <c r="L366" s="106">
        <v>366</v>
      </c>
      <c r="M366" s="106" t="b">
        <f xml:space="preserve"> IF(AND(TRUE), TRUE, FALSE)</f>
        <v>1</v>
      </c>
      <c r="N366" s="58"/>
    </row>
    <row r="367" spans="1:14" x14ac:dyDescent="0.35">
      <c r="A367" s="93" t="s">
        <v>208</v>
      </c>
      <c r="B367" s="50" t="s">
        <v>216</v>
      </c>
      <c r="C367" s="94"/>
      <c r="D367" s="95"/>
      <c r="E367" s="94"/>
      <c r="F367" s="97"/>
      <c r="G367" s="94"/>
      <c r="H367" s="98"/>
      <c r="I367" s="99"/>
      <c r="J367" s="99"/>
      <c r="K367" s="100"/>
      <c r="L367" s="106">
        <v>367</v>
      </c>
      <c r="M367" s="106" t="b">
        <f xml:space="preserve"> IF(AND(TRUE), TRUE, FALSE)</f>
        <v>1</v>
      </c>
      <c r="N367" s="58"/>
    </row>
    <row r="368" spans="1:14" x14ac:dyDescent="0.35">
      <c r="A368" s="93" t="s">
        <v>208</v>
      </c>
      <c r="B368" s="50" t="s">
        <v>218</v>
      </c>
      <c r="C368" s="94"/>
      <c r="D368" s="95"/>
      <c r="E368" s="94"/>
      <c r="F368" s="97"/>
      <c r="G368" s="94"/>
      <c r="H368" s="98"/>
      <c r="I368" s="99"/>
      <c r="J368" s="99"/>
      <c r="K368" s="100"/>
      <c r="L368" s="106">
        <v>368</v>
      </c>
      <c r="M368" s="106" t="b">
        <f xml:space="preserve"> IF(AND(TRUE), TRUE, FALSE)</f>
        <v>1</v>
      </c>
      <c r="N368" s="58"/>
    </row>
    <row r="369" spans="1:14" x14ac:dyDescent="0.35">
      <c r="A369" s="93" t="s">
        <v>208</v>
      </c>
      <c r="B369" s="75" t="s">
        <v>217</v>
      </c>
      <c r="C369" s="94"/>
      <c r="D369" s="95"/>
      <c r="E369" s="94"/>
      <c r="F369" s="97"/>
      <c r="G369" s="94"/>
      <c r="H369" s="98"/>
      <c r="I369" s="99"/>
      <c r="J369" s="99"/>
      <c r="K369" s="100"/>
      <c r="L369" s="106">
        <v>369</v>
      </c>
      <c r="M369" s="106" t="b">
        <f xml:space="preserve"> IF(AND(TRUE), TRUE, FALSE)</f>
        <v>1</v>
      </c>
      <c r="N369" s="58"/>
    </row>
    <row r="370" spans="1:14" x14ac:dyDescent="0.35">
      <c r="A370" s="93" t="s">
        <v>208</v>
      </c>
      <c r="B370" s="75" t="s">
        <v>219</v>
      </c>
      <c r="C370" s="94"/>
      <c r="D370" s="95"/>
      <c r="E370" s="94"/>
      <c r="F370" s="97"/>
      <c r="G370" s="94"/>
      <c r="H370" s="98"/>
      <c r="I370" s="99"/>
      <c r="J370" s="99"/>
      <c r="K370" s="100"/>
      <c r="L370" s="106">
        <v>370</v>
      </c>
      <c r="M370" s="106" t="b">
        <f xml:space="preserve"> IF(AND(TRUE), TRUE, FALSE)</f>
        <v>1</v>
      </c>
      <c r="N370" s="102"/>
    </row>
    <row r="371" spans="1:14" x14ac:dyDescent="0.35">
      <c r="A371" s="93" t="s">
        <v>208</v>
      </c>
      <c r="B371" s="50" t="s">
        <v>240</v>
      </c>
      <c r="C371" s="94"/>
      <c r="D371" s="95"/>
      <c r="E371" s="94"/>
      <c r="F371" s="97"/>
      <c r="G371" s="94"/>
      <c r="H371" s="98"/>
      <c r="I371" s="99"/>
      <c r="J371" s="99"/>
      <c r="K371" s="100"/>
      <c r="L371" s="106">
        <v>371</v>
      </c>
      <c r="M371" s="106" t="b">
        <f xml:space="preserve"> IF(AND(TRUE), TRUE, FALSE)</f>
        <v>1</v>
      </c>
      <c r="N371" s="58"/>
    </row>
    <row r="372" spans="1:14" x14ac:dyDescent="0.35">
      <c r="A372" s="93" t="s">
        <v>208</v>
      </c>
      <c r="B372" s="93" t="s">
        <v>241</v>
      </c>
      <c r="C372" s="94"/>
      <c r="D372" s="95"/>
      <c r="E372" s="94"/>
      <c r="F372" s="97"/>
      <c r="G372" s="94"/>
      <c r="H372" s="98"/>
      <c r="I372" s="99"/>
      <c r="J372" s="99"/>
      <c r="K372" s="100"/>
      <c r="L372" s="106">
        <v>372</v>
      </c>
      <c r="M372" s="106" t="b">
        <f xml:space="preserve"> IF(AND(TRUE), TRUE, FALSE)</f>
        <v>1</v>
      </c>
      <c r="N372" s="102"/>
    </row>
    <row r="373" spans="1:14" x14ac:dyDescent="0.35">
      <c r="A373" s="93" t="s">
        <v>213</v>
      </c>
      <c r="B373" s="93" t="s">
        <v>303</v>
      </c>
      <c r="C373" s="111"/>
      <c r="D373" s="112"/>
      <c r="E373" s="118"/>
      <c r="F373" s="113"/>
      <c r="G373" s="111"/>
      <c r="H373" s="114"/>
      <c r="I373" s="115"/>
      <c r="J373" s="115"/>
      <c r="K373" s="116"/>
      <c r="L373" s="119">
        <v>373</v>
      </c>
      <c r="M373" s="119" t="b">
        <f xml:space="preserve"> IF(AND(TRUE), TRUE, FALSE)</f>
        <v>1</v>
      </c>
      <c r="N373" s="102"/>
    </row>
    <row r="374" spans="1:14" x14ac:dyDescent="0.35">
      <c r="A374" s="93" t="s">
        <v>213</v>
      </c>
      <c r="B374" s="93" t="s">
        <v>304</v>
      </c>
      <c r="C374" s="94"/>
      <c r="D374" s="95"/>
      <c r="E374" s="96"/>
      <c r="F374" s="97"/>
      <c r="G374" s="94"/>
      <c r="H374" s="98"/>
      <c r="I374" s="99"/>
      <c r="J374" s="99"/>
      <c r="K374" s="100"/>
      <c r="L374" s="101">
        <v>374</v>
      </c>
      <c r="M374" s="101" t="b">
        <f xml:space="preserve"> IF(AND(TRUE), TRUE, FALSE)</f>
        <v>1</v>
      </c>
      <c r="N374" s="102"/>
    </row>
    <row r="375" spans="1:14" x14ac:dyDescent="0.35">
      <c r="A375" s="93" t="s">
        <v>216</v>
      </c>
      <c r="B375" s="93" t="s">
        <v>213</v>
      </c>
      <c r="C375" s="94"/>
      <c r="D375" s="95"/>
      <c r="E375" s="96"/>
      <c r="F375" s="97"/>
      <c r="G375" s="94"/>
      <c r="H375" s="98"/>
      <c r="I375" s="99"/>
      <c r="J375" s="99"/>
      <c r="K375" s="100"/>
      <c r="L375" s="101">
        <v>375</v>
      </c>
      <c r="M375" s="101" t="b">
        <f xml:space="preserve"> IF(AND(TRUE), TRUE, FALSE)</f>
        <v>1</v>
      </c>
      <c r="N375" s="102"/>
    </row>
    <row r="376" spans="1:14" x14ac:dyDescent="0.35">
      <c r="A376" s="93" t="s">
        <v>216</v>
      </c>
      <c r="B376" s="93" t="s">
        <v>214</v>
      </c>
      <c r="C376" s="111"/>
      <c r="D376" s="112"/>
      <c r="E376" s="118"/>
      <c r="F376" s="113"/>
      <c r="G376" s="111"/>
      <c r="H376" s="114"/>
      <c r="I376" s="115"/>
      <c r="J376" s="115"/>
      <c r="K376" s="116"/>
      <c r="L376" s="119">
        <v>376</v>
      </c>
      <c r="M376" s="119" t="b">
        <f xml:space="preserve"> IF(AND(TRUE), TRUE, FALSE)</f>
        <v>1</v>
      </c>
      <c r="N376" s="102"/>
    </row>
    <row r="377" spans="1:14" x14ac:dyDescent="0.35">
      <c r="A377" s="93" t="s">
        <v>218</v>
      </c>
      <c r="B377" s="93" t="s">
        <v>298</v>
      </c>
      <c r="C377" s="111"/>
      <c r="D377" s="112"/>
      <c r="E377" s="118"/>
      <c r="F377" s="113"/>
      <c r="G377" s="111"/>
      <c r="H377" s="114"/>
      <c r="I377" s="115"/>
      <c r="J377" s="115"/>
      <c r="K377" s="116"/>
      <c r="L377" s="119">
        <v>377</v>
      </c>
      <c r="M377" s="119" t="b">
        <f xml:space="preserve"> IF(AND(TRUE), TRUE, FALSE)</f>
        <v>1</v>
      </c>
      <c r="N377" s="102"/>
    </row>
    <row r="378" spans="1:14" x14ac:dyDescent="0.35">
      <c r="A378" s="93" t="s">
        <v>218</v>
      </c>
      <c r="B378" s="93" t="s">
        <v>299</v>
      </c>
      <c r="C378" s="111"/>
      <c r="D378" s="112"/>
      <c r="E378" s="118"/>
      <c r="F378" s="113"/>
      <c r="G378" s="111"/>
      <c r="H378" s="114"/>
      <c r="I378" s="115"/>
      <c r="J378" s="115"/>
      <c r="K378" s="116"/>
      <c r="L378" s="119">
        <v>378</v>
      </c>
      <c r="M378" s="119" t="b">
        <f xml:space="preserve"> IF(AND(TRUE), TRUE, FALSE)</f>
        <v>1</v>
      </c>
      <c r="N378" s="102"/>
    </row>
    <row r="379" spans="1:14" x14ac:dyDescent="0.35">
      <c r="A379" s="93" t="s">
        <v>218</v>
      </c>
      <c r="B379" s="93" t="s">
        <v>300</v>
      </c>
      <c r="C379" s="111"/>
      <c r="D379" s="112"/>
      <c r="E379" s="118"/>
      <c r="F379" s="113"/>
      <c r="G379" s="111"/>
      <c r="H379" s="114"/>
      <c r="I379" s="115"/>
      <c r="J379" s="115"/>
      <c r="K379" s="116"/>
      <c r="L379" s="119">
        <v>379</v>
      </c>
      <c r="M379" s="119" t="b">
        <f xml:space="preserve"> IF(AND(TRUE), TRUE, FALSE)</f>
        <v>1</v>
      </c>
      <c r="N379" s="102"/>
    </row>
    <row r="380" spans="1:14" x14ac:dyDescent="0.35">
      <c r="A380" s="93" t="s">
        <v>222</v>
      </c>
      <c r="B380" s="93" t="s">
        <v>228</v>
      </c>
      <c r="C380" s="94"/>
      <c r="D380" s="95"/>
      <c r="E380" s="96"/>
      <c r="F380" s="97"/>
      <c r="G380" s="94"/>
      <c r="H380" s="98"/>
      <c r="I380" s="99"/>
      <c r="J380" s="99"/>
      <c r="K380" s="100"/>
      <c r="L380" s="101">
        <v>380</v>
      </c>
      <c r="M380" s="101" t="b">
        <f xml:space="preserve"> IF(AND(TRUE), TRUE, FALSE)</f>
        <v>1</v>
      </c>
      <c r="N380" s="102"/>
    </row>
    <row r="381" spans="1:14" x14ac:dyDescent="0.35">
      <c r="A381" s="93" t="s">
        <v>222</v>
      </c>
      <c r="B381" s="93" t="s">
        <v>229</v>
      </c>
      <c r="C381" s="111"/>
      <c r="D381" s="112"/>
      <c r="E381" s="118"/>
      <c r="F381" s="113"/>
      <c r="G381" s="111"/>
      <c r="H381" s="114"/>
      <c r="I381" s="115"/>
      <c r="J381" s="115"/>
      <c r="K381" s="116"/>
      <c r="L381" s="119">
        <v>381</v>
      </c>
      <c r="M381" s="119" t="b">
        <f xml:space="preserve"> IF(AND(TRUE), TRUE, FALSE)</f>
        <v>1</v>
      </c>
      <c r="N381" s="102"/>
    </row>
    <row r="382" spans="1:14" x14ac:dyDescent="0.35">
      <c r="A382" s="93" t="s">
        <v>222</v>
      </c>
      <c r="B382" s="93" t="s">
        <v>230</v>
      </c>
      <c r="C382" s="94"/>
      <c r="D382" s="95"/>
      <c r="E382" s="96"/>
      <c r="F382" s="97"/>
      <c r="G382" s="94"/>
      <c r="H382" s="98"/>
      <c r="I382" s="99"/>
      <c r="J382" s="99"/>
      <c r="K382" s="100"/>
      <c r="L382" s="101">
        <v>382</v>
      </c>
      <c r="M382" s="101" t="b">
        <f xml:space="preserve"> IF(AND(TRUE), TRUE, FALSE)</f>
        <v>1</v>
      </c>
      <c r="N382" s="102"/>
    </row>
    <row r="383" spans="1:14" x14ac:dyDescent="0.35">
      <c r="A383" s="93" t="s">
        <v>222</v>
      </c>
      <c r="B383" s="93" t="s">
        <v>247</v>
      </c>
      <c r="C383" s="94"/>
      <c r="D383" s="95"/>
      <c r="E383" s="96"/>
      <c r="F383" s="97"/>
      <c r="G383" s="94"/>
      <c r="H383" s="98"/>
      <c r="I383" s="99"/>
      <c r="J383" s="99"/>
      <c r="K383" s="100"/>
      <c r="L383" s="101">
        <v>383</v>
      </c>
      <c r="M383" s="101" t="b">
        <f xml:space="preserve"> IF(AND(TRUE), TRUE, FALSE)</f>
        <v>1</v>
      </c>
      <c r="N383" s="102"/>
    </row>
    <row r="384" spans="1:14" x14ac:dyDescent="0.35">
      <c r="A384" s="93" t="s">
        <v>222</v>
      </c>
      <c r="B384" s="93" t="s">
        <v>248</v>
      </c>
      <c r="C384" s="94"/>
      <c r="D384" s="95"/>
      <c r="E384" s="96"/>
      <c r="F384" s="97"/>
      <c r="G384" s="94"/>
      <c r="H384" s="98"/>
      <c r="I384" s="99"/>
      <c r="J384" s="99"/>
      <c r="K384" s="100"/>
      <c r="L384" s="101">
        <v>384</v>
      </c>
      <c r="M384" s="101" t="b">
        <f xml:space="preserve"> IF(AND(TRUE), TRUE, FALSE)</f>
        <v>1</v>
      </c>
      <c r="N384" s="102"/>
    </row>
    <row r="385" spans="1:14" x14ac:dyDescent="0.35">
      <c r="A385" s="93" t="s">
        <v>222</v>
      </c>
      <c r="B385" s="93" t="s">
        <v>328</v>
      </c>
      <c r="C385" s="94"/>
      <c r="D385" s="95"/>
      <c r="E385" s="96"/>
      <c r="F385" s="97"/>
      <c r="G385" s="94"/>
      <c r="H385" s="98"/>
      <c r="I385" s="99"/>
      <c r="J385" s="99"/>
      <c r="K385" s="100"/>
      <c r="L385" s="101">
        <v>385</v>
      </c>
      <c r="M385" s="101" t="b">
        <f xml:space="preserve"> IF(AND(TRUE), TRUE, FALSE)</f>
        <v>1</v>
      </c>
      <c r="N385" s="102"/>
    </row>
    <row r="386" spans="1:14" x14ac:dyDescent="0.35">
      <c r="A386" s="93" t="s">
        <v>222</v>
      </c>
      <c r="B386" s="93" t="s">
        <v>189</v>
      </c>
      <c r="C386" s="94"/>
      <c r="D386" s="95"/>
      <c r="E386" s="96"/>
      <c r="F386" s="97"/>
      <c r="G386" s="94"/>
      <c r="H386" s="98"/>
      <c r="I386" s="99"/>
      <c r="J386" s="99"/>
      <c r="K386" s="100"/>
      <c r="L386" s="101">
        <v>386</v>
      </c>
      <c r="M386" s="101" t="b">
        <f xml:space="preserve"> IF(AND(TRUE), TRUE, FALSE)</f>
        <v>1</v>
      </c>
      <c r="N386" s="102"/>
    </row>
    <row r="387" spans="1:14" x14ac:dyDescent="0.35">
      <c r="A387" s="93" t="s">
        <v>222</v>
      </c>
      <c r="B387" s="93" t="s">
        <v>187</v>
      </c>
      <c r="C387" s="94"/>
      <c r="D387" s="95"/>
      <c r="E387" s="96"/>
      <c r="F387" s="97"/>
      <c r="G387" s="94"/>
      <c r="H387" s="98"/>
      <c r="I387" s="99"/>
      <c r="J387" s="99"/>
      <c r="K387" s="100"/>
      <c r="L387" s="101">
        <v>387</v>
      </c>
      <c r="M387" s="101" t="b">
        <f xml:space="preserve"> IF(AND(TRUE), TRUE, FALSE)</f>
        <v>1</v>
      </c>
      <c r="N387" s="102"/>
    </row>
    <row r="388" spans="1:14" x14ac:dyDescent="0.35">
      <c r="A388" s="93" t="s">
        <v>222</v>
      </c>
      <c r="B388" s="93" t="s">
        <v>176</v>
      </c>
      <c r="C388" s="94"/>
      <c r="D388" s="95"/>
      <c r="E388" s="96"/>
      <c r="F388" s="97"/>
      <c r="G388" s="94"/>
      <c r="H388" s="98"/>
      <c r="I388" s="99"/>
      <c r="J388" s="99"/>
      <c r="K388" s="100"/>
      <c r="L388" s="101">
        <v>388</v>
      </c>
      <c r="M388" s="101" t="b">
        <f xml:space="preserve"> IF(AND(TRUE), TRUE, FALSE)</f>
        <v>1</v>
      </c>
      <c r="N388" s="102"/>
    </row>
    <row r="389" spans="1:14" x14ac:dyDescent="0.35">
      <c r="A389" s="93" t="s">
        <v>222</v>
      </c>
      <c r="B389" s="93" t="s">
        <v>208</v>
      </c>
      <c r="C389" s="94"/>
      <c r="D389" s="95"/>
      <c r="E389" s="96"/>
      <c r="F389" s="97"/>
      <c r="G389" s="94"/>
      <c r="H389" s="98"/>
      <c r="I389" s="99"/>
      <c r="J389" s="99"/>
      <c r="K389" s="100"/>
      <c r="L389" s="101">
        <v>389</v>
      </c>
      <c r="M389" s="101" t="b">
        <f xml:space="preserve"> IF(AND(TRUE), TRUE, FALSE)</f>
        <v>1</v>
      </c>
      <c r="N389" s="102"/>
    </row>
    <row r="390" spans="1:14" x14ac:dyDescent="0.35">
      <c r="A390" s="93" t="s">
        <v>222</v>
      </c>
      <c r="B390" s="93" t="s">
        <v>318</v>
      </c>
      <c r="C390" s="94"/>
      <c r="D390" s="95"/>
      <c r="E390" s="96"/>
      <c r="F390" s="97"/>
      <c r="G390" s="94"/>
      <c r="H390" s="98"/>
      <c r="I390" s="99"/>
      <c r="J390" s="99"/>
      <c r="K390" s="100"/>
      <c r="L390" s="101">
        <v>390</v>
      </c>
      <c r="M390" s="101" t="b">
        <f xml:space="preserve"> IF(AND(TRUE), TRUE, FALSE)</f>
        <v>1</v>
      </c>
      <c r="N390" s="102"/>
    </row>
    <row r="391" spans="1:14" x14ac:dyDescent="0.35">
      <c r="A391" s="93" t="s">
        <v>222</v>
      </c>
      <c r="B391" s="93" t="s">
        <v>319</v>
      </c>
      <c r="C391" s="94"/>
      <c r="D391" s="95"/>
      <c r="E391" s="96"/>
      <c r="F391" s="97"/>
      <c r="G391" s="94"/>
      <c r="H391" s="98"/>
      <c r="I391" s="99"/>
      <c r="J391" s="99"/>
      <c r="K391" s="100"/>
      <c r="L391" s="101">
        <v>391</v>
      </c>
      <c r="M391" s="101" t="b">
        <f xml:space="preserve"> IF(AND(TRUE), TRUE, FALSE)</f>
        <v>1</v>
      </c>
      <c r="N391" s="102"/>
    </row>
    <row r="392" spans="1:14" x14ac:dyDescent="0.35">
      <c r="A392" s="93" t="s">
        <v>222</v>
      </c>
      <c r="B392" s="93" t="s">
        <v>234</v>
      </c>
      <c r="C392" s="94"/>
      <c r="D392" s="95"/>
      <c r="E392" s="96"/>
      <c r="F392" s="97"/>
      <c r="G392" s="94"/>
      <c r="H392" s="98"/>
      <c r="I392" s="99"/>
      <c r="J392" s="99"/>
      <c r="K392" s="100"/>
      <c r="L392" s="101">
        <v>392</v>
      </c>
      <c r="M392" s="101" t="b">
        <f xml:space="preserve"> IF(AND(TRUE), TRUE, FALSE)</f>
        <v>1</v>
      </c>
      <c r="N392" s="102"/>
    </row>
    <row r="393" spans="1:14" x14ac:dyDescent="0.35">
      <c r="A393" s="93" t="s">
        <v>222</v>
      </c>
      <c r="B393" s="93" t="s">
        <v>232</v>
      </c>
      <c r="C393" s="94"/>
      <c r="D393" s="95"/>
      <c r="E393" s="96"/>
      <c r="F393" s="97"/>
      <c r="G393" s="94"/>
      <c r="H393" s="98"/>
      <c r="I393" s="99"/>
      <c r="J393" s="99"/>
      <c r="K393" s="100"/>
      <c r="L393" s="101">
        <v>393</v>
      </c>
      <c r="M393" s="101" t="b">
        <f xml:space="preserve"> IF(AND(TRUE), TRUE, FALSE)</f>
        <v>1</v>
      </c>
      <c r="N393" s="102"/>
    </row>
    <row r="394" spans="1:14" x14ac:dyDescent="0.35">
      <c r="A394" s="93" t="s">
        <v>222</v>
      </c>
      <c r="B394" s="93" t="s">
        <v>305</v>
      </c>
      <c r="C394" s="94"/>
      <c r="D394" s="95"/>
      <c r="E394" s="96"/>
      <c r="F394" s="97"/>
      <c r="G394" s="94"/>
      <c r="H394" s="98"/>
      <c r="I394" s="99"/>
      <c r="J394" s="99"/>
      <c r="K394" s="100"/>
      <c r="L394" s="101">
        <v>394</v>
      </c>
      <c r="M394" s="101" t="b">
        <f xml:space="preserve"> IF(AND(TRUE), TRUE, FALSE)</f>
        <v>1</v>
      </c>
      <c r="N394" s="102"/>
    </row>
    <row r="395" spans="1:14" x14ac:dyDescent="0.35">
      <c r="A395" s="93" t="s">
        <v>222</v>
      </c>
      <c r="B395" s="93" t="s">
        <v>306</v>
      </c>
      <c r="C395" s="94"/>
      <c r="D395" s="95"/>
      <c r="E395" s="96"/>
      <c r="F395" s="97"/>
      <c r="G395" s="94"/>
      <c r="H395" s="98"/>
      <c r="I395" s="99"/>
      <c r="J395" s="99"/>
      <c r="K395" s="100"/>
      <c r="L395" s="101">
        <v>395</v>
      </c>
      <c r="M395" s="101" t="b">
        <f xml:space="preserve"> IF(AND(TRUE), TRUE, FALSE)</f>
        <v>1</v>
      </c>
      <c r="N395" s="102"/>
    </row>
    <row r="396" spans="1:14" x14ac:dyDescent="0.35">
      <c r="A396" s="93" t="s">
        <v>222</v>
      </c>
      <c r="B396" s="93" t="s">
        <v>249</v>
      </c>
      <c r="C396" s="94"/>
      <c r="D396" s="95"/>
      <c r="E396" s="96"/>
      <c r="F396" s="97"/>
      <c r="G396" s="94"/>
      <c r="H396" s="98"/>
      <c r="I396" s="99"/>
      <c r="J396" s="99"/>
      <c r="K396" s="100"/>
      <c r="L396" s="101">
        <v>396</v>
      </c>
      <c r="M396" s="101" t="b">
        <f xml:space="preserve"> IF(AND(TRUE), TRUE, FALSE)</f>
        <v>1</v>
      </c>
      <c r="N396" s="102"/>
    </row>
    <row r="397" spans="1:14" x14ac:dyDescent="0.35">
      <c r="A397" s="93" t="s">
        <v>222</v>
      </c>
      <c r="B397" s="93" t="s">
        <v>250</v>
      </c>
      <c r="C397" s="94"/>
      <c r="D397" s="95"/>
      <c r="E397" s="96"/>
      <c r="F397" s="97"/>
      <c r="G397" s="94"/>
      <c r="H397" s="98"/>
      <c r="I397" s="99"/>
      <c r="J397" s="99"/>
      <c r="K397" s="100"/>
      <c r="L397" s="101">
        <v>397</v>
      </c>
      <c r="M397" s="101" t="b">
        <f xml:space="preserve"> IF(AND(TRUE), TRUE, FALSE)</f>
        <v>1</v>
      </c>
      <c r="N397" s="102"/>
    </row>
    <row r="398" spans="1:14" x14ac:dyDescent="0.35">
      <c r="A398" s="93" t="s">
        <v>222</v>
      </c>
      <c r="B398" s="93" t="s">
        <v>251</v>
      </c>
      <c r="C398" s="94"/>
      <c r="D398" s="95"/>
      <c r="E398" s="96"/>
      <c r="F398" s="97"/>
      <c r="G398" s="94"/>
      <c r="H398" s="98"/>
      <c r="I398" s="99"/>
      <c r="J398" s="99"/>
      <c r="K398" s="100"/>
      <c r="L398" s="101">
        <v>398</v>
      </c>
      <c r="M398" s="101" t="b">
        <f xml:space="preserve"> IF(AND(TRUE), TRUE, FALSE)</f>
        <v>1</v>
      </c>
      <c r="N398" s="102"/>
    </row>
    <row r="399" spans="1:14" x14ac:dyDescent="0.35">
      <c r="A399" s="93" t="s">
        <v>222</v>
      </c>
      <c r="B399" s="93" t="s">
        <v>252</v>
      </c>
      <c r="C399" s="94"/>
      <c r="D399" s="95"/>
      <c r="E399" s="96"/>
      <c r="F399" s="97"/>
      <c r="G399" s="94"/>
      <c r="H399" s="98"/>
      <c r="I399" s="99"/>
      <c r="J399" s="99"/>
      <c r="K399" s="100"/>
      <c r="L399" s="101">
        <v>399</v>
      </c>
      <c r="M399" s="101" t="b">
        <f xml:space="preserve"> IF(AND(TRUE), TRUE, FALSE)</f>
        <v>1</v>
      </c>
      <c r="N399" s="102"/>
    </row>
    <row r="400" spans="1:14" x14ac:dyDescent="0.35">
      <c r="A400" s="93" t="s">
        <v>330</v>
      </c>
      <c r="B400" s="93" t="s">
        <v>305</v>
      </c>
      <c r="C400" s="94"/>
      <c r="D400" s="95"/>
      <c r="E400" s="96"/>
      <c r="F400" s="97"/>
      <c r="G400" s="94"/>
      <c r="H400" s="98"/>
      <c r="I400" s="99"/>
      <c r="J400" s="99"/>
      <c r="K400" s="100"/>
      <c r="L400" s="101">
        <v>400</v>
      </c>
      <c r="M400" s="101" t="b">
        <f xml:space="preserve"> IF(AND(TRUE), TRUE, FALSE)</f>
        <v>1</v>
      </c>
      <c r="N400" s="102"/>
    </row>
    <row r="401" spans="1:14" x14ac:dyDescent="0.35">
      <c r="A401" s="93" t="s">
        <v>330</v>
      </c>
      <c r="B401" s="93" t="s">
        <v>306</v>
      </c>
      <c r="C401" s="94"/>
      <c r="D401" s="95"/>
      <c r="E401" s="96"/>
      <c r="F401" s="97"/>
      <c r="G401" s="94"/>
      <c r="H401" s="98"/>
      <c r="I401" s="99"/>
      <c r="J401" s="99"/>
      <c r="K401" s="100"/>
      <c r="L401" s="101">
        <v>401</v>
      </c>
      <c r="M401" s="101" t="b">
        <f xml:space="preserve"> IF(AND(TRUE), TRUE, FALSE)</f>
        <v>1</v>
      </c>
      <c r="N401" s="102"/>
    </row>
    <row r="402" spans="1:14" x14ac:dyDescent="0.35">
      <c r="A402" s="93" t="s">
        <v>228</v>
      </c>
      <c r="B402" s="93" t="s">
        <v>253</v>
      </c>
      <c r="C402" s="94"/>
      <c r="D402" s="95"/>
      <c r="E402" s="96"/>
      <c r="F402" s="97"/>
      <c r="G402" s="94"/>
      <c r="H402" s="98"/>
      <c r="I402" s="99"/>
      <c r="J402" s="99"/>
      <c r="K402" s="100"/>
      <c r="L402" s="101">
        <v>402</v>
      </c>
      <c r="M402" s="101" t="b">
        <f xml:space="preserve"> IF(AND(TRUE), TRUE, FALSE)</f>
        <v>1</v>
      </c>
      <c r="N402" s="102"/>
    </row>
    <row r="403" spans="1:14" x14ac:dyDescent="0.35">
      <c r="A403" s="93" t="s">
        <v>228</v>
      </c>
      <c r="B403" s="93" t="s">
        <v>254</v>
      </c>
      <c r="C403" s="94"/>
      <c r="D403" s="95"/>
      <c r="E403" s="96"/>
      <c r="F403" s="97"/>
      <c r="G403" s="94"/>
      <c r="H403" s="98"/>
      <c r="I403" s="99"/>
      <c r="J403" s="99"/>
      <c r="K403" s="100"/>
      <c r="L403" s="101">
        <v>403</v>
      </c>
      <c r="M403" s="101" t="b">
        <f xml:space="preserve"> IF(AND(TRUE), TRUE, FALSE)</f>
        <v>1</v>
      </c>
      <c r="N403" s="102"/>
    </row>
    <row r="404" spans="1:14" x14ac:dyDescent="0.35">
      <c r="A404" s="93" t="s">
        <v>228</v>
      </c>
      <c r="B404" s="93" t="s">
        <v>255</v>
      </c>
      <c r="C404" s="94"/>
      <c r="D404" s="95"/>
      <c r="E404" s="96"/>
      <c r="F404" s="97"/>
      <c r="G404" s="94"/>
      <c r="H404" s="98"/>
      <c r="I404" s="99"/>
      <c r="J404" s="99"/>
      <c r="K404" s="100"/>
      <c r="L404" s="101">
        <v>404</v>
      </c>
      <c r="M404" s="101" t="b">
        <f xml:space="preserve"> IF(AND(TRUE), TRUE, FALSE)</f>
        <v>1</v>
      </c>
      <c r="N404" s="102"/>
    </row>
    <row r="405" spans="1:14" x14ac:dyDescent="0.35">
      <c r="A405" s="93" t="s">
        <v>228</v>
      </c>
      <c r="B405" s="93" t="s">
        <v>256</v>
      </c>
      <c r="C405" s="94"/>
      <c r="D405" s="95"/>
      <c r="E405" s="96"/>
      <c r="F405" s="97"/>
      <c r="G405" s="94"/>
      <c r="H405" s="98"/>
      <c r="I405" s="99"/>
      <c r="J405" s="99"/>
      <c r="K405" s="100"/>
      <c r="L405" s="101">
        <v>405</v>
      </c>
      <c r="M405" s="101" t="b">
        <f xml:space="preserve"> IF(AND(TRUE), TRUE, FALSE)</f>
        <v>1</v>
      </c>
      <c r="N405" s="102"/>
    </row>
    <row r="406" spans="1:14" x14ac:dyDescent="0.35">
      <c r="A406" s="93" t="s">
        <v>228</v>
      </c>
      <c r="B406" s="93" t="s">
        <v>187</v>
      </c>
      <c r="C406" s="94"/>
      <c r="D406" s="95"/>
      <c r="E406" s="96"/>
      <c r="F406" s="97"/>
      <c r="G406" s="94"/>
      <c r="H406" s="98"/>
      <c r="I406" s="99"/>
      <c r="J406" s="99"/>
      <c r="K406" s="100"/>
      <c r="L406" s="101">
        <v>406</v>
      </c>
      <c r="M406" s="101" t="b">
        <f xml:space="preserve"> IF(AND(TRUE), TRUE, FALSE)</f>
        <v>1</v>
      </c>
      <c r="N406" s="102"/>
    </row>
    <row r="407" spans="1:14" x14ac:dyDescent="0.35">
      <c r="A407" s="93" t="s">
        <v>230</v>
      </c>
      <c r="B407" s="93" t="s">
        <v>231</v>
      </c>
      <c r="C407" s="94"/>
      <c r="D407" s="95"/>
      <c r="E407" s="96"/>
      <c r="F407" s="97"/>
      <c r="G407" s="94"/>
      <c r="H407" s="98"/>
      <c r="I407" s="99"/>
      <c r="J407" s="99"/>
      <c r="K407" s="100"/>
      <c r="L407" s="101">
        <v>407</v>
      </c>
      <c r="M407" s="101" t="b">
        <f xml:space="preserve"> IF(AND(TRUE), TRUE, FALSE)</f>
        <v>1</v>
      </c>
      <c r="N407" s="102"/>
    </row>
    <row r="408" spans="1:14" x14ac:dyDescent="0.35">
      <c r="A408" s="93" t="s">
        <v>230</v>
      </c>
      <c r="B408" s="93" t="s">
        <v>278</v>
      </c>
      <c r="C408" s="94"/>
      <c r="D408" s="95"/>
      <c r="E408" s="96"/>
      <c r="F408" s="97"/>
      <c r="G408" s="94"/>
      <c r="H408" s="98"/>
      <c r="I408" s="99"/>
      <c r="J408" s="99"/>
      <c r="K408" s="100"/>
      <c r="L408" s="101">
        <v>408</v>
      </c>
      <c r="M408" s="101" t="b">
        <f xml:space="preserve"> IF(AND(TRUE), TRUE, FALSE)</f>
        <v>1</v>
      </c>
      <c r="N408" s="102"/>
    </row>
    <row r="409" spans="1:14" x14ac:dyDescent="0.35">
      <c r="A409" s="93" t="s">
        <v>230</v>
      </c>
      <c r="B409" s="93" t="s">
        <v>279</v>
      </c>
      <c r="C409" s="94"/>
      <c r="D409" s="95"/>
      <c r="E409" s="96"/>
      <c r="F409" s="97"/>
      <c r="G409" s="94"/>
      <c r="H409" s="98"/>
      <c r="I409" s="99"/>
      <c r="J409" s="99"/>
      <c r="K409" s="100"/>
      <c r="L409" s="101">
        <v>409</v>
      </c>
      <c r="M409" s="101" t="b">
        <f xml:space="preserve"> IF(AND(TRUE), TRUE, FALSE)</f>
        <v>1</v>
      </c>
      <c r="N409" s="102"/>
    </row>
    <row r="410" spans="1:14" x14ac:dyDescent="0.35">
      <c r="A410" s="93" t="s">
        <v>230</v>
      </c>
      <c r="B410" s="93" t="s">
        <v>280</v>
      </c>
      <c r="C410" s="94"/>
      <c r="D410" s="95"/>
      <c r="E410" s="96"/>
      <c r="F410" s="97"/>
      <c r="G410" s="94"/>
      <c r="H410" s="98"/>
      <c r="I410" s="99"/>
      <c r="J410" s="99"/>
      <c r="K410" s="100"/>
      <c r="L410" s="101">
        <v>410</v>
      </c>
      <c r="M410" s="101" t="b">
        <f xml:space="preserve"> IF(AND(TRUE), TRUE, FALSE)</f>
        <v>1</v>
      </c>
      <c r="N410" s="102"/>
    </row>
    <row r="411" spans="1:14" x14ac:dyDescent="0.35">
      <c r="A411" s="93" t="s">
        <v>230</v>
      </c>
      <c r="B411" s="93" t="s">
        <v>187</v>
      </c>
      <c r="C411" s="94"/>
      <c r="D411" s="95"/>
      <c r="E411" s="96"/>
      <c r="F411" s="97"/>
      <c r="G411" s="94"/>
      <c r="H411" s="98"/>
      <c r="I411" s="99"/>
      <c r="J411" s="99"/>
      <c r="K411" s="100"/>
      <c r="L411" s="101">
        <v>411</v>
      </c>
      <c r="M411" s="101" t="b">
        <f xml:space="preserve"> IF(AND(TRUE), TRUE, FALSE)</f>
        <v>1</v>
      </c>
      <c r="N411" s="102"/>
    </row>
    <row r="412" spans="1:14" x14ac:dyDescent="0.35">
      <c r="A412" s="93" t="s">
        <v>229</v>
      </c>
      <c r="B412" s="93" t="s">
        <v>247</v>
      </c>
      <c r="C412" s="94"/>
      <c r="D412" s="95"/>
      <c r="E412" s="96"/>
      <c r="F412" s="97"/>
      <c r="G412" s="94"/>
      <c r="H412" s="98"/>
      <c r="I412" s="99"/>
      <c r="J412" s="99"/>
      <c r="K412" s="100"/>
      <c r="L412" s="101">
        <v>412</v>
      </c>
      <c r="M412" s="101" t="b">
        <f xml:space="preserve"> IF(AND(TRUE), TRUE, FALSE)</f>
        <v>1</v>
      </c>
      <c r="N412" s="102"/>
    </row>
    <row r="413" spans="1:14" x14ac:dyDescent="0.35">
      <c r="A413" s="93" t="s">
        <v>229</v>
      </c>
      <c r="B413" s="93" t="s">
        <v>248</v>
      </c>
      <c r="C413" s="94"/>
      <c r="D413" s="95"/>
      <c r="E413" s="96"/>
      <c r="F413" s="97"/>
      <c r="G413" s="94"/>
      <c r="H413" s="98"/>
      <c r="I413" s="99"/>
      <c r="J413" s="99"/>
      <c r="K413" s="100"/>
      <c r="L413" s="101">
        <v>413</v>
      </c>
      <c r="M413" s="101" t="b">
        <f xml:space="preserve"> IF(AND(TRUE), TRUE, FALSE)</f>
        <v>1</v>
      </c>
      <c r="N413" s="102"/>
    </row>
    <row r="414" spans="1:14" x14ac:dyDescent="0.35">
      <c r="A414" s="93" t="s">
        <v>229</v>
      </c>
      <c r="B414" s="93" t="s">
        <v>328</v>
      </c>
      <c r="C414" s="94"/>
      <c r="D414" s="95"/>
      <c r="E414" s="96"/>
      <c r="F414" s="97"/>
      <c r="G414" s="94"/>
      <c r="H414" s="98"/>
      <c r="I414" s="99"/>
      <c r="J414" s="99"/>
      <c r="K414" s="100"/>
      <c r="L414" s="101">
        <v>414</v>
      </c>
      <c r="M414" s="101" t="b">
        <f xml:space="preserve"> IF(AND(TRUE), TRUE, FALSE)</f>
        <v>1</v>
      </c>
      <c r="N414" s="102"/>
    </row>
    <row r="415" spans="1:14" x14ac:dyDescent="0.35">
      <c r="A415" s="93" t="s">
        <v>229</v>
      </c>
      <c r="B415" s="93" t="s">
        <v>253</v>
      </c>
      <c r="C415" s="94"/>
      <c r="D415" s="95"/>
      <c r="E415" s="96"/>
      <c r="F415" s="97"/>
      <c r="G415" s="94"/>
      <c r="H415" s="98"/>
      <c r="I415" s="99"/>
      <c r="J415" s="99"/>
      <c r="K415" s="100"/>
      <c r="L415" s="101">
        <v>415</v>
      </c>
      <c r="M415" s="101" t="b">
        <f xml:space="preserve"> IF(AND(TRUE), TRUE, FALSE)</f>
        <v>1</v>
      </c>
      <c r="N415" s="102"/>
    </row>
    <row r="416" spans="1:14" x14ac:dyDescent="0.35">
      <c r="A416" s="93" t="s">
        <v>229</v>
      </c>
      <c r="B416" s="93" t="s">
        <v>254</v>
      </c>
      <c r="C416" s="94"/>
      <c r="D416" s="95"/>
      <c r="E416" s="96"/>
      <c r="F416" s="97"/>
      <c r="G416" s="94"/>
      <c r="H416" s="98"/>
      <c r="I416" s="99"/>
      <c r="J416" s="99"/>
      <c r="K416" s="100"/>
      <c r="L416" s="101">
        <v>416</v>
      </c>
      <c r="M416" s="101" t="b">
        <f xml:space="preserve"> IF(AND(TRUE), TRUE, FALSE)</f>
        <v>1</v>
      </c>
      <c r="N416" s="102"/>
    </row>
    <row r="417" spans="1:14" x14ac:dyDescent="0.35">
      <c r="A417" s="93" t="s">
        <v>229</v>
      </c>
      <c r="B417" s="93" t="s">
        <v>255</v>
      </c>
      <c r="C417" s="94"/>
      <c r="D417" s="95"/>
      <c r="E417" s="96"/>
      <c r="F417" s="97"/>
      <c r="G417" s="94"/>
      <c r="H417" s="98"/>
      <c r="I417" s="99"/>
      <c r="J417" s="99"/>
      <c r="K417" s="100"/>
      <c r="L417" s="101">
        <v>417</v>
      </c>
      <c r="M417" s="101" t="b">
        <f xml:space="preserve"> IF(AND(TRUE), TRUE, FALSE)</f>
        <v>1</v>
      </c>
      <c r="N417" s="102"/>
    </row>
    <row r="418" spans="1:14" x14ac:dyDescent="0.35">
      <c r="A418" s="93" t="s">
        <v>229</v>
      </c>
      <c r="B418" s="93" t="s">
        <v>256</v>
      </c>
      <c r="C418" s="94"/>
      <c r="D418" s="95"/>
      <c r="E418" s="96"/>
      <c r="F418" s="97"/>
      <c r="G418" s="94"/>
      <c r="H418" s="98"/>
      <c r="I418" s="99"/>
      <c r="J418" s="99"/>
      <c r="K418" s="100"/>
      <c r="L418" s="101">
        <v>418</v>
      </c>
      <c r="M418" s="101" t="b">
        <f xml:space="preserve"> IF(AND(TRUE), TRUE, FALSE)</f>
        <v>1</v>
      </c>
      <c r="N418" s="102"/>
    </row>
    <row r="419" spans="1:14" x14ac:dyDescent="0.35">
      <c r="A419" s="93" t="s">
        <v>229</v>
      </c>
      <c r="B419" s="93" t="s">
        <v>278</v>
      </c>
      <c r="C419" s="94"/>
      <c r="D419" s="95"/>
      <c r="E419" s="96"/>
      <c r="F419" s="97"/>
      <c r="G419" s="94"/>
      <c r="H419" s="98"/>
      <c r="I419" s="99"/>
      <c r="J419" s="99"/>
      <c r="K419" s="100"/>
      <c r="L419" s="101">
        <v>419</v>
      </c>
      <c r="M419" s="101" t="b">
        <f xml:space="preserve"> IF(AND(TRUE), TRUE, FALSE)</f>
        <v>1</v>
      </c>
      <c r="N419" s="102"/>
    </row>
    <row r="420" spans="1:14" x14ac:dyDescent="0.35">
      <c r="A420" s="93" t="s">
        <v>229</v>
      </c>
      <c r="B420" s="93" t="s">
        <v>279</v>
      </c>
      <c r="C420" s="94"/>
      <c r="D420" s="95"/>
      <c r="E420" s="96"/>
      <c r="F420" s="97"/>
      <c r="G420" s="94"/>
      <c r="H420" s="98"/>
      <c r="I420" s="99"/>
      <c r="J420" s="99"/>
      <c r="K420" s="100"/>
      <c r="L420" s="101">
        <v>420</v>
      </c>
      <c r="M420" s="101" t="b">
        <f xml:space="preserve"> IF(AND(TRUE), TRUE, FALSE)</f>
        <v>1</v>
      </c>
      <c r="N420" s="102"/>
    </row>
    <row r="421" spans="1:14" x14ac:dyDescent="0.35">
      <c r="A421" s="93" t="s">
        <v>229</v>
      </c>
      <c r="B421" s="93" t="s">
        <v>280</v>
      </c>
      <c r="C421" s="94"/>
      <c r="D421" s="95"/>
      <c r="E421" s="96"/>
      <c r="F421" s="97"/>
      <c r="G421" s="94"/>
      <c r="H421" s="98"/>
      <c r="I421" s="99"/>
      <c r="J421" s="99"/>
      <c r="K421" s="100"/>
      <c r="L421" s="101">
        <v>421</v>
      </c>
      <c r="M421" s="101" t="b">
        <f xml:space="preserve"> IF(AND(TRUE), TRUE, FALSE)</f>
        <v>1</v>
      </c>
      <c r="N421" s="102"/>
    </row>
    <row r="422" spans="1:14" x14ac:dyDescent="0.35">
      <c r="A422" s="93" t="s">
        <v>229</v>
      </c>
      <c r="B422" s="93" t="s">
        <v>187</v>
      </c>
      <c r="C422" s="94"/>
      <c r="D422" s="95"/>
      <c r="E422" s="96"/>
      <c r="F422" s="97"/>
      <c r="G422" s="94"/>
      <c r="H422" s="98"/>
      <c r="I422" s="99"/>
      <c r="J422" s="99"/>
      <c r="K422" s="100"/>
      <c r="L422" s="101">
        <v>422</v>
      </c>
      <c r="M422" s="101" t="b">
        <f xml:space="preserve"> IF(AND(TRUE), TRUE, FALSE)</f>
        <v>1</v>
      </c>
      <c r="N422" s="102"/>
    </row>
    <row r="423" spans="1:14" x14ac:dyDescent="0.35">
      <c r="A423" s="93" t="s">
        <v>231</v>
      </c>
      <c r="B423" s="93" t="s">
        <v>253</v>
      </c>
      <c r="C423" s="94"/>
      <c r="D423" s="95"/>
      <c r="E423" s="96"/>
      <c r="F423" s="97"/>
      <c r="G423" s="94"/>
      <c r="H423" s="98"/>
      <c r="I423" s="99"/>
      <c r="J423" s="99"/>
      <c r="K423" s="100"/>
      <c r="L423" s="101">
        <v>423</v>
      </c>
      <c r="M423" s="101" t="b">
        <f xml:space="preserve"> IF(AND(TRUE), TRUE, FALSE)</f>
        <v>1</v>
      </c>
      <c r="N423" s="102"/>
    </row>
    <row r="424" spans="1:14" x14ac:dyDescent="0.35">
      <c r="A424" s="93" t="s">
        <v>231</v>
      </c>
      <c r="B424" s="93" t="s">
        <v>254</v>
      </c>
      <c r="C424" s="94"/>
      <c r="D424" s="95"/>
      <c r="E424" s="96"/>
      <c r="F424" s="97"/>
      <c r="G424" s="94"/>
      <c r="H424" s="98"/>
      <c r="I424" s="99"/>
      <c r="J424" s="99"/>
      <c r="K424" s="100"/>
      <c r="L424" s="101">
        <v>424</v>
      </c>
      <c r="M424" s="101" t="b">
        <f xml:space="preserve"> IF(AND(TRUE), TRUE, FALSE)</f>
        <v>1</v>
      </c>
      <c r="N424" s="102"/>
    </row>
    <row r="425" spans="1:14" x14ac:dyDescent="0.35">
      <c r="A425" s="93" t="s">
        <v>231</v>
      </c>
      <c r="B425" s="93" t="s">
        <v>255</v>
      </c>
      <c r="C425" s="94"/>
      <c r="D425" s="95"/>
      <c r="E425" s="96"/>
      <c r="F425" s="97"/>
      <c r="G425" s="94"/>
      <c r="H425" s="98"/>
      <c r="I425" s="99"/>
      <c r="J425" s="99"/>
      <c r="K425" s="100"/>
      <c r="L425" s="101">
        <v>425</v>
      </c>
      <c r="M425" s="101" t="b">
        <f xml:space="preserve"> IF(AND(TRUE), TRUE, FALSE)</f>
        <v>1</v>
      </c>
      <c r="N425" s="102"/>
    </row>
    <row r="426" spans="1:14" x14ac:dyDescent="0.35">
      <c r="A426" s="93" t="s">
        <v>231</v>
      </c>
      <c r="B426" s="93" t="s">
        <v>256</v>
      </c>
      <c r="C426" s="94"/>
      <c r="D426" s="95"/>
      <c r="E426" s="96"/>
      <c r="F426" s="97"/>
      <c r="G426" s="94"/>
      <c r="H426" s="98"/>
      <c r="I426" s="99"/>
      <c r="J426" s="99"/>
      <c r="K426" s="100"/>
      <c r="L426" s="101">
        <v>426</v>
      </c>
      <c r="M426" s="101" t="b">
        <f xml:space="preserve"> IF(AND(TRUE), TRUE, FALSE)</f>
        <v>1</v>
      </c>
      <c r="N426" s="102"/>
    </row>
    <row r="427" spans="1:14" x14ac:dyDescent="0.35">
      <c r="A427" s="93" t="s">
        <v>231</v>
      </c>
      <c r="B427" s="93" t="s">
        <v>187</v>
      </c>
      <c r="C427" s="94"/>
      <c r="D427" s="95"/>
      <c r="E427" s="96"/>
      <c r="F427" s="97"/>
      <c r="G427" s="94"/>
      <c r="H427" s="98"/>
      <c r="I427" s="99"/>
      <c r="J427" s="99"/>
      <c r="K427" s="100"/>
      <c r="L427" s="101">
        <v>427</v>
      </c>
      <c r="M427" s="101" t="b">
        <f xml:space="preserve"> IF(AND(TRUE), TRUE, FALSE)</f>
        <v>1</v>
      </c>
      <c r="N427" s="102"/>
    </row>
    <row r="428" spans="1:14" x14ac:dyDescent="0.35">
      <c r="A428" s="93" t="s">
        <v>232</v>
      </c>
      <c r="B428" s="93" t="s">
        <v>281</v>
      </c>
      <c r="C428" s="94"/>
      <c r="D428" s="95"/>
      <c r="E428" s="96"/>
      <c r="F428" s="97"/>
      <c r="G428" s="94"/>
      <c r="H428" s="98"/>
      <c r="I428" s="99"/>
      <c r="J428" s="99"/>
      <c r="K428" s="100"/>
      <c r="L428" s="101">
        <v>428</v>
      </c>
      <c r="M428" s="101" t="b">
        <f xml:space="preserve"> IF(AND(TRUE), TRUE, FALSE)</f>
        <v>1</v>
      </c>
      <c r="N428" s="102"/>
    </row>
    <row r="429" spans="1:14" x14ac:dyDescent="0.35">
      <c r="A429" s="93" t="s">
        <v>232</v>
      </c>
      <c r="B429" s="93" t="s">
        <v>260</v>
      </c>
      <c r="C429" s="94"/>
      <c r="D429" s="95"/>
      <c r="E429" s="96"/>
      <c r="F429" s="97"/>
      <c r="G429" s="94"/>
      <c r="H429" s="98"/>
      <c r="I429" s="99"/>
      <c r="J429" s="99"/>
      <c r="K429" s="100"/>
      <c r="L429" s="101">
        <v>429</v>
      </c>
      <c r="M429" s="101" t="b">
        <f xml:space="preserve"> IF(AND(TRUE), TRUE, FALSE)</f>
        <v>1</v>
      </c>
      <c r="N429" s="102"/>
    </row>
    <row r="430" spans="1:14" x14ac:dyDescent="0.35">
      <c r="A430" s="93" t="s">
        <v>232</v>
      </c>
      <c r="B430" s="93" t="s">
        <v>282</v>
      </c>
      <c r="C430" s="94"/>
      <c r="D430" s="95"/>
      <c r="E430" s="96"/>
      <c r="F430" s="97"/>
      <c r="G430" s="94"/>
      <c r="H430" s="98"/>
      <c r="I430" s="99"/>
      <c r="J430" s="99"/>
      <c r="K430" s="100"/>
      <c r="L430" s="101">
        <v>430</v>
      </c>
      <c r="M430" s="101" t="b">
        <f xml:space="preserve"> IF(AND(TRUE), TRUE, FALSE)</f>
        <v>1</v>
      </c>
      <c r="N430" s="102"/>
    </row>
    <row r="431" spans="1:14" x14ac:dyDescent="0.35">
      <c r="A431" s="93" t="s">
        <v>232</v>
      </c>
      <c r="B431" s="93" t="s">
        <v>283</v>
      </c>
      <c r="C431" s="94"/>
      <c r="D431" s="95"/>
      <c r="E431" s="96"/>
      <c r="F431" s="97"/>
      <c r="G431" s="94"/>
      <c r="H431" s="98"/>
      <c r="I431" s="99"/>
      <c r="J431" s="99"/>
      <c r="K431" s="100"/>
      <c r="L431" s="101">
        <v>431</v>
      </c>
      <c r="M431" s="101" t="b">
        <f xml:space="preserve"> IF(AND(TRUE), TRUE, FALSE)</f>
        <v>1</v>
      </c>
      <c r="N431" s="102"/>
    </row>
    <row r="432" spans="1:14" x14ac:dyDescent="0.35">
      <c r="A432" s="93" t="s">
        <v>232</v>
      </c>
      <c r="B432" s="93" t="s">
        <v>187</v>
      </c>
      <c r="C432" s="94"/>
      <c r="D432" s="95"/>
      <c r="E432" s="96"/>
      <c r="F432" s="97"/>
      <c r="G432" s="94"/>
      <c r="H432" s="98"/>
      <c r="I432" s="99"/>
      <c r="J432" s="99"/>
      <c r="K432" s="100"/>
      <c r="L432" s="101">
        <v>432</v>
      </c>
      <c r="M432" s="101" t="b">
        <f xml:space="preserve"> IF(AND(TRUE), TRUE, FALSE)</f>
        <v>1</v>
      </c>
      <c r="N432" s="102"/>
    </row>
    <row r="433" spans="1:14" x14ac:dyDescent="0.35">
      <c r="A433" s="93" t="s">
        <v>233</v>
      </c>
      <c r="B433" s="93" t="s">
        <v>187</v>
      </c>
      <c r="C433" s="94"/>
      <c r="D433" s="95"/>
      <c r="E433" s="96"/>
      <c r="F433" s="97"/>
      <c r="G433" s="94"/>
      <c r="H433" s="98"/>
      <c r="I433" s="99"/>
      <c r="J433" s="99"/>
      <c r="K433" s="100"/>
      <c r="L433" s="101">
        <v>433</v>
      </c>
      <c r="M433" s="101" t="b">
        <f xml:space="preserve"> IF(AND(TRUE), TRUE, FALSE)</f>
        <v>1</v>
      </c>
      <c r="N433" s="102"/>
    </row>
    <row r="434" spans="1:14" x14ac:dyDescent="0.35">
      <c r="A434" s="93" t="s">
        <v>234</v>
      </c>
      <c r="B434" s="93" t="s">
        <v>281</v>
      </c>
      <c r="C434" s="94"/>
      <c r="D434" s="95"/>
      <c r="E434" s="96"/>
      <c r="F434" s="97"/>
      <c r="G434" s="94"/>
      <c r="H434" s="98"/>
      <c r="I434" s="99"/>
      <c r="J434" s="99"/>
      <c r="K434" s="100"/>
      <c r="L434" s="101">
        <v>434</v>
      </c>
      <c r="M434" s="101" t="b">
        <f xml:space="preserve"> IF(AND(TRUE), TRUE, FALSE)</f>
        <v>1</v>
      </c>
      <c r="N434" s="102"/>
    </row>
    <row r="435" spans="1:14" x14ac:dyDescent="0.35">
      <c r="A435" s="93" t="s">
        <v>234</v>
      </c>
      <c r="B435" s="93" t="s">
        <v>260</v>
      </c>
      <c r="C435" s="94"/>
      <c r="D435" s="95"/>
      <c r="E435" s="96"/>
      <c r="F435" s="97"/>
      <c r="G435" s="94"/>
      <c r="H435" s="98"/>
      <c r="I435" s="99"/>
      <c r="J435" s="99"/>
      <c r="K435" s="100"/>
      <c r="L435" s="101">
        <v>435</v>
      </c>
      <c r="M435" s="101" t="b">
        <f xml:space="preserve"> IF(AND(TRUE), TRUE, FALSE)</f>
        <v>1</v>
      </c>
      <c r="N435" s="102"/>
    </row>
    <row r="436" spans="1:14" x14ac:dyDescent="0.35">
      <c r="A436" s="93" t="s">
        <v>234</v>
      </c>
      <c r="B436" s="93" t="s">
        <v>282</v>
      </c>
      <c r="C436" s="94"/>
      <c r="D436" s="95"/>
      <c r="E436" s="96"/>
      <c r="F436" s="97"/>
      <c r="G436" s="94"/>
      <c r="H436" s="98"/>
      <c r="I436" s="99"/>
      <c r="J436" s="99"/>
      <c r="K436" s="100"/>
      <c r="L436" s="101">
        <v>436</v>
      </c>
      <c r="M436" s="101" t="b">
        <f xml:space="preserve"> IF(AND(TRUE), TRUE, FALSE)</f>
        <v>1</v>
      </c>
      <c r="N436" s="102"/>
    </row>
    <row r="437" spans="1:14" x14ac:dyDescent="0.35">
      <c r="A437" s="93" t="s">
        <v>234</v>
      </c>
      <c r="B437" s="93" t="s">
        <v>283</v>
      </c>
      <c r="C437" s="94"/>
      <c r="D437" s="95"/>
      <c r="E437" s="96"/>
      <c r="F437" s="97"/>
      <c r="G437" s="94"/>
      <c r="H437" s="98"/>
      <c r="I437" s="99"/>
      <c r="J437" s="99"/>
      <c r="K437" s="100"/>
      <c r="L437" s="101">
        <v>437</v>
      </c>
      <c r="M437" s="101" t="b">
        <f xml:space="preserve"> IF(AND(TRUE), TRUE, FALSE)</f>
        <v>1</v>
      </c>
      <c r="N437" s="102"/>
    </row>
    <row r="438" spans="1:14" x14ac:dyDescent="0.35">
      <c r="A438" s="93" t="s">
        <v>234</v>
      </c>
      <c r="B438" s="93" t="s">
        <v>187</v>
      </c>
      <c r="C438" s="94"/>
      <c r="D438" s="95"/>
      <c r="E438" s="96"/>
      <c r="F438" s="97"/>
      <c r="G438" s="94"/>
      <c r="H438" s="98"/>
      <c r="I438" s="99"/>
      <c r="J438" s="99"/>
      <c r="K438" s="100"/>
      <c r="L438" s="101">
        <v>438</v>
      </c>
      <c r="M438" s="101" t="b">
        <f xml:space="preserve"> IF(AND(TRUE), TRUE, FALSE)</f>
        <v>1</v>
      </c>
      <c r="N438" s="102"/>
    </row>
    <row r="439" spans="1:14" x14ac:dyDescent="0.35">
      <c r="A439" s="93" t="s">
        <v>234</v>
      </c>
      <c r="B439" s="93" t="s">
        <v>329</v>
      </c>
      <c r="C439" s="94"/>
      <c r="D439" s="95"/>
      <c r="E439" s="96"/>
      <c r="F439" s="97"/>
      <c r="G439" s="94"/>
      <c r="H439" s="98"/>
      <c r="I439" s="99"/>
      <c r="J439" s="99"/>
      <c r="K439" s="100"/>
      <c r="L439" s="101">
        <v>439</v>
      </c>
      <c r="M439" s="101" t="b">
        <f xml:space="preserve"> IF(AND(TRUE), TRUE, FALSE)</f>
        <v>1</v>
      </c>
      <c r="N439" s="102"/>
    </row>
    <row r="440" spans="1:14" x14ac:dyDescent="0.35">
      <c r="A440" s="93" t="s">
        <v>237</v>
      </c>
      <c r="B440" s="93" t="s">
        <v>253</v>
      </c>
      <c r="C440" s="94"/>
      <c r="D440" s="95"/>
      <c r="E440" s="96"/>
      <c r="F440" s="97"/>
      <c r="G440" s="94"/>
      <c r="H440" s="98"/>
      <c r="I440" s="99"/>
      <c r="J440" s="99"/>
      <c r="K440" s="100"/>
      <c r="L440" s="101">
        <v>440</v>
      </c>
      <c r="M440" s="101" t="b">
        <f xml:space="preserve"> IF(AND(TRUE), TRUE, FALSE)</f>
        <v>1</v>
      </c>
      <c r="N440" s="102"/>
    </row>
    <row r="441" spans="1:14" x14ac:dyDescent="0.35">
      <c r="A441" s="93" t="s">
        <v>237</v>
      </c>
      <c r="B441" s="93" t="s">
        <v>254</v>
      </c>
      <c r="C441" s="94"/>
      <c r="D441" s="95"/>
      <c r="E441" s="96"/>
      <c r="F441" s="97"/>
      <c r="G441" s="94"/>
      <c r="H441" s="98"/>
      <c r="I441" s="99"/>
      <c r="J441" s="99"/>
      <c r="K441" s="100"/>
      <c r="L441" s="101">
        <v>441</v>
      </c>
      <c r="M441" s="101" t="b">
        <f xml:space="preserve"> IF(AND(TRUE), TRUE, FALSE)</f>
        <v>1</v>
      </c>
      <c r="N441" s="102"/>
    </row>
    <row r="442" spans="1:14" x14ac:dyDescent="0.35">
      <c r="A442" s="93" t="s">
        <v>237</v>
      </c>
      <c r="B442" s="93" t="s">
        <v>256</v>
      </c>
      <c r="C442" s="94"/>
      <c r="D442" s="95"/>
      <c r="E442" s="96"/>
      <c r="F442" s="97"/>
      <c r="G442" s="94"/>
      <c r="H442" s="98"/>
      <c r="I442" s="99"/>
      <c r="J442" s="99"/>
      <c r="K442" s="100"/>
      <c r="L442" s="101">
        <v>442</v>
      </c>
      <c r="M442" s="101" t="b">
        <f xml:space="preserve"> IF(AND(TRUE), TRUE, FALSE)</f>
        <v>1</v>
      </c>
      <c r="N442" s="102"/>
    </row>
    <row r="443" spans="1:14" x14ac:dyDescent="0.35">
      <c r="A443" s="93" t="s">
        <v>237</v>
      </c>
      <c r="B443" s="93" t="s">
        <v>187</v>
      </c>
      <c r="C443" s="94"/>
      <c r="D443" s="95"/>
      <c r="E443" s="96"/>
      <c r="F443" s="97"/>
      <c r="G443" s="94"/>
      <c r="H443" s="98"/>
      <c r="I443" s="99"/>
      <c r="J443" s="99"/>
      <c r="K443" s="100"/>
      <c r="L443" s="101">
        <v>443</v>
      </c>
      <c r="M443" s="101" t="b">
        <f xml:space="preserve"> IF(AND(TRUE), TRUE, FALSE)</f>
        <v>1</v>
      </c>
      <c r="N443" s="102"/>
    </row>
    <row r="444" spans="1:14" x14ac:dyDescent="0.35">
      <c r="A444" s="93" t="s">
        <v>237</v>
      </c>
      <c r="B444" s="93" t="s">
        <v>242</v>
      </c>
      <c r="C444" s="94"/>
      <c r="D444" s="95"/>
      <c r="E444" s="96"/>
      <c r="F444" s="97"/>
      <c r="G444" s="94"/>
      <c r="H444" s="98"/>
      <c r="I444" s="99"/>
      <c r="J444" s="99"/>
      <c r="K444" s="100"/>
      <c r="L444" s="101">
        <v>444</v>
      </c>
      <c r="M444" s="101" t="b">
        <f xml:space="preserve"> IF(AND(TRUE), TRUE, FALSE)</f>
        <v>1</v>
      </c>
      <c r="N444" s="102"/>
    </row>
    <row r="445" spans="1:14" x14ac:dyDescent="0.35">
      <c r="A445" s="93" t="s">
        <v>237</v>
      </c>
      <c r="B445" s="93" t="s">
        <v>244</v>
      </c>
      <c r="C445" s="94"/>
      <c r="D445" s="95"/>
      <c r="E445" s="96"/>
      <c r="F445" s="97"/>
      <c r="G445" s="94"/>
      <c r="H445" s="98"/>
      <c r="I445" s="99"/>
      <c r="J445" s="99"/>
      <c r="K445" s="100"/>
      <c r="L445" s="101">
        <v>445</v>
      </c>
      <c r="M445" s="101" t="b">
        <f xml:space="preserve"> IF(AND(TRUE), TRUE, FALSE)</f>
        <v>1</v>
      </c>
      <c r="N445" s="102"/>
    </row>
    <row r="446" spans="1:14" x14ac:dyDescent="0.35">
      <c r="A446" s="93" t="s">
        <v>237</v>
      </c>
      <c r="B446" s="93" t="s">
        <v>245</v>
      </c>
      <c r="C446" s="94"/>
      <c r="D446" s="95"/>
      <c r="E446" s="96"/>
      <c r="F446" s="97"/>
      <c r="G446" s="94"/>
      <c r="H446" s="98"/>
      <c r="I446" s="99"/>
      <c r="J446" s="99"/>
      <c r="K446" s="100"/>
      <c r="L446" s="101">
        <v>446</v>
      </c>
      <c r="M446" s="101" t="b">
        <f xml:space="preserve"> IF(AND(TRUE), TRUE, FALSE)</f>
        <v>1</v>
      </c>
      <c r="N446" s="102"/>
    </row>
    <row r="447" spans="1:14" x14ac:dyDescent="0.35">
      <c r="A447" s="93" t="s">
        <v>242</v>
      </c>
      <c r="B447" s="93" t="s">
        <v>264</v>
      </c>
      <c r="C447" s="94"/>
      <c r="D447" s="95"/>
      <c r="E447" s="96"/>
      <c r="F447" s="97"/>
      <c r="G447" s="94"/>
      <c r="H447" s="98"/>
      <c r="I447" s="99"/>
      <c r="J447" s="99"/>
      <c r="K447" s="100"/>
      <c r="L447" s="101">
        <v>447</v>
      </c>
      <c r="M447" s="101" t="b">
        <f xml:space="preserve"> IF(AND(TRUE), TRUE, FALSE)</f>
        <v>1</v>
      </c>
      <c r="N447" s="102"/>
    </row>
    <row r="448" spans="1:14" x14ac:dyDescent="0.35">
      <c r="A448" s="93" t="s">
        <v>242</v>
      </c>
      <c r="B448" s="93" t="s">
        <v>265</v>
      </c>
      <c r="C448" s="94"/>
      <c r="D448" s="95"/>
      <c r="E448" s="96"/>
      <c r="F448" s="97"/>
      <c r="G448" s="94"/>
      <c r="H448" s="98"/>
      <c r="I448" s="99"/>
      <c r="J448" s="99"/>
      <c r="K448" s="100"/>
      <c r="L448" s="101">
        <v>448</v>
      </c>
      <c r="M448" s="101" t="b">
        <f xml:space="preserve"> IF(AND(TRUE), TRUE, FALSE)</f>
        <v>1</v>
      </c>
      <c r="N448" s="102"/>
    </row>
    <row r="449" spans="1:14" x14ac:dyDescent="0.35">
      <c r="A449" s="93" t="s">
        <v>242</v>
      </c>
      <c r="B449" s="93" t="s">
        <v>257</v>
      </c>
      <c r="C449" s="94"/>
      <c r="D449" s="95"/>
      <c r="E449" s="96"/>
      <c r="F449" s="97"/>
      <c r="G449" s="94"/>
      <c r="H449" s="98"/>
      <c r="I449" s="99"/>
      <c r="J449" s="99"/>
      <c r="K449" s="100"/>
      <c r="L449" s="101">
        <v>449</v>
      </c>
      <c r="M449" s="101" t="b">
        <f xml:space="preserve"> IF(AND(TRUE), TRUE, FALSE)</f>
        <v>1</v>
      </c>
      <c r="N449" s="102"/>
    </row>
    <row r="450" spans="1:14" x14ac:dyDescent="0.35">
      <c r="A450" s="93" t="s">
        <v>242</v>
      </c>
      <c r="B450" s="93" t="s">
        <v>332</v>
      </c>
      <c r="C450" s="94"/>
      <c r="D450" s="95"/>
      <c r="E450" s="96"/>
      <c r="F450" s="97"/>
      <c r="G450" s="94"/>
      <c r="H450" s="98"/>
      <c r="I450" s="99"/>
      <c r="J450" s="99"/>
      <c r="K450" s="100"/>
      <c r="L450" s="101">
        <v>450</v>
      </c>
      <c r="M450" s="101" t="b">
        <f xml:space="preserve"> IF(AND(TRUE), TRUE, FALSE)</f>
        <v>1</v>
      </c>
      <c r="N450" s="102"/>
    </row>
    <row r="451" spans="1:14" x14ac:dyDescent="0.35">
      <c r="A451" s="93" t="s">
        <v>242</v>
      </c>
      <c r="B451" s="93" t="s">
        <v>240</v>
      </c>
      <c r="C451" s="94"/>
      <c r="D451" s="95"/>
      <c r="E451" s="96"/>
      <c r="F451" s="97"/>
      <c r="G451" s="94"/>
      <c r="H451" s="98"/>
      <c r="I451" s="99"/>
      <c r="J451" s="99"/>
      <c r="K451" s="100"/>
      <c r="L451" s="101">
        <v>451</v>
      </c>
      <c r="M451" s="101" t="b">
        <f xml:space="preserve"> IF(AND(TRUE), TRUE, FALSE)</f>
        <v>1</v>
      </c>
      <c r="N451" s="102"/>
    </row>
    <row r="452" spans="1:14" x14ac:dyDescent="0.35">
      <c r="A452" s="93" t="s">
        <v>242</v>
      </c>
      <c r="B452" s="93" t="s">
        <v>241</v>
      </c>
      <c r="C452" s="94"/>
      <c r="D452" s="95"/>
      <c r="E452" s="96"/>
      <c r="F452" s="97"/>
      <c r="G452" s="94"/>
      <c r="H452" s="98"/>
      <c r="I452" s="99"/>
      <c r="J452" s="99"/>
      <c r="K452" s="100"/>
      <c r="L452" s="101">
        <v>452</v>
      </c>
      <c r="M452" s="101" t="b">
        <f xml:space="preserve"> IF(AND(TRUE), TRUE, FALSE)</f>
        <v>1</v>
      </c>
      <c r="N452" s="102"/>
    </row>
    <row r="453" spans="1:14" x14ac:dyDescent="0.35">
      <c r="A453" s="93" t="s">
        <v>242</v>
      </c>
      <c r="B453" s="93" t="s">
        <v>249</v>
      </c>
      <c r="C453" s="94"/>
      <c r="D453" s="95"/>
      <c r="E453" s="96"/>
      <c r="F453" s="97"/>
      <c r="G453" s="94"/>
      <c r="H453" s="98"/>
      <c r="I453" s="99"/>
      <c r="J453" s="99"/>
      <c r="K453" s="100"/>
      <c r="L453" s="101">
        <v>453</v>
      </c>
      <c r="M453" s="101" t="b">
        <f xml:space="preserve"> IF(AND(TRUE), TRUE, FALSE)</f>
        <v>1</v>
      </c>
      <c r="N453" s="102"/>
    </row>
    <row r="454" spans="1:14" x14ac:dyDescent="0.35">
      <c r="A454" s="93" t="s">
        <v>242</v>
      </c>
      <c r="B454" s="93" t="s">
        <v>250</v>
      </c>
      <c r="C454" s="94"/>
      <c r="D454" s="95"/>
      <c r="E454" s="96"/>
      <c r="F454" s="97"/>
      <c r="G454" s="94"/>
      <c r="H454" s="98"/>
      <c r="I454" s="99"/>
      <c r="J454" s="99"/>
      <c r="K454" s="100"/>
      <c r="L454" s="101">
        <v>454</v>
      </c>
      <c r="M454" s="101" t="b">
        <f xml:space="preserve"> IF(AND(TRUE), TRUE, FALSE)</f>
        <v>1</v>
      </c>
      <c r="N454" s="102"/>
    </row>
    <row r="455" spans="1:14" x14ac:dyDescent="0.35">
      <c r="A455" s="93" t="s">
        <v>242</v>
      </c>
      <c r="B455" s="93" t="s">
        <v>251</v>
      </c>
      <c r="C455" s="94"/>
      <c r="D455" s="95"/>
      <c r="E455" s="96"/>
      <c r="F455" s="97"/>
      <c r="G455" s="94"/>
      <c r="H455" s="98"/>
      <c r="I455" s="99"/>
      <c r="J455" s="99"/>
      <c r="K455" s="100"/>
      <c r="L455" s="101">
        <v>455</v>
      </c>
      <c r="M455" s="101" t="b">
        <f xml:space="preserve"> IF(AND(TRUE), TRUE, FALSE)</f>
        <v>1</v>
      </c>
      <c r="N455" s="102"/>
    </row>
    <row r="456" spans="1:14" x14ac:dyDescent="0.35">
      <c r="A456" s="93" t="s">
        <v>242</v>
      </c>
      <c r="B456" s="93" t="s">
        <v>252</v>
      </c>
      <c r="C456" s="94"/>
      <c r="D456" s="95"/>
      <c r="E456" s="96"/>
      <c r="F456" s="97"/>
      <c r="G456" s="94"/>
      <c r="H456" s="98"/>
      <c r="I456" s="99"/>
      <c r="J456" s="99"/>
      <c r="K456" s="100"/>
      <c r="L456" s="101">
        <v>456</v>
      </c>
      <c r="M456" s="101" t="b">
        <f xml:space="preserve"> IF(AND(TRUE), TRUE, FALSE)</f>
        <v>1</v>
      </c>
      <c r="N456" s="102"/>
    </row>
    <row r="457" spans="1:14" x14ac:dyDescent="0.35">
      <c r="A457" s="93" t="s">
        <v>242</v>
      </c>
      <c r="B457" s="93" t="s">
        <v>193</v>
      </c>
      <c r="C457" s="94"/>
      <c r="D457" s="95"/>
      <c r="E457" s="96"/>
      <c r="F457" s="97"/>
      <c r="G457" s="94"/>
      <c r="H457" s="98"/>
      <c r="I457" s="99"/>
      <c r="J457" s="99"/>
      <c r="K457" s="100"/>
      <c r="L457" s="101">
        <v>457</v>
      </c>
      <c r="M457" s="101" t="b">
        <f xml:space="preserve"> IF(AND(TRUE), TRUE, FALSE)</f>
        <v>1</v>
      </c>
      <c r="N457" s="102"/>
    </row>
    <row r="458" spans="1:14" x14ac:dyDescent="0.35">
      <c r="A458" s="93" t="s">
        <v>242</v>
      </c>
      <c r="B458" s="93" t="s">
        <v>329</v>
      </c>
      <c r="C458" s="94"/>
      <c r="D458" s="95"/>
      <c r="E458" s="96"/>
      <c r="F458" s="97"/>
      <c r="G458" s="94"/>
      <c r="H458" s="98"/>
      <c r="I458" s="99"/>
      <c r="J458" s="99"/>
      <c r="K458" s="100"/>
      <c r="L458" s="101">
        <v>458</v>
      </c>
      <c r="M458" s="101" t="b">
        <f xml:space="preserve"> IF(AND(TRUE), TRUE, FALSE)</f>
        <v>1</v>
      </c>
      <c r="N458" s="102"/>
    </row>
    <row r="459" spans="1:14" x14ac:dyDescent="0.35">
      <c r="A459" s="93" t="s">
        <v>242</v>
      </c>
      <c r="B459" s="93" t="s">
        <v>191</v>
      </c>
      <c r="C459" s="94"/>
      <c r="D459" s="95"/>
      <c r="E459" s="96"/>
      <c r="F459" s="97"/>
      <c r="G459" s="94"/>
      <c r="H459" s="98"/>
      <c r="I459" s="99"/>
      <c r="J459" s="99"/>
      <c r="K459" s="100"/>
      <c r="L459" s="101">
        <v>459</v>
      </c>
      <c r="M459" s="101" t="b">
        <f xml:space="preserve"> IF(AND(TRUE), TRUE, FALSE)</f>
        <v>1</v>
      </c>
      <c r="N459" s="102"/>
    </row>
    <row r="460" spans="1:14" x14ac:dyDescent="0.35">
      <c r="A460" s="93" t="s">
        <v>238</v>
      </c>
      <c r="B460" s="93" t="s">
        <v>253</v>
      </c>
      <c r="C460" s="94"/>
      <c r="D460" s="95"/>
      <c r="E460" s="96"/>
      <c r="F460" s="97"/>
      <c r="G460" s="94"/>
      <c r="H460" s="98"/>
      <c r="I460" s="99"/>
      <c r="J460" s="99"/>
      <c r="K460" s="100"/>
      <c r="L460" s="101">
        <v>460</v>
      </c>
      <c r="M460" s="101" t="b">
        <f xml:space="preserve"> IF(AND(TRUE), TRUE, FALSE)</f>
        <v>1</v>
      </c>
      <c r="N460" s="102"/>
    </row>
    <row r="461" spans="1:14" x14ac:dyDescent="0.35">
      <c r="A461" s="93" t="s">
        <v>238</v>
      </c>
      <c r="B461" s="93" t="s">
        <v>254</v>
      </c>
      <c r="C461" s="94"/>
      <c r="D461" s="95"/>
      <c r="E461" s="96"/>
      <c r="F461" s="97"/>
      <c r="G461" s="94"/>
      <c r="H461" s="98"/>
      <c r="I461" s="99"/>
      <c r="J461" s="99"/>
      <c r="K461" s="100"/>
      <c r="L461" s="101">
        <v>461</v>
      </c>
      <c r="M461" s="101" t="b">
        <f xml:space="preserve"> IF(AND(TRUE), TRUE, FALSE)</f>
        <v>1</v>
      </c>
      <c r="N461" s="102"/>
    </row>
    <row r="462" spans="1:14" x14ac:dyDescent="0.35">
      <c r="A462" s="93" t="s">
        <v>238</v>
      </c>
      <c r="B462" s="93" t="s">
        <v>255</v>
      </c>
      <c r="C462" s="94"/>
      <c r="D462" s="95"/>
      <c r="E462" s="96"/>
      <c r="F462" s="97"/>
      <c r="G462" s="94"/>
      <c r="H462" s="98"/>
      <c r="I462" s="99"/>
      <c r="J462" s="99"/>
      <c r="K462" s="100"/>
      <c r="L462" s="101">
        <v>462</v>
      </c>
      <c r="M462" s="101" t="b">
        <f xml:space="preserve"> IF(AND(TRUE), TRUE, FALSE)</f>
        <v>1</v>
      </c>
      <c r="N462" s="102"/>
    </row>
    <row r="463" spans="1:14" x14ac:dyDescent="0.35">
      <c r="A463" s="93" t="s">
        <v>238</v>
      </c>
      <c r="B463" s="93" t="s">
        <v>256</v>
      </c>
      <c r="C463" s="94"/>
      <c r="D463" s="95"/>
      <c r="E463" s="96"/>
      <c r="F463" s="97"/>
      <c r="G463" s="94"/>
      <c r="H463" s="98"/>
      <c r="I463" s="99"/>
      <c r="J463" s="99"/>
      <c r="K463" s="100"/>
      <c r="L463" s="101">
        <v>463</v>
      </c>
      <c r="M463" s="101" t="b">
        <f xml:space="preserve"> IF(AND(TRUE), TRUE, FALSE)</f>
        <v>1</v>
      </c>
      <c r="N463" s="102"/>
    </row>
    <row r="464" spans="1:14" x14ac:dyDescent="0.35">
      <c r="A464" s="93" t="s">
        <v>238</v>
      </c>
      <c r="B464" s="93" t="s">
        <v>187</v>
      </c>
      <c r="C464" s="94"/>
      <c r="D464" s="95"/>
      <c r="E464" s="96"/>
      <c r="F464" s="97"/>
      <c r="G464" s="94"/>
      <c r="H464" s="98"/>
      <c r="I464" s="99"/>
      <c r="J464" s="99"/>
      <c r="K464" s="100"/>
      <c r="L464" s="101">
        <v>464</v>
      </c>
      <c r="M464" s="101" t="b">
        <f xml:space="preserve"> IF(AND(TRUE), TRUE, FALSE)</f>
        <v>1</v>
      </c>
      <c r="N464" s="102"/>
    </row>
    <row r="465" spans="1:14" x14ac:dyDescent="0.35">
      <c r="A465" s="93" t="s">
        <v>238</v>
      </c>
      <c r="B465" s="93" t="s">
        <v>242</v>
      </c>
      <c r="C465" s="94"/>
      <c r="D465" s="95"/>
      <c r="E465" s="96"/>
      <c r="F465" s="97"/>
      <c r="G465" s="94"/>
      <c r="H465" s="98"/>
      <c r="I465" s="99"/>
      <c r="J465" s="99"/>
      <c r="K465" s="100"/>
      <c r="L465" s="101">
        <v>465</v>
      </c>
      <c r="M465" s="101" t="b">
        <f xml:space="preserve"> IF(AND(TRUE), TRUE, FALSE)</f>
        <v>1</v>
      </c>
      <c r="N465" s="102"/>
    </row>
    <row r="466" spans="1:14" x14ac:dyDescent="0.35">
      <c r="A466" s="93" t="s">
        <v>238</v>
      </c>
      <c r="B466" s="93" t="s">
        <v>244</v>
      </c>
      <c r="C466" s="94"/>
      <c r="D466" s="95"/>
      <c r="E466" s="96"/>
      <c r="F466" s="97"/>
      <c r="G466" s="94"/>
      <c r="H466" s="98"/>
      <c r="I466" s="99"/>
      <c r="J466" s="99"/>
      <c r="K466" s="100"/>
      <c r="L466" s="101">
        <v>466</v>
      </c>
      <c r="M466" s="101" t="b">
        <f xml:space="preserve"> IF(AND(TRUE), TRUE, FALSE)</f>
        <v>1</v>
      </c>
      <c r="N466" s="102"/>
    </row>
    <row r="467" spans="1:14" x14ac:dyDescent="0.35">
      <c r="A467" s="93" t="s">
        <v>238</v>
      </c>
      <c r="B467" s="93" t="s">
        <v>245</v>
      </c>
      <c r="C467" s="94"/>
      <c r="D467" s="95"/>
      <c r="E467" s="96"/>
      <c r="F467" s="97"/>
      <c r="G467" s="94"/>
      <c r="H467" s="98"/>
      <c r="I467" s="99"/>
      <c r="J467" s="99"/>
      <c r="K467" s="100"/>
      <c r="L467" s="101">
        <v>467</v>
      </c>
      <c r="M467" s="101" t="b">
        <f xml:space="preserve"> IF(AND(TRUE), TRUE, FALSE)</f>
        <v>1</v>
      </c>
      <c r="N467" s="102"/>
    </row>
    <row r="468" spans="1:14" x14ac:dyDescent="0.35">
      <c r="A468" s="93" t="s">
        <v>238</v>
      </c>
      <c r="B468" s="93" t="s">
        <v>243</v>
      </c>
      <c r="C468" s="94"/>
      <c r="D468" s="95"/>
      <c r="E468" s="96"/>
      <c r="F468" s="97"/>
      <c r="G468" s="94"/>
      <c r="H468" s="98"/>
      <c r="I468" s="99"/>
      <c r="J468" s="99"/>
      <c r="K468" s="100"/>
      <c r="L468" s="101">
        <v>468</v>
      </c>
      <c r="M468" s="101" t="b">
        <f xml:space="preserve"> IF(AND(TRUE), TRUE, FALSE)</f>
        <v>1</v>
      </c>
      <c r="N468" s="102"/>
    </row>
    <row r="469" spans="1:14" x14ac:dyDescent="0.35">
      <c r="A469" s="93" t="s">
        <v>238</v>
      </c>
      <c r="B469" s="93" t="s">
        <v>264</v>
      </c>
      <c r="C469" s="94"/>
      <c r="D469" s="95"/>
      <c r="E469" s="96"/>
      <c r="F469" s="97"/>
      <c r="G469" s="94"/>
      <c r="H469" s="98"/>
      <c r="I469" s="99"/>
      <c r="J469" s="99"/>
      <c r="K469" s="100"/>
      <c r="L469" s="101">
        <v>469</v>
      </c>
      <c r="M469" s="101" t="b">
        <f xml:space="preserve"> IF(AND(TRUE), TRUE, FALSE)</f>
        <v>1</v>
      </c>
      <c r="N469" s="102"/>
    </row>
    <row r="470" spans="1:14" x14ac:dyDescent="0.35">
      <c r="A470" s="93" t="s">
        <v>238</v>
      </c>
      <c r="B470" s="93" t="s">
        <v>265</v>
      </c>
      <c r="C470" s="94"/>
      <c r="D470" s="95"/>
      <c r="E470" s="96"/>
      <c r="F470" s="97"/>
      <c r="G470" s="94"/>
      <c r="H470" s="98"/>
      <c r="I470" s="99"/>
      <c r="J470" s="99"/>
      <c r="K470" s="100"/>
      <c r="L470" s="101">
        <v>470</v>
      </c>
      <c r="M470" s="101" t="b">
        <f xml:space="preserve"> IF(AND(TRUE), TRUE, FALSE)</f>
        <v>1</v>
      </c>
      <c r="N470" s="102"/>
    </row>
    <row r="471" spans="1:14" x14ac:dyDescent="0.35">
      <c r="A471" s="93" t="s">
        <v>238</v>
      </c>
      <c r="B471" s="93" t="s">
        <v>257</v>
      </c>
      <c r="C471" s="94"/>
      <c r="D471" s="95"/>
      <c r="E471" s="96"/>
      <c r="F471" s="97"/>
      <c r="G471" s="94"/>
      <c r="H471" s="98"/>
      <c r="I471" s="99"/>
      <c r="J471" s="99"/>
      <c r="K471" s="100"/>
      <c r="L471" s="101">
        <v>471</v>
      </c>
      <c r="M471" s="101" t="b">
        <f xml:space="preserve"> IF(AND(TRUE), TRUE, FALSE)</f>
        <v>1</v>
      </c>
      <c r="N471" s="102"/>
    </row>
    <row r="472" spans="1:14" x14ac:dyDescent="0.35">
      <c r="A472" s="93" t="s">
        <v>238</v>
      </c>
      <c r="B472" s="93" t="s">
        <v>258</v>
      </c>
      <c r="C472" s="94"/>
      <c r="D472" s="95"/>
      <c r="E472" s="96"/>
      <c r="F472" s="97"/>
      <c r="G472" s="94"/>
      <c r="H472" s="98"/>
      <c r="I472" s="99"/>
      <c r="J472" s="99"/>
      <c r="K472" s="100"/>
      <c r="L472" s="101">
        <v>472</v>
      </c>
      <c r="M472" s="101" t="b">
        <f xml:space="preserve"> IF(AND(TRUE), TRUE, FALSE)</f>
        <v>1</v>
      </c>
      <c r="N472" s="102"/>
    </row>
    <row r="473" spans="1:14" x14ac:dyDescent="0.35">
      <c r="A473" s="93" t="s">
        <v>238</v>
      </c>
      <c r="B473" s="93" t="s">
        <v>215</v>
      </c>
      <c r="C473" s="94"/>
      <c r="D473" s="95"/>
      <c r="E473" s="96"/>
      <c r="F473" s="97"/>
      <c r="G473" s="94"/>
      <c r="H473" s="98"/>
      <c r="I473" s="99"/>
      <c r="J473" s="99"/>
      <c r="K473" s="100"/>
      <c r="L473" s="101">
        <v>473</v>
      </c>
      <c r="M473" s="101" t="b">
        <f xml:space="preserve"> IF(AND(TRUE), TRUE, FALSE)</f>
        <v>1</v>
      </c>
      <c r="N473" s="102"/>
    </row>
    <row r="474" spans="1:14" x14ac:dyDescent="0.35">
      <c r="A474" s="93" t="s">
        <v>238</v>
      </c>
      <c r="B474" s="93" t="s">
        <v>216</v>
      </c>
      <c r="C474" s="94"/>
      <c r="D474" s="95"/>
      <c r="E474" s="96"/>
      <c r="F474" s="97"/>
      <c r="G474" s="94"/>
      <c r="H474" s="98"/>
      <c r="I474" s="99"/>
      <c r="J474" s="99"/>
      <c r="K474" s="100"/>
      <c r="L474" s="101">
        <v>474</v>
      </c>
      <c r="M474" s="101" t="b">
        <f xml:space="preserve"> IF(AND(TRUE), TRUE, FALSE)</f>
        <v>1</v>
      </c>
      <c r="N474" s="102"/>
    </row>
    <row r="475" spans="1:14" x14ac:dyDescent="0.35">
      <c r="A475" s="93" t="s">
        <v>238</v>
      </c>
      <c r="B475" s="93" t="s">
        <v>217</v>
      </c>
      <c r="C475" s="94"/>
      <c r="D475" s="95"/>
      <c r="E475" s="96"/>
      <c r="F475" s="97"/>
      <c r="G475" s="94"/>
      <c r="H475" s="98"/>
      <c r="I475" s="99"/>
      <c r="J475" s="99"/>
      <c r="K475" s="100"/>
      <c r="L475" s="101">
        <v>475</v>
      </c>
      <c r="M475" s="101" t="b">
        <f xml:space="preserve"> IF(AND(TRUE), TRUE, FALSE)</f>
        <v>1</v>
      </c>
      <c r="N475" s="102"/>
    </row>
    <row r="476" spans="1:14" x14ac:dyDescent="0.35">
      <c r="A476" s="93" t="s">
        <v>238</v>
      </c>
      <c r="B476" s="93" t="s">
        <v>218</v>
      </c>
      <c r="C476" s="94"/>
      <c r="D476" s="95"/>
      <c r="E476" s="96"/>
      <c r="F476" s="97"/>
      <c r="G476" s="94"/>
      <c r="H476" s="98"/>
      <c r="I476" s="99"/>
      <c r="J476" s="99"/>
      <c r="K476" s="100"/>
      <c r="L476" s="101">
        <v>476</v>
      </c>
      <c r="M476" s="101" t="b">
        <f xml:space="preserve"> IF(AND(TRUE), TRUE, FALSE)</f>
        <v>1</v>
      </c>
      <c r="N476" s="102"/>
    </row>
    <row r="477" spans="1:14" x14ac:dyDescent="0.35">
      <c r="A477" s="93" t="s">
        <v>238</v>
      </c>
      <c r="B477" s="93" t="s">
        <v>219</v>
      </c>
      <c r="C477" s="94"/>
      <c r="D477" s="95"/>
      <c r="E477" s="96"/>
      <c r="F477" s="97"/>
      <c r="G477" s="94"/>
      <c r="H477" s="98"/>
      <c r="I477" s="99"/>
      <c r="J477" s="99"/>
      <c r="K477" s="100"/>
      <c r="L477" s="101">
        <v>477</v>
      </c>
      <c r="M477" s="101" t="b">
        <f xml:space="preserve"> IF(AND(TRUE), TRUE, FALSE)</f>
        <v>1</v>
      </c>
      <c r="N477" s="102"/>
    </row>
    <row r="478" spans="1:14" x14ac:dyDescent="0.35">
      <c r="A478" s="93" t="s">
        <v>238</v>
      </c>
      <c r="B478" s="93" t="s">
        <v>240</v>
      </c>
      <c r="C478" s="94"/>
      <c r="D478" s="95"/>
      <c r="E478" s="96"/>
      <c r="F478" s="97"/>
      <c r="G478" s="94"/>
      <c r="H478" s="98"/>
      <c r="I478" s="99"/>
      <c r="J478" s="99"/>
      <c r="K478" s="100"/>
      <c r="L478" s="101">
        <v>478</v>
      </c>
      <c r="M478" s="101" t="b">
        <f xml:space="preserve"> IF(AND(TRUE), TRUE, FALSE)</f>
        <v>1</v>
      </c>
      <c r="N478" s="102"/>
    </row>
    <row r="479" spans="1:14" x14ac:dyDescent="0.35">
      <c r="A479" s="93" t="s">
        <v>238</v>
      </c>
      <c r="B479" s="93" t="s">
        <v>241</v>
      </c>
      <c r="C479" s="94"/>
      <c r="D479" s="95"/>
      <c r="E479" s="96"/>
      <c r="F479" s="97"/>
      <c r="G479" s="94"/>
      <c r="H479" s="98"/>
      <c r="I479" s="99"/>
      <c r="J479" s="99"/>
      <c r="K479" s="100"/>
      <c r="L479" s="101">
        <v>479</v>
      </c>
      <c r="M479" s="101" t="b">
        <f xml:space="preserve"> IF(AND(TRUE), TRUE, FALSE)</f>
        <v>1</v>
      </c>
      <c r="N479" s="102"/>
    </row>
    <row r="480" spans="1:14" x14ac:dyDescent="0.35">
      <c r="A480" s="93" t="s">
        <v>242</v>
      </c>
      <c r="B480" s="93" t="s">
        <v>189</v>
      </c>
      <c r="C480" s="94"/>
      <c r="D480" s="95"/>
      <c r="E480" s="96"/>
      <c r="F480" s="97"/>
      <c r="G480" s="94"/>
      <c r="H480" s="98"/>
      <c r="I480" s="99"/>
      <c r="J480" s="99"/>
      <c r="K480" s="100"/>
      <c r="L480" s="101">
        <v>480</v>
      </c>
      <c r="M480" s="101" t="b">
        <f xml:space="preserve"> IF(AND(TRUE), TRUE, FALSE)</f>
        <v>1</v>
      </c>
      <c r="N480" s="102"/>
    </row>
    <row r="481" spans="1:14" x14ac:dyDescent="0.35">
      <c r="A481" s="93" t="s">
        <v>242</v>
      </c>
      <c r="B481" s="93" t="s">
        <v>253</v>
      </c>
      <c r="C481" s="94"/>
      <c r="D481" s="95"/>
      <c r="E481" s="96"/>
      <c r="F481" s="97"/>
      <c r="G481" s="94"/>
      <c r="H481" s="98"/>
      <c r="I481" s="99"/>
      <c r="J481" s="99"/>
      <c r="K481" s="100"/>
      <c r="L481" s="101">
        <v>481</v>
      </c>
      <c r="M481" s="101" t="b">
        <f xml:space="preserve"> IF(AND(TRUE), TRUE, FALSE)</f>
        <v>1</v>
      </c>
      <c r="N481" s="102"/>
    </row>
    <row r="482" spans="1:14" x14ac:dyDescent="0.35">
      <c r="A482" s="93" t="s">
        <v>242</v>
      </c>
      <c r="B482" s="93" t="s">
        <v>254</v>
      </c>
      <c r="C482" s="94"/>
      <c r="D482" s="95"/>
      <c r="E482" s="96"/>
      <c r="F482" s="97"/>
      <c r="G482" s="94"/>
      <c r="H482" s="98"/>
      <c r="I482" s="99"/>
      <c r="J482" s="99"/>
      <c r="K482" s="100"/>
      <c r="L482" s="101">
        <v>482</v>
      </c>
      <c r="M482" s="101" t="b">
        <f xml:space="preserve"> IF(AND(TRUE), TRUE, FALSE)</f>
        <v>1</v>
      </c>
      <c r="N482" s="102"/>
    </row>
    <row r="483" spans="1:14" x14ac:dyDescent="0.35">
      <c r="A483" s="93" t="s">
        <v>242</v>
      </c>
      <c r="B483" s="93" t="s">
        <v>255</v>
      </c>
      <c r="C483" s="94"/>
      <c r="D483" s="95"/>
      <c r="E483" s="96"/>
      <c r="F483" s="97"/>
      <c r="G483" s="94"/>
      <c r="H483" s="98"/>
      <c r="I483" s="99"/>
      <c r="J483" s="99"/>
      <c r="K483" s="100"/>
      <c r="L483" s="101">
        <v>483</v>
      </c>
      <c r="M483" s="101" t="b">
        <f xml:space="preserve"> IF(AND(TRUE), TRUE, FALSE)</f>
        <v>1</v>
      </c>
      <c r="N483" s="102"/>
    </row>
    <row r="484" spans="1:14" x14ac:dyDescent="0.35">
      <c r="A484" s="93" t="s">
        <v>242</v>
      </c>
      <c r="B484" s="93" t="s">
        <v>256</v>
      </c>
      <c r="C484" s="94"/>
      <c r="D484" s="95"/>
      <c r="E484" s="96"/>
      <c r="F484" s="97"/>
      <c r="G484" s="94"/>
      <c r="H484" s="98"/>
      <c r="I484" s="99"/>
      <c r="J484" s="99"/>
      <c r="K484" s="100"/>
      <c r="L484" s="101">
        <v>484</v>
      </c>
      <c r="M484" s="101" t="b">
        <f xml:space="preserve"> IF(AND(TRUE), TRUE, FALSE)</f>
        <v>1</v>
      </c>
      <c r="N484" s="102"/>
    </row>
    <row r="485" spans="1:14" x14ac:dyDescent="0.35">
      <c r="A485" s="93" t="s">
        <v>242</v>
      </c>
      <c r="B485" s="93" t="s">
        <v>176</v>
      </c>
      <c r="C485" s="94"/>
      <c r="D485" s="95"/>
      <c r="E485" s="96"/>
      <c r="F485" s="97"/>
      <c r="G485" s="94"/>
      <c r="H485" s="98"/>
      <c r="I485" s="99"/>
      <c r="J485" s="99"/>
      <c r="K485" s="100"/>
      <c r="L485" s="101">
        <v>485</v>
      </c>
      <c r="M485" s="101" t="b">
        <f xml:space="preserve"> IF(AND(TRUE), TRUE, FALSE)</f>
        <v>1</v>
      </c>
      <c r="N485" s="102"/>
    </row>
    <row r="486" spans="1:14" x14ac:dyDescent="0.35">
      <c r="A486" s="93" t="s">
        <v>242</v>
      </c>
      <c r="B486" s="93" t="s">
        <v>174</v>
      </c>
      <c r="C486" s="94"/>
      <c r="D486" s="95"/>
      <c r="E486" s="96"/>
      <c r="F486" s="97"/>
      <c r="G486" s="94"/>
      <c r="H486" s="98"/>
      <c r="I486" s="99"/>
      <c r="J486" s="99"/>
      <c r="K486" s="100"/>
      <c r="L486" s="101">
        <v>486</v>
      </c>
      <c r="M486" s="101" t="b">
        <f xml:space="preserve"> IF(AND(TRUE), TRUE, FALSE)</f>
        <v>1</v>
      </c>
      <c r="N486" s="102"/>
    </row>
    <row r="487" spans="1:14" x14ac:dyDescent="0.35">
      <c r="A487" s="93" t="s">
        <v>242</v>
      </c>
      <c r="B487" s="93" t="s">
        <v>313</v>
      </c>
      <c r="C487" s="94"/>
      <c r="D487" s="95"/>
      <c r="E487" s="96"/>
      <c r="F487" s="97"/>
      <c r="G487" s="94"/>
      <c r="H487" s="98"/>
      <c r="I487" s="99"/>
      <c r="J487" s="99"/>
      <c r="K487" s="100"/>
      <c r="L487" s="101">
        <v>487</v>
      </c>
      <c r="M487" s="101" t="b">
        <f xml:space="preserve"> IF(AND(TRUE), TRUE, FALSE)</f>
        <v>1</v>
      </c>
      <c r="N487" s="102"/>
    </row>
    <row r="488" spans="1:14" x14ac:dyDescent="0.35">
      <c r="A488" s="93" t="s">
        <v>242</v>
      </c>
      <c r="B488" s="93" t="s">
        <v>314</v>
      </c>
      <c r="C488" s="94"/>
      <c r="D488" s="95"/>
      <c r="E488" s="96"/>
      <c r="F488" s="97"/>
      <c r="G488" s="94"/>
      <c r="H488" s="98"/>
      <c r="I488" s="99"/>
      <c r="J488" s="99"/>
      <c r="K488" s="100"/>
      <c r="L488" s="101">
        <v>488</v>
      </c>
      <c r="M488" s="101" t="b">
        <f xml:space="preserve"> IF(AND(TRUE), TRUE, FALSE)</f>
        <v>1</v>
      </c>
      <c r="N488" s="102"/>
    </row>
    <row r="489" spans="1:14" x14ac:dyDescent="0.35">
      <c r="A489" s="93" t="s">
        <v>242</v>
      </c>
      <c r="B489" s="93" t="s">
        <v>317</v>
      </c>
      <c r="C489" s="94"/>
      <c r="D489" s="95"/>
      <c r="E489" s="96"/>
      <c r="F489" s="97"/>
      <c r="G489" s="94"/>
      <c r="H489" s="98"/>
      <c r="I489" s="99"/>
      <c r="J489" s="99"/>
      <c r="K489" s="100"/>
      <c r="L489" s="101">
        <v>489</v>
      </c>
      <c r="M489" s="101" t="b">
        <f xml:space="preserve"> IF(AND(TRUE), TRUE, FALSE)</f>
        <v>1</v>
      </c>
      <c r="N489" s="102"/>
    </row>
    <row r="490" spans="1:14" x14ac:dyDescent="0.35">
      <c r="A490" s="93" t="s">
        <v>242</v>
      </c>
      <c r="B490" s="93" t="s">
        <v>186</v>
      </c>
      <c r="C490" s="94"/>
      <c r="D490" s="95"/>
      <c r="E490" s="96"/>
      <c r="F490" s="97"/>
      <c r="G490" s="94"/>
      <c r="H490" s="98"/>
      <c r="I490" s="99"/>
      <c r="J490" s="99"/>
      <c r="K490" s="100"/>
      <c r="L490" s="101">
        <v>490</v>
      </c>
      <c r="M490" s="101" t="b">
        <f xml:space="preserve"> IF(AND(TRUE), TRUE, FALSE)</f>
        <v>1</v>
      </c>
      <c r="N490" s="102"/>
    </row>
    <row r="491" spans="1:14" x14ac:dyDescent="0.35">
      <c r="A491" s="93" t="s">
        <v>242</v>
      </c>
      <c r="B491" s="93" t="s">
        <v>204</v>
      </c>
      <c r="C491" s="94"/>
      <c r="D491" s="95"/>
      <c r="E491" s="96"/>
      <c r="F491" s="97"/>
      <c r="G491" s="94"/>
      <c r="H491" s="98"/>
      <c r="I491" s="99"/>
      <c r="J491" s="99"/>
      <c r="K491" s="100"/>
      <c r="L491" s="101">
        <v>491</v>
      </c>
      <c r="M491" s="101" t="b">
        <f xml:space="preserve"> IF(AND(TRUE), TRUE, FALSE)</f>
        <v>1</v>
      </c>
      <c r="N491" s="102"/>
    </row>
    <row r="492" spans="1:14" x14ac:dyDescent="0.35">
      <c r="A492" s="93" t="s">
        <v>242</v>
      </c>
      <c r="B492" s="50" t="s">
        <v>205</v>
      </c>
      <c r="C492" s="94"/>
      <c r="D492" s="95"/>
      <c r="E492" s="96"/>
      <c r="F492" s="97"/>
      <c r="G492" s="94"/>
      <c r="H492" s="98"/>
      <c r="I492" s="99"/>
      <c r="J492" s="99"/>
      <c r="K492" s="100"/>
      <c r="L492" s="101">
        <v>492</v>
      </c>
      <c r="M492" s="101" t="b">
        <f xml:space="preserve"> IF(AND(TRUE), TRUE, FALSE)</f>
        <v>1</v>
      </c>
      <c r="N492" s="58"/>
    </row>
    <row r="493" spans="1:14" x14ac:dyDescent="0.35">
      <c r="A493" s="93" t="s">
        <v>242</v>
      </c>
      <c r="B493" s="50" t="s">
        <v>206</v>
      </c>
      <c r="C493" s="94"/>
      <c r="D493" s="95"/>
      <c r="E493" s="96"/>
      <c r="F493" s="97"/>
      <c r="G493" s="94"/>
      <c r="H493" s="98"/>
      <c r="I493" s="99"/>
      <c r="J493" s="99"/>
      <c r="K493" s="100"/>
      <c r="L493" s="101">
        <v>493</v>
      </c>
      <c r="M493" s="101" t="b">
        <f xml:space="preserve"> IF(AND(TRUE), TRUE, FALSE)</f>
        <v>1</v>
      </c>
      <c r="N493" s="58"/>
    </row>
    <row r="494" spans="1:14" x14ac:dyDescent="0.35">
      <c r="A494" s="93" t="s">
        <v>242</v>
      </c>
      <c r="B494" s="50" t="s">
        <v>207</v>
      </c>
      <c r="C494" s="94"/>
      <c r="D494" s="95"/>
      <c r="E494" s="96"/>
      <c r="F494" s="97"/>
      <c r="G494" s="94"/>
      <c r="H494" s="98"/>
      <c r="I494" s="99"/>
      <c r="J494" s="99"/>
      <c r="K494" s="100"/>
      <c r="L494" s="101">
        <v>494</v>
      </c>
      <c r="M494" s="101" t="b">
        <f xml:space="preserve"> IF(AND(TRUE), TRUE, FALSE)</f>
        <v>1</v>
      </c>
      <c r="N494" s="58"/>
    </row>
    <row r="495" spans="1:14" x14ac:dyDescent="0.35">
      <c r="A495" s="93" t="s">
        <v>242</v>
      </c>
      <c r="B495" s="93" t="s">
        <v>175</v>
      </c>
      <c r="C495" s="94"/>
      <c r="D495" s="95"/>
      <c r="E495" s="96"/>
      <c r="F495" s="97"/>
      <c r="G495" s="94"/>
      <c r="H495" s="98"/>
      <c r="I495" s="99"/>
      <c r="J495" s="99"/>
      <c r="K495" s="100"/>
      <c r="L495" s="101">
        <v>495</v>
      </c>
      <c r="M495" s="101" t="b">
        <f xml:space="preserve"> IF(AND(TRUE), TRUE, FALSE)</f>
        <v>1</v>
      </c>
      <c r="N495" s="102"/>
    </row>
    <row r="496" spans="1:14" x14ac:dyDescent="0.35">
      <c r="A496" s="93" t="s">
        <v>242</v>
      </c>
      <c r="B496" s="93" t="s">
        <v>258</v>
      </c>
      <c r="C496" s="94"/>
      <c r="D496" s="95"/>
      <c r="E496" s="96"/>
      <c r="F496" s="97"/>
      <c r="G496" s="94"/>
      <c r="H496" s="98"/>
      <c r="I496" s="99"/>
      <c r="J496" s="99"/>
      <c r="K496" s="100"/>
      <c r="L496" s="101">
        <v>496</v>
      </c>
      <c r="M496" s="101" t="b">
        <f xml:space="preserve"> IF(AND(TRUE), TRUE, FALSE)</f>
        <v>1</v>
      </c>
      <c r="N496" s="102"/>
    </row>
    <row r="497" spans="1:14" x14ac:dyDescent="0.35">
      <c r="A497" s="93" t="s">
        <v>243</v>
      </c>
      <c r="B497" s="93" t="s">
        <v>276</v>
      </c>
      <c r="C497" s="94"/>
      <c r="D497" s="95"/>
      <c r="E497" s="96"/>
      <c r="F497" s="97"/>
      <c r="G497" s="94"/>
      <c r="H497" s="98"/>
      <c r="I497" s="99"/>
      <c r="J497" s="99"/>
      <c r="K497" s="100"/>
      <c r="L497" s="101">
        <v>497</v>
      </c>
      <c r="M497" s="101" t="b">
        <f xml:space="preserve"> IF(AND(TRUE), TRUE, FALSE)</f>
        <v>1</v>
      </c>
      <c r="N497" s="102"/>
    </row>
    <row r="498" spans="1:14" x14ac:dyDescent="0.35">
      <c r="A498" s="93" t="s">
        <v>243</v>
      </c>
      <c r="B498" s="93" t="s">
        <v>277</v>
      </c>
      <c r="C498" s="94"/>
      <c r="D498" s="95"/>
      <c r="E498" s="96"/>
      <c r="F498" s="97"/>
      <c r="G498" s="94"/>
      <c r="H498" s="98"/>
      <c r="I498" s="99"/>
      <c r="J498" s="99"/>
      <c r="K498" s="100"/>
      <c r="L498" s="101">
        <v>498</v>
      </c>
      <c r="M498" s="101" t="b">
        <f xml:space="preserve"> IF(AND(TRUE), TRUE, FALSE)</f>
        <v>1</v>
      </c>
      <c r="N498" s="102"/>
    </row>
    <row r="499" spans="1:14" x14ac:dyDescent="0.35">
      <c r="A499" s="93" t="s">
        <v>243</v>
      </c>
      <c r="B499" s="93" t="s">
        <v>186</v>
      </c>
      <c r="C499" s="94"/>
      <c r="D499" s="95"/>
      <c r="E499" s="96"/>
      <c r="F499" s="97"/>
      <c r="G499" s="94"/>
      <c r="H499" s="98"/>
      <c r="I499" s="99"/>
      <c r="J499" s="99"/>
      <c r="K499" s="100"/>
      <c r="L499" s="101">
        <v>499</v>
      </c>
      <c r="M499" s="101" t="b">
        <f xml:space="preserve"> IF(AND(TRUE), TRUE, FALSE)</f>
        <v>1</v>
      </c>
      <c r="N499" s="102"/>
    </row>
    <row r="500" spans="1:14" x14ac:dyDescent="0.35">
      <c r="A500" s="93" t="s">
        <v>243</v>
      </c>
      <c r="B500" s="93" t="s">
        <v>189</v>
      </c>
      <c r="C500" s="94"/>
      <c r="D500" s="95"/>
      <c r="E500" s="96"/>
      <c r="F500" s="97"/>
      <c r="G500" s="94"/>
      <c r="H500" s="98"/>
      <c r="I500" s="99"/>
      <c r="J500" s="99"/>
      <c r="K500" s="100"/>
      <c r="L500" s="101">
        <v>500</v>
      </c>
      <c r="M500" s="101" t="b">
        <f xml:space="preserve"> IF(AND(TRUE), TRUE, FALSE)</f>
        <v>1</v>
      </c>
      <c r="N500" s="102"/>
    </row>
    <row r="501" spans="1:14" x14ac:dyDescent="0.35">
      <c r="A501" s="93" t="s">
        <v>243</v>
      </c>
      <c r="B501" s="93" t="s">
        <v>188</v>
      </c>
      <c r="C501" s="94"/>
      <c r="D501" s="95"/>
      <c r="E501" s="96"/>
      <c r="F501" s="97"/>
      <c r="G501" s="94"/>
      <c r="H501" s="98"/>
      <c r="I501" s="99"/>
      <c r="J501" s="99"/>
      <c r="K501" s="100"/>
      <c r="L501" s="101">
        <v>501</v>
      </c>
      <c r="M501" s="101" t="b">
        <f xml:space="preserve"> IF(AND(TRUE), TRUE, FALSE)</f>
        <v>1</v>
      </c>
      <c r="N501" s="102"/>
    </row>
    <row r="502" spans="1:14" x14ac:dyDescent="0.35">
      <c r="A502" s="93" t="s">
        <v>243</v>
      </c>
      <c r="B502" s="50" t="s">
        <v>244</v>
      </c>
      <c r="C502" s="94"/>
      <c r="D502" s="95"/>
      <c r="E502" s="96"/>
      <c r="F502" s="97"/>
      <c r="G502" s="94"/>
      <c r="H502" s="98"/>
      <c r="I502" s="99"/>
      <c r="J502" s="99"/>
      <c r="K502" s="100"/>
      <c r="L502" s="101">
        <v>502</v>
      </c>
      <c r="M502" s="101" t="b">
        <f xml:space="preserve"> IF(AND(TRUE), TRUE, FALSE)</f>
        <v>1</v>
      </c>
      <c r="N502" s="58"/>
    </row>
    <row r="503" spans="1:14" x14ac:dyDescent="0.35">
      <c r="A503" s="93" t="s">
        <v>243</v>
      </c>
      <c r="B503" s="93" t="s">
        <v>245</v>
      </c>
      <c r="C503" s="94"/>
      <c r="D503" s="95"/>
      <c r="E503" s="96"/>
      <c r="F503" s="97"/>
      <c r="G503" s="94"/>
      <c r="H503" s="98"/>
      <c r="I503" s="99"/>
      <c r="J503" s="99"/>
      <c r="K503" s="100"/>
      <c r="L503" s="101">
        <v>503</v>
      </c>
      <c r="M503" s="101" t="b">
        <f xml:space="preserve"> IF(AND(TRUE), TRUE, FALSE)</f>
        <v>1</v>
      </c>
      <c r="N503" s="102"/>
    </row>
    <row r="504" spans="1:14" x14ac:dyDescent="0.35">
      <c r="A504" s="93" t="s">
        <v>243</v>
      </c>
      <c r="B504" s="93" t="s">
        <v>315</v>
      </c>
      <c r="C504" s="94"/>
      <c r="D504" s="95"/>
      <c r="E504" s="96"/>
      <c r="F504" s="97"/>
      <c r="G504" s="94"/>
      <c r="H504" s="98"/>
      <c r="I504" s="99"/>
      <c r="J504" s="99"/>
      <c r="K504" s="100"/>
      <c r="L504" s="101">
        <v>504</v>
      </c>
      <c r="M504" s="101" t="b">
        <f xml:space="preserve"> IF(AND(TRUE), TRUE, FALSE)</f>
        <v>1</v>
      </c>
      <c r="N504" s="102"/>
    </row>
    <row r="505" spans="1:14" x14ac:dyDescent="0.35">
      <c r="A505" s="93" t="s">
        <v>243</v>
      </c>
      <c r="B505" s="93" t="s">
        <v>316</v>
      </c>
      <c r="C505" s="94"/>
      <c r="D505" s="95"/>
      <c r="E505" s="96"/>
      <c r="F505" s="97"/>
      <c r="G505" s="94"/>
      <c r="H505" s="98"/>
      <c r="I505" s="99"/>
      <c r="J505" s="99"/>
      <c r="K505" s="100"/>
      <c r="L505" s="101">
        <v>505</v>
      </c>
      <c r="M505" s="101" t="b">
        <f xml:space="preserve"> IF(AND(TRUE), TRUE, FALSE)</f>
        <v>1</v>
      </c>
      <c r="N505" s="102"/>
    </row>
    <row r="506" spans="1:14" x14ac:dyDescent="0.35">
      <c r="A506" s="93" t="s">
        <v>243</v>
      </c>
      <c r="B506" s="50" t="s">
        <v>257</v>
      </c>
      <c r="C506" s="94"/>
      <c r="D506" s="95"/>
      <c r="E506" s="96"/>
      <c r="F506" s="97"/>
      <c r="G506" s="94"/>
      <c r="H506" s="98"/>
      <c r="I506" s="99"/>
      <c r="J506" s="99"/>
      <c r="K506" s="100"/>
      <c r="L506" s="101">
        <v>506</v>
      </c>
      <c r="M506" s="101" t="b">
        <f xml:space="preserve"> IF(AND(TRUE), TRUE, FALSE)</f>
        <v>1</v>
      </c>
      <c r="N506" s="58"/>
    </row>
    <row r="507" spans="1:14" x14ac:dyDescent="0.35">
      <c r="A507" s="93" t="s">
        <v>243</v>
      </c>
      <c r="B507" s="93" t="s">
        <v>332</v>
      </c>
      <c r="C507" s="94"/>
      <c r="D507" s="95"/>
      <c r="E507" s="96"/>
      <c r="F507" s="97"/>
      <c r="G507" s="94"/>
      <c r="H507" s="98"/>
      <c r="I507" s="99"/>
      <c r="J507" s="99"/>
      <c r="K507" s="100"/>
      <c r="L507" s="101">
        <v>507</v>
      </c>
      <c r="M507" s="101" t="b">
        <f xml:space="preserve"> IF(AND(TRUE), TRUE, FALSE)</f>
        <v>1</v>
      </c>
      <c r="N507" s="102"/>
    </row>
    <row r="508" spans="1:14" x14ac:dyDescent="0.35">
      <c r="A508" s="93" t="s">
        <v>244</v>
      </c>
      <c r="B508" s="93" t="s">
        <v>264</v>
      </c>
      <c r="C508" s="94"/>
      <c r="D508" s="95"/>
      <c r="E508" s="96"/>
      <c r="F508" s="97"/>
      <c r="G508" s="94"/>
      <c r="H508" s="98"/>
      <c r="I508" s="99"/>
      <c r="J508" s="99"/>
      <c r="K508" s="100"/>
      <c r="L508" s="101">
        <v>508</v>
      </c>
      <c r="M508" s="101" t="b">
        <f xml:space="preserve"> IF(AND(TRUE), TRUE, FALSE)</f>
        <v>1</v>
      </c>
      <c r="N508" s="102"/>
    </row>
    <row r="509" spans="1:14" x14ac:dyDescent="0.35">
      <c r="A509" s="93" t="s">
        <v>244</v>
      </c>
      <c r="B509" s="93" t="s">
        <v>265</v>
      </c>
      <c r="C509" s="94"/>
      <c r="D509" s="95"/>
      <c r="E509" s="96"/>
      <c r="F509" s="97"/>
      <c r="G509" s="94"/>
      <c r="H509" s="98"/>
      <c r="I509" s="99"/>
      <c r="J509" s="99"/>
      <c r="K509" s="100"/>
      <c r="L509" s="101">
        <v>509</v>
      </c>
      <c r="M509" s="101" t="b">
        <f xml:space="preserve"> IF(AND(TRUE), TRUE, FALSE)</f>
        <v>1</v>
      </c>
      <c r="N509" s="102"/>
    </row>
    <row r="510" spans="1:14" x14ac:dyDescent="0.35">
      <c r="A510" s="93" t="s">
        <v>244</v>
      </c>
      <c r="B510" s="93" t="s">
        <v>240</v>
      </c>
      <c r="C510" s="94"/>
      <c r="D510" s="95"/>
      <c r="E510" s="96"/>
      <c r="F510" s="97"/>
      <c r="G510" s="94"/>
      <c r="H510" s="98"/>
      <c r="I510" s="99"/>
      <c r="J510" s="99"/>
      <c r="K510" s="100"/>
      <c r="L510" s="101">
        <v>510</v>
      </c>
      <c r="M510" s="101" t="b">
        <f xml:space="preserve"> IF(AND(TRUE), TRUE, FALSE)</f>
        <v>1</v>
      </c>
      <c r="N510" s="102"/>
    </row>
    <row r="511" spans="1:14" x14ac:dyDescent="0.35">
      <c r="A511" s="93" t="s">
        <v>244</v>
      </c>
      <c r="B511" s="93" t="s">
        <v>241</v>
      </c>
      <c r="C511" s="94"/>
      <c r="D511" s="95"/>
      <c r="E511" s="96"/>
      <c r="F511" s="97"/>
      <c r="G511" s="94"/>
      <c r="H511" s="98"/>
      <c r="I511" s="99"/>
      <c r="J511" s="99"/>
      <c r="K511" s="100"/>
      <c r="L511" s="101">
        <v>511</v>
      </c>
      <c r="M511" s="101" t="b">
        <f xml:space="preserve"> IF(AND(TRUE), TRUE, FALSE)</f>
        <v>1</v>
      </c>
      <c r="N511" s="102"/>
    </row>
    <row r="512" spans="1:14" x14ac:dyDescent="0.35">
      <c r="A512" s="93" t="s">
        <v>245</v>
      </c>
      <c r="B512" s="93" t="s">
        <v>253</v>
      </c>
      <c r="C512" s="94"/>
      <c r="D512" s="95"/>
      <c r="E512" s="96"/>
      <c r="F512" s="97"/>
      <c r="G512" s="94"/>
      <c r="H512" s="98"/>
      <c r="I512" s="99"/>
      <c r="J512" s="99"/>
      <c r="K512" s="100"/>
      <c r="L512" s="101">
        <v>512</v>
      </c>
      <c r="M512" s="101" t="b">
        <f xml:space="preserve"> IF(AND(TRUE), TRUE, FALSE)</f>
        <v>1</v>
      </c>
      <c r="N512" s="102"/>
    </row>
    <row r="513" spans="1:14" x14ac:dyDescent="0.35">
      <c r="A513" s="93" t="s">
        <v>245</v>
      </c>
      <c r="B513" s="93" t="s">
        <v>254</v>
      </c>
      <c r="C513" s="94"/>
      <c r="D513" s="95"/>
      <c r="E513" s="96"/>
      <c r="F513" s="97"/>
      <c r="G513" s="94"/>
      <c r="H513" s="98"/>
      <c r="I513" s="99"/>
      <c r="J513" s="99"/>
      <c r="K513" s="100"/>
      <c r="L513" s="101">
        <v>513</v>
      </c>
      <c r="M513" s="101" t="b">
        <f xml:space="preserve"> IF(AND(TRUE), TRUE, FALSE)</f>
        <v>1</v>
      </c>
      <c r="N513" s="102"/>
    </row>
    <row r="514" spans="1:14" x14ac:dyDescent="0.35">
      <c r="A514" s="93" t="s">
        <v>245</v>
      </c>
      <c r="B514" s="93" t="s">
        <v>255</v>
      </c>
      <c r="C514" s="94"/>
      <c r="D514" s="95"/>
      <c r="E514" s="96"/>
      <c r="F514" s="97"/>
      <c r="G514" s="94"/>
      <c r="H514" s="98"/>
      <c r="I514" s="99"/>
      <c r="J514" s="99"/>
      <c r="K514" s="100"/>
      <c r="L514" s="101">
        <v>514</v>
      </c>
      <c r="M514" s="101" t="b">
        <f xml:space="preserve"> IF(AND(TRUE), TRUE, FALSE)</f>
        <v>1</v>
      </c>
      <c r="N514" s="102"/>
    </row>
    <row r="515" spans="1:14" x14ac:dyDescent="0.35">
      <c r="A515" s="93" t="s">
        <v>245</v>
      </c>
      <c r="B515" s="93" t="s">
        <v>256</v>
      </c>
      <c r="C515" s="94"/>
      <c r="D515" s="95"/>
      <c r="E515" s="96"/>
      <c r="F515" s="97"/>
      <c r="G515" s="94"/>
      <c r="H515" s="98"/>
      <c r="I515" s="99"/>
      <c r="J515" s="99"/>
      <c r="K515" s="100"/>
      <c r="L515" s="101">
        <v>515</v>
      </c>
      <c r="M515" s="101" t="b">
        <f xml:space="preserve"> IF(AND(TRUE), TRUE, FALSE)</f>
        <v>1</v>
      </c>
      <c r="N515" s="102"/>
    </row>
    <row r="516" spans="1:14" x14ac:dyDescent="0.35">
      <c r="A516" s="93" t="s">
        <v>245</v>
      </c>
      <c r="B516" s="93" t="s">
        <v>264</v>
      </c>
      <c r="C516" s="94"/>
      <c r="D516" s="95"/>
      <c r="E516" s="96"/>
      <c r="F516" s="97"/>
      <c r="G516" s="94"/>
      <c r="H516" s="98"/>
      <c r="I516" s="99"/>
      <c r="J516" s="99"/>
      <c r="K516" s="100"/>
      <c r="L516" s="101">
        <v>516</v>
      </c>
      <c r="M516" s="101" t="b">
        <f xml:space="preserve"> IF(AND(TRUE), TRUE, FALSE)</f>
        <v>1</v>
      </c>
      <c r="N516" s="102"/>
    </row>
    <row r="517" spans="1:14" x14ac:dyDescent="0.35">
      <c r="A517" s="93" t="s">
        <v>245</v>
      </c>
      <c r="B517" s="93" t="s">
        <v>265</v>
      </c>
      <c r="C517" s="94"/>
      <c r="D517" s="95"/>
      <c r="E517" s="96"/>
      <c r="F517" s="97"/>
      <c r="G517" s="94"/>
      <c r="H517" s="98"/>
      <c r="I517" s="99"/>
      <c r="J517" s="99"/>
      <c r="K517" s="100"/>
      <c r="L517" s="101">
        <v>517</v>
      </c>
      <c r="M517" s="101" t="b">
        <f xml:space="preserve"> IF(AND(TRUE), TRUE, FALSE)</f>
        <v>1</v>
      </c>
      <c r="N517" s="102"/>
    </row>
    <row r="518" spans="1:14" x14ac:dyDescent="0.35">
      <c r="A518" s="93" t="s">
        <v>245</v>
      </c>
      <c r="B518" s="93" t="s">
        <v>240</v>
      </c>
      <c r="C518" s="94"/>
      <c r="D518" s="95"/>
      <c r="E518" s="96"/>
      <c r="F518" s="97"/>
      <c r="G518" s="94"/>
      <c r="H518" s="98"/>
      <c r="I518" s="99"/>
      <c r="J518" s="99"/>
      <c r="K518" s="100"/>
      <c r="L518" s="101">
        <v>518</v>
      </c>
      <c r="M518" s="101" t="b">
        <f xml:space="preserve"> IF(AND(TRUE), TRUE, FALSE)</f>
        <v>1</v>
      </c>
      <c r="N518" s="102"/>
    </row>
    <row r="519" spans="1:14" x14ac:dyDescent="0.35">
      <c r="A519" s="93" t="s">
        <v>245</v>
      </c>
      <c r="B519" s="93" t="s">
        <v>241</v>
      </c>
      <c r="C519" s="94"/>
      <c r="D519" s="95"/>
      <c r="E519" s="96"/>
      <c r="F519" s="97"/>
      <c r="G519" s="94"/>
      <c r="H519" s="98"/>
      <c r="I519" s="99"/>
      <c r="J519" s="99"/>
      <c r="K519" s="100"/>
      <c r="L519" s="101">
        <v>519</v>
      </c>
      <c r="M519" s="101" t="b">
        <f xml:space="preserve"> IF(AND(TRUE), TRUE, FALSE)</f>
        <v>1</v>
      </c>
      <c r="N519" s="102"/>
    </row>
    <row r="520" spans="1:14" x14ac:dyDescent="0.35">
      <c r="A520" s="93" t="s">
        <v>247</v>
      </c>
      <c r="B520" s="93" t="s">
        <v>232</v>
      </c>
      <c r="C520" s="94"/>
      <c r="D520" s="95"/>
      <c r="E520" s="96"/>
      <c r="F520" s="97"/>
      <c r="G520" s="94"/>
      <c r="H520" s="98"/>
      <c r="I520" s="99"/>
      <c r="J520" s="99"/>
      <c r="K520" s="100"/>
      <c r="L520" s="101">
        <v>520</v>
      </c>
      <c r="M520" s="101" t="b">
        <f xml:space="preserve"> IF(AND(TRUE), TRUE, FALSE)</f>
        <v>1</v>
      </c>
      <c r="N520" s="102"/>
    </row>
    <row r="521" spans="1:14" x14ac:dyDescent="0.35">
      <c r="A521" s="93" t="s">
        <v>247</v>
      </c>
      <c r="B521" s="93" t="s">
        <v>233</v>
      </c>
      <c r="C521" s="111"/>
      <c r="D521" s="112"/>
      <c r="E521" s="118"/>
      <c r="F521" s="113"/>
      <c r="G521" s="111"/>
      <c r="H521" s="114"/>
      <c r="I521" s="115"/>
      <c r="J521" s="115"/>
      <c r="K521" s="116"/>
      <c r="L521" s="119">
        <v>521</v>
      </c>
      <c r="M521" s="119" t="b">
        <f xml:space="preserve"> IF(AND(TRUE), TRUE, FALSE)</f>
        <v>1</v>
      </c>
      <c r="N521" s="102"/>
    </row>
    <row r="522" spans="1:14" x14ac:dyDescent="0.35">
      <c r="A522" s="93" t="s">
        <v>247</v>
      </c>
      <c r="B522" s="93" t="s">
        <v>234</v>
      </c>
      <c r="C522" s="111"/>
      <c r="D522" s="112"/>
      <c r="E522" s="118"/>
      <c r="F522" s="113"/>
      <c r="G522" s="111"/>
      <c r="H522" s="114"/>
      <c r="I522" s="115"/>
      <c r="J522" s="115"/>
      <c r="K522" s="116"/>
      <c r="L522" s="119">
        <v>522</v>
      </c>
      <c r="M522" s="119" t="b">
        <f xml:space="preserve"> IF(AND(TRUE), TRUE, FALSE)</f>
        <v>1</v>
      </c>
      <c r="N522" s="102"/>
    </row>
    <row r="523" spans="1:14" x14ac:dyDescent="0.35">
      <c r="A523" s="93" t="s">
        <v>247</v>
      </c>
      <c r="B523" s="93" t="s">
        <v>311</v>
      </c>
      <c r="C523" s="111"/>
      <c r="D523" s="112"/>
      <c r="E523" s="118"/>
      <c r="F523" s="113"/>
      <c r="G523" s="111"/>
      <c r="H523" s="114"/>
      <c r="I523" s="115"/>
      <c r="J523" s="115"/>
      <c r="K523" s="116"/>
      <c r="L523" s="119">
        <v>523</v>
      </c>
      <c r="M523" s="119" t="b">
        <f xml:space="preserve"> IF(AND(TRUE), TRUE, FALSE)</f>
        <v>1</v>
      </c>
      <c r="N523" s="102"/>
    </row>
    <row r="524" spans="1:14" x14ac:dyDescent="0.35">
      <c r="A524" s="93" t="s">
        <v>247</v>
      </c>
      <c r="B524" s="50" t="s">
        <v>312</v>
      </c>
      <c r="C524" s="94"/>
      <c r="D524" s="95"/>
      <c r="E524" s="96"/>
      <c r="F524" s="97"/>
      <c r="G524" s="94"/>
      <c r="H524" s="98"/>
      <c r="I524" s="99"/>
      <c r="J524" s="99"/>
      <c r="K524" s="100"/>
      <c r="L524" s="101">
        <v>524</v>
      </c>
      <c r="M524" s="101" t="b">
        <f xml:space="preserve"> IF(AND(TRUE), TRUE, FALSE)</f>
        <v>1</v>
      </c>
      <c r="N524" s="58"/>
    </row>
    <row r="525" spans="1:14" x14ac:dyDescent="0.35">
      <c r="A525" s="93" t="s">
        <v>248</v>
      </c>
      <c r="B525" s="93" t="s">
        <v>232</v>
      </c>
      <c r="C525" s="94"/>
      <c r="D525" s="95"/>
      <c r="E525" s="96"/>
      <c r="F525" s="97"/>
      <c r="G525" s="94"/>
      <c r="H525" s="98"/>
      <c r="I525" s="99"/>
      <c r="J525" s="99"/>
      <c r="K525" s="100"/>
      <c r="L525" s="101">
        <v>525</v>
      </c>
      <c r="M525" s="101" t="b">
        <f xml:space="preserve"> IF(AND(TRUE), TRUE, FALSE)</f>
        <v>1</v>
      </c>
      <c r="N525" s="102"/>
    </row>
    <row r="526" spans="1:14" x14ac:dyDescent="0.35">
      <c r="A526" s="93" t="s">
        <v>248</v>
      </c>
      <c r="B526" s="93" t="s">
        <v>233</v>
      </c>
      <c r="C526" s="94"/>
      <c r="D526" s="95"/>
      <c r="E526" s="96"/>
      <c r="F526" s="97"/>
      <c r="G526" s="94"/>
      <c r="H526" s="98"/>
      <c r="I526" s="99"/>
      <c r="J526" s="99"/>
      <c r="K526" s="100"/>
      <c r="L526" s="101">
        <v>526</v>
      </c>
      <c r="M526" s="101" t="b">
        <f xml:space="preserve"> IF(AND(TRUE), TRUE, FALSE)</f>
        <v>1</v>
      </c>
      <c r="N526" s="102"/>
    </row>
    <row r="527" spans="1:14" x14ac:dyDescent="0.35">
      <c r="A527" s="93" t="s">
        <v>248</v>
      </c>
      <c r="B527" s="93" t="s">
        <v>234</v>
      </c>
      <c r="C527" s="94"/>
      <c r="D527" s="95"/>
      <c r="E527" s="96"/>
      <c r="F527" s="97"/>
      <c r="G527" s="94"/>
      <c r="H527" s="98"/>
      <c r="I527" s="99"/>
      <c r="J527" s="99"/>
      <c r="K527" s="100"/>
      <c r="L527" s="101">
        <v>527</v>
      </c>
      <c r="M527" s="101" t="b">
        <f xml:space="preserve"> IF(AND(TRUE), TRUE, FALSE)</f>
        <v>1</v>
      </c>
      <c r="N527" s="102"/>
    </row>
    <row r="528" spans="1:14" x14ac:dyDescent="0.35">
      <c r="A528" s="93" t="s">
        <v>248</v>
      </c>
      <c r="B528" s="93" t="s">
        <v>215</v>
      </c>
      <c r="C528" s="94"/>
      <c r="D528" s="95"/>
      <c r="E528" s="96"/>
      <c r="F528" s="97"/>
      <c r="G528" s="94"/>
      <c r="H528" s="98"/>
      <c r="I528" s="99"/>
      <c r="J528" s="99"/>
      <c r="K528" s="100"/>
      <c r="L528" s="101">
        <v>528</v>
      </c>
      <c r="M528" s="101" t="b">
        <f xml:space="preserve"> IF(AND(TRUE), TRUE, FALSE)</f>
        <v>1</v>
      </c>
      <c r="N528" s="102"/>
    </row>
    <row r="529" spans="1:14" x14ac:dyDescent="0.35">
      <c r="A529" s="93" t="s">
        <v>248</v>
      </c>
      <c r="B529" s="93" t="s">
        <v>216</v>
      </c>
      <c r="C529" s="94"/>
      <c r="D529" s="95"/>
      <c r="E529" s="96"/>
      <c r="F529" s="97"/>
      <c r="G529" s="94"/>
      <c r="H529" s="98"/>
      <c r="I529" s="99"/>
      <c r="J529" s="99"/>
      <c r="K529" s="100"/>
      <c r="L529" s="101">
        <v>529</v>
      </c>
      <c r="M529" s="101" t="b">
        <f xml:space="preserve"> IF(AND(TRUE), TRUE, FALSE)</f>
        <v>1</v>
      </c>
      <c r="N529" s="102"/>
    </row>
    <row r="530" spans="1:14" x14ac:dyDescent="0.35">
      <c r="A530" s="93" t="s">
        <v>248</v>
      </c>
      <c r="B530" s="93" t="s">
        <v>217</v>
      </c>
      <c r="C530" s="94"/>
      <c r="D530" s="95"/>
      <c r="E530" s="96"/>
      <c r="F530" s="97"/>
      <c r="G530" s="94"/>
      <c r="H530" s="98"/>
      <c r="I530" s="99"/>
      <c r="J530" s="99"/>
      <c r="K530" s="100"/>
      <c r="L530" s="101">
        <v>530</v>
      </c>
      <c r="M530" s="101" t="b">
        <f xml:space="preserve"> IF(AND(TRUE), TRUE, FALSE)</f>
        <v>1</v>
      </c>
      <c r="N530" s="102"/>
    </row>
    <row r="531" spans="1:14" x14ac:dyDescent="0.35">
      <c r="A531" s="93" t="s">
        <v>248</v>
      </c>
      <c r="B531" s="93" t="s">
        <v>218</v>
      </c>
      <c r="C531" s="94"/>
      <c r="D531" s="95"/>
      <c r="E531" s="96"/>
      <c r="F531" s="97"/>
      <c r="G531" s="94"/>
      <c r="H531" s="98"/>
      <c r="I531" s="99"/>
      <c r="J531" s="99"/>
      <c r="K531" s="100"/>
      <c r="L531" s="101">
        <v>531</v>
      </c>
      <c r="M531" s="101" t="b">
        <f xml:space="preserve"> IF(AND(TRUE), TRUE, FALSE)</f>
        <v>1</v>
      </c>
      <c r="N531" s="102"/>
    </row>
    <row r="532" spans="1:14" x14ac:dyDescent="0.35">
      <c r="A532" s="93" t="s">
        <v>248</v>
      </c>
      <c r="B532" s="93" t="s">
        <v>219</v>
      </c>
      <c r="C532" s="94"/>
      <c r="D532" s="95"/>
      <c r="E532" s="96"/>
      <c r="F532" s="97"/>
      <c r="G532" s="94"/>
      <c r="H532" s="98"/>
      <c r="I532" s="99"/>
      <c r="J532" s="99"/>
      <c r="K532" s="100"/>
      <c r="L532" s="101">
        <v>532</v>
      </c>
      <c r="M532" s="101" t="b">
        <f xml:space="preserve"> IF(AND(TRUE), TRUE, FALSE)</f>
        <v>1</v>
      </c>
      <c r="N532" s="102"/>
    </row>
    <row r="533" spans="1:14" x14ac:dyDescent="0.35">
      <c r="A533" s="93" t="s">
        <v>248</v>
      </c>
      <c r="B533" s="50" t="s">
        <v>311</v>
      </c>
      <c r="C533" s="52"/>
      <c r="D533" s="53"/>
      <c r="E533" s="61"/>
      <c r="F533" s="54"/>
      <c r="G533" s="52"/>
      <c r="H533" s="56"/>
      <c r="I533" s="55"/>
      <c r="J533" s="55"/>
      <c r="K533" s="63"/>
      <c r="L533" s="89">
        <v>533</v>
      </c>
      <c r="M533" s="89" t="b">
        <f xml:space="preserve"> IF(AND(TRUE), TRUE, FALSE)</f>
        <v>1</v>
      </c>
      <c r="N533" s="58"/>
    </row>
    <row r="534" spans="1:14" x14ac:dyDescent="0.35">
      <c r="A534" s="93" t="s">
        <v>248</v>
      </c>
      <c r="B534" s="50" t="s">
        <v>312</v>
      </c>
      <c r="C534" s="94"/>
      <c r="D534" s="95"/>
      <c r="E534" s="96"/>
      <c r="F534" s="97"/>
      <c r="G534" s="94"/>
      <c r="H534" s="98"/>
      <c r="I534" s="99"/>
      <c r="J534" s="99"/>
      <c r="K534" s="100"/>
      <c r="L534" s="101">
        <v>534</v>
      </c>
      <c r="M534" s="101" t="b">
        <f xml:space="preserve"> IF(AND(TRUE), TRUE, FALSE)</f>
        <v>1</v>
      </c>
      <c r="N534" s="58"/>
    </row>
    <row r="535" spans="1:14" x14ac:dyDescent="0.35">
      <c r="A535" s="93" t="s">
        <v>249</v>
      </c>
      <c r="B535" s="93" t="s">
        <v>288</v>
      </c>
      <c r="C535" s="111"/>
      <c r="D535" s="112"/>
      <c r="E535" s="118"/>
      <c r="F535" s="113"/>
      <c r="G535" s="111"/>
      <c r="H535" s="114"/>
      <c r="I535" s="115"/>
      <c r="J535" s="115"/>
      <c r="K535" s="116"/>
      <c r="L535" s="119">
        <v>535</v>
      </c>
      <c r="M535" s="119" t="b">
        <f xml:space="preserve"> IF(AND(TRUE), TRUE, FALSE)</f>
        <v>1</v>
      </c>
      <c r="N535" s="102"/>
    </row>
    <row r="536" spans="1:14" x14ac:dyDescent="0.35">
      <c r="A536" s="93" t="s">
        <v>253</v>
      </c>
      <c r="B536" s="93" t="s">
        <v>264</v>
      </c>
      <c r="C536" s="111"/>
      <c r="D536" s="112"/>
      <c r="E536" s="118"/>
      <c r="F536" s="113"/>
      <c r="G536" s="111"/>
      <c r="H536" s="114"/>
      <c r="I536" s="115"/>
      <c r="J536" s="115"/>
      <c r="K536" s="116"/>
      <c r="L536" s="119">
        <v>536</v>
      </c>
      <c r="M536" s="119" t="b">
        <f xml:space="preserve"> IF(AND(TRUE), TRUE, FALSE)</f>
        <v>1</v>
      </c>
      <c r="N536" s="102"/>
    </row>
    <row r="537" spans="1:14" x14ac:dyDescent="0.35">
      <c r="A537" s="93" t="s">
        <v>253</v>
      </c>
      <c r="B537" s="93" t="s">
        <v>265</v>
      </c>
      <c r="C537" s="111"/>
      <c r="D537" s="112"/>
      <c r="E537" s="118"/>
      <c r="F537" s="113"/>
      <c r="G537" s="111"/>
      <c r="H537" s="114"/>
      <c r="I537" s="115"/>
      <c r="J537" s="115"/>
      <c r="K537" s="116"/>
      <c r="L537" s="119">
        <v>537</v>
      </c>
      <c r="M537" s="119" t="b">
        <f xml:space="preserve"> IF(AND(TRUE), TRUE, FALSE)</f>
        <v>1</v>
      </c>
      <c r="N537" s="102"/>
    </row>
    <row r="538" spans="1:14" x14ac:dyDescent="0.35">
      <c r="A538" s="93" t="s">
        <v>255</v>
      </c>
      <c r="B538" s="93" t="s">
        <v>264</v>
      </c>
      <c r="C538" s="94"/>
      <c r="D538" s="95"/>
      <c r="E538" s="96"/>
      <c r="F538" s="97"/>
      <c r="G538" s="94"/>
      <c r="H538" s="98"/>
      <c r="I538" s="99"/>
      <c r="J538" s="99"/>
      <c r="K538" s="100"/>
      <c r="L538" s="101">
        <v>538</v>
      </c>
      <c r="M538" s="101" t="b">
        <f xml:space="preserve"> IF(AND(TRUE), TRUE, FALSE)</f>
        <v>1</v>
      </c>
      <c r="N538" s="102"/>
    </row>
    <row r="539" spans="1:14" x14ac:dyDescent="0.35">
      <c r="A539" s="93" t="s">
        <v>255</v>
      </c>
      <c r="B539" s="93" t="s">
        <v>265</v>
      </c>
      <c r="C539" s="111"/>
      <c r="D539" s="112"/>
      <c r="E539" s="118"/>
      <c r="F539" s="113"/>
      <c r="G539" s="111"/>
      <c r="H539" s="114"/>
      <c r="I539" s="115"/>
      <c r="J539" s="115"/>
      <c r="K539" s="116"/>
      <c r="L539" s="119">
        <v>539</v>
      </c>
      <c r="M539" s="119" t="b">
        <f xml:space="preserve"> IF(AND(TRUE), TRUE, FALSE)</f>
        <v>1</v>
      </c>
      <c r="N539" s="102"/>
    </row>
    <row r="540" spans="1:14" x14ac:dyDescent="0.35">
      <c r="A540" s="93" t="s">
        <v>255</v>
      </c>
      <c r="B540" s="93" t="s">
        <v>305</v>
      </c>
      <c r="C540" s="111"/>
      <c r="D540" s="112"/>
      <c r="E540" s="118"/>
      <c r="F540" s="113"/>
      <c r="G540" s="111"/>
      <c r="H540" s="114"/>
      <c r="I540" s="115"/>
      <c r="J540" s="115"/>
      <c r="K540" s="116"/>
      <c r="L540" s="119">
        <v>540</v>
      </c>
      <c r="M540" s="119" t="b">
        <f xml:space="preserve"> IF(AND(TRUE), TRUE, FALSE)</f>
        <v>1</v>
      </c>
      <c r="N540" s="102"/>
    </row>
    <row r="541" spans="1:14" x14ac:dyDescent="0.35">
      <c r="A541" s="93" t="s">
        <v>255</v>
      </c>
      <c r="B541" s="93" t="s">
        <v>306</v>
      </c>
      <c r="C541" s="94"/>
      <c r="D541" s="95"/>
      <c r="E541" s="96"/>
      <c r="F541" s="97"/>
      <c r="G541" s="94"/>
      <c r="H541" s="98"/>
      <c r="I541" s="99"/>
      <c r="J541" s="99"/>
      <c r="K541" s="100"/>
      <c r="L541" s="101">
        <v>541</v>
      </c>
      <c r="M541" s="101" t="b">
        <f xml:space="preserve"> IF(AND(TRUE), TRUE, FALSE)</f>
        <v>1</v>
      </c>
      <c r="N541" s="102"/>
    </row>
    <row r="542" spans="1:14" x14ac:dyDescent="0.35">
      <c r="A542" s="93" t="s">
        <v>256</v>
      </c>
      <c r="B542" s="93" t="s">
        <v>264</v>
      </c>
      <c r="C542" s="94"/>
      <c r="D542" s="95"/>
      <c r="E542" s="96"/>
      <c r="F542" s="97"/>
      <c r="G542" s="94"/>
      <c r="H542" s="98"/>
      <c r="I542" s="99"/>
      <c r="J542" s="99"/>
      <c r="K542" s="100"/>
      <c r="L542" s="101">
        <v>542</v>
      </c>
      <c r="M542" s="101" t="b">
        <f xml:space="preserve"> IF(AND(TRUE), TRUE, FALSE)</f>
        <v>1</v>
      </c>
      <c r="N542" s="102"/>
    </row>
    <row r="543" spans="1:14" x14ac:dyDescent="0.35">
      <c r="A543" s="93" t="s">
        <v>256</v>
      </c>
      <c r="B543" s="93" t="s">
        <v>265</v>
      </c>
      <c r="C543" s="94"/>
      <c r="D543" s="95"/>
      <c r="E543" s="96"/>
      <c r="F543" s="97"/>
      <c r="G543" s="94"/>
      <c r="H543" s="98"/>
      <c r="I543" s="99"/>
      <c r="J543" s="99"/>
      <c r="K543" s="100"/>
      <c r="L543" s="101">
        <v>543</v>
      </c>
      <c r="M543" s="101" t="b">
        <f xml:space="preserve"> IF(AND(TRUE), TRUE, FALSE)</f>
        <v>1</v>
      </c>
      <c r="N543" s="102"/>
    </row>
    <row r="544" spans="1:14" x14ac:dyDescent="0.35">
      <c r="A544" s="93" t="s">
        <v>259</v>
      </c>
      <c r="B544" s="93" t="s">
        <v>232</v>
      </c>
      <c r="C544" s="94"/>
      <c r="D544" s="95"/>
      <c r="E544" s="96"/>
      <c r="F544" s="97"/>
      <c r="G544" s="94"/>
      <c r="H544" s="98"/>
      <c r="I544" s="99"/>
      <c r="J544" s="99"/>
      <c r="K544" s="100"/>
      <c r="L544" s="101">
        <v>544</v>
      </c>
      <c r="M544" s="101" t="b">
        <f xml:space="preserve"> IF(AND(TRUE), TRUE, FALSE)</f>
        <v>1</v>
      </c>
      <c r="N544" s="102"/>
    </row>
    <row r="545" spans="1:14" x14ac:dyDescent="0.35">
      <c r="A545" s="93" t="s">
        <v>259</v>
      </c>
      <c r="B545" s="93" t="s">
        <v>234</v>
      </c>
      <c r="C545" s="94"/>
      <c r="D545" s="95"/>
      <c r="E545" s="96"/>
      <c r="F545" s="97"/>
      <c r="G545" s="94"/>
      <c r="H545" s="98"/>
      <c r="I545" s="99"/>
      <c r="J545" s="99"/>
      <c r="K545" s="100"/>
      <c r="L545" s="101">
        <v>545</v>
      </c>
      <c r="M545" s="101" t="b">
        <f xml:space="preserve"> IF(AND(TRUE), TRUE, FALSE)</f>
        <v>1</v>
      </c>
      <c r="N545" s="102"/>
    </row>
    <row r="546" spans="1:14" x14ac:dyDescent="0.35">
      <c r="A546" s="93" t="s">
        <v>259</v>
      </c>
      <c r="B546" s="50" t="s">
        <v>272</v>
      </c>
      <c r="C546" s="94"/>
      <c r="D546" s="95"/>
      <c r="E546" s="96"/>
      <c r="F546" s="97"/>
      <c r="G546" s="94"/>
      <c r="H546" s="98"/>
      <c r="I546" s="99"/>
      <c r="J546" s="99"/>
      <c r="K546" s="100"/>
      <c r="L546" s="101">
        <v>546</v>
      </c>
      <c r="M546" s="101" t="b">
        <f xml:space="preserve"> IF(AND(TRUE), TRUE, FALSE)</f>
        <v>1</v>
      </c>
      <c r="N546" s="58"/>
    </row>
    <row r="547" spans="1:14" x14ac:dyDescent="0.35">
      <c r="A547" s="93" t="s">
        <v>259</v>
      </c>
      <c r="B547" s="50" t="s">
        <v>333</v>
      </c>
      <c r="C547" s="94"/>
      <c r="D547" s="95"/>
      <c r="E547" s="96"/>
      <c r="F547" s="97"/>
      <c r="G547" s="94"/>
      <c r="H547" s="98"/>
      <c r="I547" s="99"/>
      <c r="J547" s="99"/>
      <c r="K547" s="100"/>
      <c r="L547" s="101">
        <v>547</v>
      </c>
      <c r="M547" s="101" t="b">
        <f xml:space="preserve"> IF(AND(TRUE), TRUE, FALSE)</f>
        <v>1</v>
      </c>
      <c r="N547" s="58"/>
    </row>
    <row r="548" spans="1:14" x14ac:dyDescent="0.35">
      <c r="A548" s="93" t="s">
        <v>259</v>
      </c>
      <c r="B548" s="93" t="s">
        <v>273</v>
      </c>
      <c r="C548" s="111"/>
      <c r="D548" s="112"/>
      <c r="E548" s="118"/>
      <c r="F548" s="113"/>
      <c r="G548" s="111"/>
      <c r="H548" s="114"/>
      <c r="I548" s="115"/>
      <c r="J548" s="115"/>
      <c r="K548" s="116"/>
      <c r="L548" s="119">
        <v>548</v>
      </c>
      <c r="M548" s="119" t="b">
        <f xml:space="preserve"> IF(AND(TRUE), TRUE, FALSE)</f>
        <v>1</v>
      </c>
      <c r="N548" s="102"/>
    </row>
    <row r="549" spans="1:14" x14ac:dyDescent="0.35">
      <c r="A549" s="93" t="s">
        <v>259</v>
      </c>
      <c r="B549" s="50" t="s">
        <v>274</v>
      </c>
      <c r="C549" s="52"/>
      <c r="D549" s="53"/>
      <c r="E549" s="61"/>
      <c r="F549" s="54"/>
      <c r="G549" s="52"/>
      <c r="H549" s="56"/>
      <c r="I549" s="55"/>
      <c r="J549" s="55"/>
      <c r="K549" s="63"/>
      <c r="L549" s="89">
        <v>549</v>
      </c>
      <c r="M549" s="89" t="b">
        <f xml:space="preserve"> IF(AND(TRUE), TRUE, FALSE)</f>
        <v>1</v>
      </c>
      <c r="N549" s="58"/>
    </row>
    <row r="550" spans="1:14" x14ac:dyDescent="0.35">
      <c r="A550" s="93" t="s">
        <v>259</v>
      </c>
      <c r="B550" s="93" t="s">
        <v>275</v>
      </c>
      <c r="C550" s="94"/>
      <c r="D550" s="95"/>
      <c r="E550" s="96"/>
      <c r="F550" s="97"/>
      <c r="G550" s="94"/>
      <c r="H550" s="98"/>
      <c r="I550" s="99"/>
      <c r="J550" s="99"/>
      <c r="K550" s="100"/>
      <c r="L550" s="101">
        <v>550</v>
      </c>
      <c r="M550" s="101" t="b">
        <f xml:space="preserve"> IF(AND(TRUE), TRUE, FALSE)</f>
        <v>1</v>
      </c>
      <c r="N550" s="102"/>
    </row>
    <row r="551" spans="1:14" x14ac:dyDescent="0.35">
      <c r="A551" s="93" t="s">
        <v>259</v>
      </c>
      <c r="B551" s="110" t="s">
        <v>287</v>
      </c>
      <c r="C551" s="94"/>
      <c r="D551" s="95"/>
      <c r="E551" s="96"/>
      <c r="F551" s="97"/>
      <c r="G551" s="94"/>
      <c r="H551" s="98"/>
      <c r="I551" s="99"/>
      <c r="J551" s="99"/>
      <c r="K551" s="100"/>
      <c r="L551" s="101">
        <v>551</v>
      </c>
      <c r="M551" s="101" t="b">
        <f xml:space="preserve"> IF(AND(TRUE), TRUE, FALSE)</f>
        <v>1</v>
      </c>
      <c r="N551" s="58"/>
    </row>
    <row r="552" spans="1:14" x14ac:dyDescent="0.35">
      <c r="A552" s="93" t="s">
        <v>259</v>
      </c>
      <c r="B552" s="50" t="s">
        <v>286</v>
      </c>
      <c r="C552" s="94"/>
      <c r="D552" s="95"/>
      <c r="E552" s="96"/>
      <c r="F552" s="97"/>
      <c r="G552" s="94"/>
      <c r="H552" s="98"/>
      <c r="I552" s="99"/>
      <c r="J552" s="99"/>
      <c r="K552" s="100"/>
      <c r="L552" s="101">
        <v>552</v>
      </c>
      <c r="M552" s="101" t="b">
        <f xml:space="preserve"> IF(AND(TRUE), TRUE, FALSE)</f>
        <v>1</v>
      </c>
      <c r="N552" s="58"/>
    </row>
    <row r="553" spans="1:14" x14ac:dyDescent="0.35">
      <c r="A553" s="93" t="s">
        <v>259</v>
      </c>
      <c r="B553" s="50" t="s">
        <v>281</v>
      </c>
      <c r="C553" s="52"/>
      <c r="D553" s="53"/>
      <c r="E553" s="61"/>
      <c r="F553" s="54"/>
      <c r="G553" s="52"/>
      <c r="H553" s="56"/>
      <c r="I553" s="55"/>
      <c r="J553" s="55"/>
      <c r="K553" s="63"/>
      <c r="L553" s="89">
        <v>553</v>
      </c>
      <c r="M553" s="89" t="b">
        <f xml:space="preserve"> IF(AND(TRUE), TRUE, FALSE)</f>
        <v>1</v>
      </c>
      <c r="N553" s="58"/>
    </row>
    <row r="554" spans="1:14" x14ac:dyDescent="0.35">
      <c r="A554" s="93" t="s">
        <v>259</v>
      </c>
      <c r="B554" s="50" t="s">
        <v>282</v>
      </c>
      <c r="C554" s="94"/>
      <c r="D554" s="95"/>
      <c r="E554" s="96"/>
      <c r="F554" s="97"/>
      <c r="G554" s="94"/>
      <c r="H554" s="98"/>
      <c r="I554" s="99"/>
      <c r="J554" s="99"/>
      <c r="K554" s="100"/>
      <c r="L554" s="101">
        <v>554</v>
      </c>
      <c r="M554" s="101" t="b">
        <f xml:space="preserve"> IF(AND(TRUE), TRUE, FALSE)</f>
        <v>1</v>
      </c>
      <c r="N554" s="58"/>
    </row>
    <row r="555" spans="1:14" x14ac:dyDescent="0.35">
      <c r="A555" s="93" t="s">
        <v>259</v>
      </c>
      <c r="B555" s="93" t="s">
        <v>283</v>
      </c>
      <c r="C555" s="94"/>
      <c r="D555" s="95"/>
      <c r="E555" s="96"/>
      <c r="F555" s="97"/>
      <c r="G555" s="94"/>
      <c r="H555" s="98"/>
      <c r="I555" s="99"/>
      <c r="J555" s="99"/>
      <c r="K555" s="100"/>
      <c r="L555" s="101">
        <v>555</v>
      </c>
      <c r="M555" s="101" t="b">
        <f xml:space="preserve"> IF(AND(TRUE), TRUE, FALSE)</f>
        <v>1</v>
      </c>
      <c r="N555" s="102"/>
    </row>
    <row r="556" spans="1:14" x14ac:dyDescent="0.35">
      <c r="A556" s="93" t="s">
        <v>259</v>
      </c>
      <c r="B556" s="93" t="s">
        <v>233</v>
      </c>
      <c r="C556" s="94"/>
      <c r="D556" s="95"/>
      <c r="E556" s="96"/>
      <c r="F556" s="97"/>
      <c r="G556" s="94"/>
      <c r="H556" s="98"/>
      <c r="I556" s="99"/>
      <c r="J556" s="99"/>
      <c r="K556" s="100"/>
      <c r="L556" s="101">
        <v>556</v>
      </c>
      <c r="M556" s="101" t="b">
        <f xml:space="preserve"> IF(AND(TRUE), TRUE, FALSE)</f>
        <v>1</v>
      </c>
      <c r="N556" s="102"/>
    </row>
    <row r="557" spans="1:14" x14ac:dyDescent="0.35">
      <c r="A557" s="93" t="s">
        <v>259</v>
      </c>
      <c r="B557" s="93" t="s">
        <v>264</v>
      </c>
      <c r="C557" s="94"/>
      <c r="D557" s="95"/>
      <c r="E557" s="96"/>
      <c r="F557" s="97"/>
      <c r="G557" s="94"/>
      <c r="H557" s="98"/>
      <c r="I557" s="99"/>
      <c r="J557" s="99"/>
      <c r="K557" s="100"/>
      <c r="L557" s="101">
        <v>557</v>
      </c>
      <c r="M557" s="101" t="b">
        <f xml:space="preserve"> IF(AND(TRUE), TRUE, FALSE)</f>
        <v>1</v>
      </c>
      <c r="N557" s="102"/>
    </row>
    <row r="558" spans="1:14" x14ac:dyDescent="0.35">
      <c r="A558" s="93" t="s">
        <v>259</v>
      </c>
      <c r="B558" s="93" t="s">
        <v>265</v>
      </c>
      <c r="C558" s="94"/>
      <c r="D558" s="95"/>
      <c r="E558" s="96"/>
      <c r="F558" s="97"/>
      <c r="G558" s="94"/>
      <c r="H558" s="98"/>
      <c r="I558" s="99"/>
      <c r="J558" s="99"/>
      <c r="K558" s="100"/>
      <c r="L558" s="101">
        <v>558</v>
      </c>
      <c r="M558" s="101" t="b">
        <f xml:space="preserve"> IF(AND(TRUE), TRUE, FALSE)</f>
        <v>1</v>
      </c>
      <c r="N558" s="102"/>
    </row>
    <row r="559" spans="1:14" x14ac:dyDescent="0.35">
      <c r="A559" s="93" t="s">
        <v>259</v>
      </c>
      <c r="B559" s="93" t="s">
        <v>187</v>
      </c>
      <c r="C559" s="94"/>
      <c r="D559" s="95"/>
      <c r="E559" s="96"/>
      <c r="F559" s="97"/>
      <c r="G559" s="94"/>
      <c r="H559" s="98"/>
      <c r="I559" s="99"/>
      <c r="J559" s="99"/>
      <c r="K559" s="100"/>
      <c r="L559" s="101">
        <v>559</v>
      </c>
      <c r="M559" s="101" t="b">
        <f xml:space="preserve"> IF(AND(TRUE), TRUE, FALSE)</f>
        <v>1</v>
      </c>
      <c r="N559" s="102"/>
    </row>
    <row r="560" spans="1:14" x14ac:dyDescent="0.35">
      <c r="A560" s="93" t="s">
        <v>259</v>
      </c>
      <c r="B560" s="50" t="s">
        <v>311</v>
      </c>
      <c r="C560" s="94"/>
      <c r="D560" s="95"/>
      <c r="E560" s="96"/>
      <c r="F560" s="97"/>
      <c r="G560" s="94"/>
      <c r="H560" s="98"/>
      <c r="I560" s="99"/>
      <c r="J560" s="99"/>
      <c r="K560" s="100"/>
      <c r="L560" s="101">
        <v>560</v>
      </c>
      <c r="M560" s="101" t="b">
        <f xml:space="preserve"> IF(AND(TRUE), TRUE, FALSE)</f>
        <v>1</v>
      </c>
      <c r="N560" s="58"/>
    </row>
    <row r="561" spans="1:14" x14ac:dyDescent="0.35">
      <c r="A561" s="93" t="s">
        <v>259</v>
      </c>
      <c r="B561" s="93" t="s">
        <v>312</v>
      </c>
      <c r="C561" s="94"/>
      <c r="D561" s="95"/>
      <c r="E561" s="96"/>
      <c r="F561" s="97"/>
      <c r="G561" s="94"/>
      <c r="H561" s="98"/>
      <c r="I561" s="99"/>
      <c r="J561" s="99"/>
      <c r="K561" s="100"/>
      <c r="L561" s="101">
        <v>561</v>
      </c>
      <c r="M561" s="101" t="b">
        <f xml:space="preserve"> IF(AND(TRUE), TRUE, FALSE)</f>
        <v>1</v>
      </c>
      <c r="N561" s="102"/>
    </row>
    <row r="562" spans="1:14" x14ac:dyDescent="0.35">
      <c r="A562" s="93" t="s">
        <v>260</v>
      </c>
      <c r="B562" s="93" t="s">
        <v>287</v>
      </c>
      <c r="C562" s="94"/>
      <c r="D562" s="95"/>
      <c r="E562" s="96"/>
      <c r="F562" s="97"/>
      <c r="G562" s="94"/>
      <c r="H562" s="98"/>
      <c r="I562" s="99"/>
      <c r="J562" s="99"/>
      <c r="K562" s="100"/>
      <c r="L562" s="101">
        <v>562</v>
      </c>
      <c r="M562" s="101" t="b">
        <f xml:space="preserve"> IF(AND(TRUE), TRUE, FALSE)</f>
        <v>1</v>
      </c>
      <c r="N562" s="102"/>
    </row>
    <row r="563" spans="1:14" x14ac:dyDescent="0.35">
      <c r="A563" s="93" t="s">
        <v>260</v>
      </c>
      <c r="B563" s="50" t="s">
        <v>286</v>
      </c>
      <c r="C563" s="94"/>
      <c r="D563" s="95"/>
      <c r="E563" s="96"/>
      <c r="F563" s="97"/>
      <c r="G563" s="94"/>
      <c r="H563" s="98"/>
      <c r="I563" s="99"/>
      <c r="J563" s="99"/>
      <c r="K563" s="100"/>
      <c r="L563" s="101">
        <v>563</v>
      </c>
      <c r="M563" s="101" t="b">
        <f xml:space="preserve"> IF(AND(TRUE), TRUE, FALSE)</f>
        <v>1</v>
      </c>
      <c r="N563" s="58"/>
    </row>
    <row r="564" spans="1:14" x14ac:dyDescent="0.35">
      <c r="A564" s="93" t="s">
        <v>260</v>
      </c>
      <c r="B564" s="93" t="s">
        <v>233</v>
      </c>
      <c r="C564" s="94"/>
      <c r="D564" s="95"/>
      <c r="E564" s="96"/>
      <c r="F564" s="97"/>
      <c r="G564" s="94"/>
      <c r="H564" s="98"/>
      <c r="I564" s="99"/>
      <c r="J564" s="99"/>
      <c r="K564" s="100"/>
      <c r="L564" s="101">
        <v>564</v>
      </c>
      <c r="M564" s="101" t="b">
        <f xml:space="preserve"> IF(AND(TRUE), TRUE, FALSE)</f>
        <v>1</v>
      </c>
      <c r="N564" s="102"/>
    </row>
    <row r="565" spans="1:14" x14ac:dyDescent="0.35">
      <c r="A565" s="93" t="s">
        <v>260</v>
      </c>
      <c r="B565" s="93" t="s">
        <v>264</v>
      </c>
      <c r="C565" s="94"/>
      <c r="D565" s="95"/>
      <c r="E565" s="96"/>
      <c r="F565" s="97"/>
      <c r="G565" s="94"/>
      <c r="H565" s="98"/>
      <c r="I565" s="99"/>
      <c r="J565" s="99"/>
      <c r="K565" s="100"/>
      <c r="L565" s="101">
        <v>565</v>
      </c>
      <c r="M565" s="101" t="b">
        <f xml:space="preserve"> IF(AND(TRUE), TRUE, FALSE)</f>
        <v>1</v>
      </c>
      <c r="N565" s="102"/>
    </row>
    <row r="566" spans="1:14" x14ac:dyDescent="0.35">
      <c r="A566" s="93" t="s">
        <v>260</v>
      </c>
      <c r="B566" s="93" t="s">
        <v>265</v>
      </c>
      <c r="C566" s="94"/>
      <c r="D566" s="95"/>
      <c r="E566" s="96"/>
      <c r="F566" s="97"/>
      <c r="G566" s="94"/>
      <c r="H566" s="98"/>
      <c r="I566" s="99"/>
      <c r="J566" s="99"/>
      <c r="K566" s="100"/>
      <c r="L566" s="101">
        <v>566</v>
      </c>
      <c r="M566" s="101" t="b">
        <f xml:space="preserve"> IF(AND(TRUE), TRUE, FALSE)</f>
        <v>1</v>
      </c>
      <c r="N566" s="102"/>
    </row>
    <row r="567" spans="1:14" x14ac:dyDescent="0.35">
      <c r="A567" s="93" t="s">
        <v>260</v>
      </c>
      <c r="B567" s="93" t="s">
        <v>187</v>
      </c>
      <c r="C567" s="94"/>
      <c r="D567" s="95"/>
      <c r="E567" s="96"/>
      <c r="F567" s="97"/>
      <c r="G567" s="94"/>
      <c r="H567" s="98"/>
      <c r="I567" s="99"/>
      <c r="J567" s="99"/>
      <c r="K567" s="100"/>
      <c r="L567" s="101">
        <v>567</v>
      </c>
      <c r="M567" s="101" t="b">
        <f xml:space="preserve"> IF(AND(TRUE), TRUE, FALSE)</f>
        <v>1</v>
      </c>
      <c r="N567" s="102"/>
    </row>
    <row r="568" spans="1:14" x14ac:dyDescent="0.35">
      <c r="A568" s="93" t="s">
        <v>260</v>
      </c>
      <c r="B568" s="50" t="s">
        <v>311</v>
      </c>
      <c r="C568" s="94"/>
      <c r="D568" s="95"/>
      <c r="E568" s="96"/>
      <c r="F568" s="97"/>
      <c r="G568" s="94"/>
      <c r="H568" s="98"/>
      <c r="I568" s="99"/>
      <c r="J568" s="99"/>
      <c r="K568" s="100"/>
      <c r="L568" s="101">
        <v>568</v>
      </c>
      <c r="M568" s="101" t="b">
        <f xml:space="preserve"> IF(AND(TRUE), TRUE, FALSE)</f>
        <v>1</v>
      </c>
      <c r="N568" s="58"/>
    </row>
    <row r="569" spans="1:14" x14ac:dyDescent="0.35">
      <c r="A569" s="93" t="s">
        <v>260</v>
      </c>
      <c r="B569" s="93" t="s">
        <v>312</v>
      </c>
      <c r="C569" s="94"/>
      <c r="D569" s="95"/>
      <c r="E569" s="96"/>
      <c r="F569" s="97"/>
      <c r="G569" s="94"/>
      <c r="H569" s="98"/>
      <c r="I569" s="99"/>
      <c r="J569" s="99"/>
      <c r="K569" s="100"/>
      <c r="L569" s="101">
        <v>569</v>
      </c>
      <c r="M569" s="101" t="b">
        <f xml:space="preserve"> IF(AND(TRUE), TRUE, FALSE)</f>
        <v>1</v>
      </c>
      <c r="N569" s="102"/>
    </row>
    <row r="570" spans="1:14" x14ac:dyDescent="0.35">
      <c r="A570" s="93" t="s">
        <v>260</v>
      </c>
      <c r="B570" s="50" t="s">
        <v>193</v>
      </c>
      <c r="C570" s="94"/>
      <c r="D570" s="95"/>
      <c r="E570" s="96"/>
      <c r="F570" s="97"/>
      <c r="G570" s="94"/>
      <c r="H570" s="98"/>
      <c r="I570" s="99"/>
      <c r="J570" s="99"/>
      <c r="K570" s="100"/>
      <c r="L570" s="101">
        <v>570</v>
      </c>
      <c r="M570" s="101" t="b">
        <f xml:space="preserve"> IF(AND(TRUE), TRUE, FALSE)</f>
        <v>1</v>
      </c>
      <c r="N570" s="58"/>
    </row>
    <row r="571" spans="1:14" x14ac:dyDescent="0.35">
      <c r="A571" s="93" t="s">
        <v>260</v>
      </c>
      <c r="B571" s="50" t="s">
        <v>329</v>
      </c>
      <c r="C571" s="94"/>
      <c r="D571" s="95"/>
      <c r="E571" s="96"/>
      <c r="F571" s="97"/>
      <c r="G571" s="94"/>
      <c r="H571" s="98"/>
      <c r="I571" s="99"/>
      <c r="J571" s="99"/>
      <c r="K571" s="100"/>
      <c r="L571" s="101">
        <v>571</v>
      </c>
      <c r="M571" s="101" t="b">
        <f xml:space="preserve"> IF(AND(TRUE), TRUE, FALSE)</f>
        <v>1</v>
      </c>
      <c r="N571" s="58"/>
    </row>
    <row r="572" spans="1:14" x14ac:dyDescent="0.35">
      <c r="A572" s="93" t="s">
        <v>260</v>
      </c>
      <c r="B572" s="93" t="s">
        <v>191</v>
      </c>
      <c r="C572" s="94"/>
      <c r="D572" s="95"/>
      <c r="E572" s="96"/>
      <c r="F572" s="97"/>
      <c r="G572" s="94"/>
      <c r="H572" s="98"/>
      <c r="I572" s="99"/>
      <c r="J572" s="99"/>
      <c r="K572" s="100"/>
      <c r="L572" s="101">
        <v>572</v>
      </c>
      <c r="M572" s="101" t="b">
        <f xml:space="preserve"> IF(AND(TRUE), TRUE, FALSE)</f>
        <v>1</v>
      </c>
      <c r="N572" s="102"/>
    </row>
    <row r="573" spans="1:14" x14ac:dyDescent="0.35">
      <c r="A573" s="93" t="s">
        <v>262</v>
      </c>
      <c r="B573" s="93" t="s">
        <v>287</v>
      </c>
      <c r="C573" s="94"/>
      <c r="D573" s="95"/>
      <c r="E573" s="96"/>
      <c r="F573" s="97"/>
      <c r="G573" s="94"/>
      <c r="H573" s="98"/>
      <c r="I573" s="99"/>
      <c r="J573" s="99"/>
      <c r="K573" s="100"/>
      <c r="L573" s="101">
        <v>573</v>
      </c>
      <c r="M573" s="101" t="b">
        <f xml:space="preserve"> IF(AND(TRUE), TRUE, FALSE)</f>
        <v>1</v>
      </c>
      <c r="N573" s="102"/>
    </row>
    <row r="574" spans="1:14" x14ac:dyDescent="0.35">
      <c r="A574" s="93" t="s">
        <v>262</v>
      </c>
      <c r="B574" s="93" t="s">
        <v>286</v>
      </c>
      <c r="C574" s="94"/>
      <c r="D574" s="95"/>
      <c r="E574" s="96"/>
      <c r="F574" s="97"/>
      <c r="G574" s="94"/>
      <c r="H574" s="98"/>
      <c r="I574" s="99"/>
      <c r="J574" s="99"/>
      <c r="K574" s="100"/>
      <c r="L574" s="101">
        <v>574</v>
      </c>
      <c r="M574" s="101" t="b">
        <f xml:space="preserve"> IF(AND(TRUE), TRUE, FALSE)</f>
        <v>1</v>
      </c>
      <c r="N574" s="102"/>
    </row>
    <row r="575" spans="1:14" x14ac:dyDescent="0.35">
      <c r="A575" s="93" t="s">
        <v>262</v>
      </c>
      <c r="B575" s="93" t="s">
        <v>232</v>
      </c>
      <c r="C575" s="94"/>
      <c r="D575" s="95"/>
      <c r="E575" s="96"/>
      <c r="F575" s="97"/>
      <c r="G575" s="94"/>
      <c r="H575" s="98"/>
      <c r="I575" s="99"/>
      <c r="J575" s="99"/>
      <c r="K575" s="100"/>
      <c r="L575" s="101">
        <v>575</v>
      </c>
      <c r="M575" s="101" t="b">
        <f xml:space="preserve"> IF(AND(TRUE), TRUE, FALSE)</f>
        <v>1</v>
      </c>
      <c r="N575" s="102"/>
    </row>
    <row r="576" spans="1:14" x14ac:dyDescent="0.35">
      <c r="A576" s="93" t="s">
        <v>262</v>
      </c>
      <c r="B576" s="93" t="s">
        <v>234</v>
      </c>
      <c r="C576" s="94"/>
      <c r="D576" s="95"/>
      <c r="E576" s="96"/>
      <c r="F576" s="97"/>
      <c r="G576" s="94"/>
      <c r="H576" s="98"/>
      <c r="I576" s="99"/>
      <c r="J576" s="99"/>
      <c r="K576" s="100"/>
      <c r="L576" s="101">
        <v>576</v>
      </c>
      <c r="M576" s="101" t="b">
        <f xml:space="preserve"> IF(AND(TRUE), TRUE, FALSE)</f>
        <v>1</v>
      </c>
      <c r="N576" s="102"/>
    </row>
    <row r="577" spans="1:14" x14ac:dyDescent="0.35">
      <c r="A577" s="93" t="s">
        <v>262</v>
      </c>
      <c r="B577" s="50" t="s">
        <v>264</v>
      </c>
      <c r="C577" s="52"/>
      <c r="D577" s="53"/>
      <c r="E577" s="61"/>
      <c r="F577" s="54"/>
      <c r="G577" s="52"/>
      <c r="H577" s="56"/>
      <c r="I577" s="55"/>
      <c r="J577" s="55"/>
      <c r="K577" s="63"/>
      <c r="L577" s="89">
        <v>577</v>
      </c>
      <c r="M577" s="89" t="b">
        <f xml:space="preserve"> IF(AND(TRUE), TRUE, FALSE)</f>
        <v>1</v>
      </c>
      <c r="N577" s="58"/>
    </row>
    <row r="578" spans="1:14" x14ac:dyDescent="0.35">
      <c r="A578" s="93" t="s">
        <v>262</v>
      </c>
      <c r="B578" s="93" t="s">
        <v>265</v>
      </c>
      <c r="C578" s="111"/>
      <c r="D578" s="112"/>
      <c r="E578" s="118"/>
      <c r="F578" s="113"/>
      <c r="G578" s="111"/>
      <c r="H578" s="114"/>
      <c r="I578" s="115"/>
      <c r="J578" s="115"/>
      <c r="K578" s="116"/>
      <c r="L578" s="119">
        <v>578</v>
      </c>
      <c r="M578" s="119" t="b">
        <f xml:space="preserve"> IF(AND(TRUE), TRUE, FALSE)</f>
        <v>1</v>
      </c>
      <c r="N578" s="102"/>
    </row>
    <row r="579" spans="1:14" x14ac:dyDescent="0.35">
      <c r="A579" s="93" t="s">
        <v>262</v>
      </c>
      <c r="B579" s="93" t="s">
        <v>187</v>
      </c>
      <c r="C579" s="111"/>
      <c r="D579" s="112"/>
      <c r="E579" s="118"/>
      <c r="F579" s="113"/>
      <c r="G579" s="111"/>
      <c r="H579" s="114"/>
      <c r="I579" s="115"/>
      <c r="J579" s="115"/>
      <c r="K579" s="116"/>
      <c r="L579" s="119">
        <v>579</v>
      </c>
      <c r="M579" s="119" t="b">
        <f xml:space="preserve"> IF(AND(TRUE), TRUE, FALSE)</f>
        <v>1</v>
      </c>
      <c r="N579" s="102"/>
    </row>
    <row r="580" spans="1:14" x14ac:dyDescent="0.35">
      <c r="A580" s="93" t="s">
        <v>262</v>
      </c>
      <c r="B580" s="50" t="s">
        <v>311</v>
      </c>
      <c r="C580" s="94"/>
      <c r="D580" s="95"/>
      <c r="E580" s="96"/>
      <c r="F580" s="97"/>
      <c r="G580" s="94"/>
      <c r="H580" s="98"/>
      <c r="I580" s="99"/>
      <c r="J580" s="99"/>
      <c r="K580" s="100"/>
      <c r="L580" s="101">
        <v>580</v>
      </c>
      <c r="M580" s="101" t="b">
        <f xml:space="preserve"> IF(AND(TRUE), TRUE, FALSE)</f>
        <v>1</v>
      </c>
      <c r="N580" s="58"/>
    </row>
    <row r="581" spans="1:14" x14ac:dyDescent="0.35">
      <c r="A581" s="93" t="s">
        <v>262</v>
      </c>
      <c r="B581" s="50" t="s">
        <v>312</v>
      </c>
      <c r="C581" s="94"/>
      <c r="D581" s="95"/>
      <c r="E581" s="96"/>
      <c r="F581" s="97"/>
      <c r="G581" s="94"/>
      <c r="H581" s="98"/>
      <c r="I581" s="99"/>
      <c r="J581" s="99"/>
      <c r="K581" s="100"/>
      <c r="L581" s="101">
        <v>581</v>
      </c>
      <c r="M581" s="101" t="b">
        <f xml:space="preserve"> IF(AND(TRUE), TRUE, FALSE)</f>
        <v>1</v>
      </c>
      <c r="N581" s="58"/>
    </row>
    <row r="582" spans="1:14" x14ac:dyDescent="0.35">
      <c r="A582" s="93" t="s">
        <v>262</v>
      </c>
      <c r="B582" s="50" t="s">
        <v>193</v>
      </c>
      <c r="C582" s="94"/>
      <c r="D582" s="95"/>
      <c r="E582" s="96"/>
      <c r="F582" s="97"/>
      <c r="G582" s="94"/>
      <c r="H582" s="98"/>
      <c r="I582" s="99"/>
      <c r="J582" s="99"/>
      <c r="K582" s="100"/>
      <c r="L582" s="101">
        <v>582</v>
      </c>
      <c r="M582" s="101" t="b">
        <f xml:space="preserve"> IF(AND(TRUE), TRUE, FALSE)</f>
        <v>1</v>
      </c>
      <c r="N582" s="58"/>
    </row>
    <row r="583" spans="1:14" x14ac:dyDescent="0.35">
      <c r="A583" s="93" t="s">
        <v>262</v>
      </c>
      <c r="B583" s="93" t="s">
        <v>329</v>
      </c>
      <c r="C583" s="94"/>
      <c r="D583" s="95"/>
      <c r="E583" s="96"/>
      <c r="F583" s="97"/>
      <c r="G583" s="94"/>
      <c r="H583" s="98"/>
      <c r="I583" s="99"/>
      <c r="J583" s="99"/>
      <c r="K583" s="100"/>
      <c r="L583" s="101">
        <v>583</v>
      </c>
      <c r="M583" s="101" t="b">
        <f xml:space="preserve"> IF(AND(TRUE), TRUE, FALSE)</f>
        <v>1</v>
      </c>
      <c r="N583" s="102"/>
    </row>
    <row r="584" spans="1:14" x14ac:dyDescent="0.35">
      <c r="A584" s="93" t="s">
        <v>262</v>
      </c>
      <c r="B584" s="50" t="s">
        <v>191</v>
      </c>
      <c r="C584" s="94"/>
      <c r="D584" s="95"/>
      <c r="E584" s="96"/>
      <c r="F584" s="97"/>
      <c r="G584" s="94"/>
      <c r="H584" s="98"/>
      <c r="I584" s="99"/>
      <c r="J584" s="99"/>
      <c r="K584" s="100"/>
      <c r="L584" s="101">
        <v>584</v>
      </c>
      <c r="M584" s="101" t="b">
        <f xml:space="preserve"> IF(AND(TRUE), TRUE, FALSE)</f>
        <v>1</v>
      </c>
      <c r="N584" s="58"/>
    </row>
    <row r="585" spans="1:14" x14ac:dyDescent="0.35">
      <c r="A585" s="93" t="s">
        <v>263</v>
      </c>
      <c r="B585" s="93" t="s">
        <v>232</v>
      </c>
      <c r="C585" s="94"/>
      <c r="D585" s="95"/>
      <c r="E585" s="96"/>
      <c r="F585" s="97"/>
      <c r="G585" s="94"/>
      <c r="H585" s="98"/>
      <c r="I585" s="99"/>
      <c r="J585" s="99"/>
      <c r="K585" s="100"/>
      <c r="L585" s="101">
        <v>585</v>
      </c>
      <c r="M585" s="101" t="b">
        <f xml:space="preserve"> IF(AND(TRUE), TRUE, FALSE)</f>
        <v>1</v>
      </c>
      <c r="N585" s="102"/>
    </row>
    <row r="586" spans="1:14" x14ac:dyDescent="0.35">
      <c r="A586" s="93" t="s">
        <v>263</v>
      </c>
      <c r="B586" s="50" t="s">
        <v>233</v>
      </c>
      <c r="C586" s="94"/>
      <c r="D586" s="95"/>
      <c r="E586" s="96"/>
      <c r="F586" s="97"/>
      <c r="G586" s="94"/>
      <c r="H586" s="98"/>
      <c r="I586" s="99"/>
      <c r="J586" s="99"/>
      <c r="K586" s="100"/>
      <c r="L586" s="101">
        <v>586</v>
      </c>
      <c r="M586" s="101" t="b">
        <f xml:space="preserve"> IF(AND(TRUE), TRUE, FALSE)</f>
        <v>1</v>
      </c>
      <c r="N586" s="58"/>
    </row>
    <row r="587" spans="1:14" x14ac:dyDescent="0.35">
      <c r="A587" s="93" t="s">
        <v>263</v>
      </c>
      <c r="B587" s="93" t="s">
        <v>234</v>
      </c>
      <c r="C587" s="94"/>
      <c r="D587" s="95"/>
      <c r="E587" s="96"/>
      <c r="F587" s="97"/>
      <c r="G587" s="94"/>
      <c r="H587" s="98"/>
      <c r="I587" s="99"/>
      <c r="J587" s="99"/>
      <c r="K587" s="100"/>
      <c r="L587" s="101">
        <v>587</v>
      </c>
      <c r="M587" s="101" t="b">
        <f xml:space="preserve"> IF(AND(TRUE), TRUE, FALSE)</f>
        <v>1</v>
      </c>
      <c r="N587" s="102"/>
    </row>
    <row r="588" spans="1:14" x14ac:dyDescent="0.35">
      <c r="A588" s="93" t="s">
        <v>263</v>
      </c>
      <c r="B588" s="50" t="s">
        <v>311</v>
      </c>
      <c r="C588" s="52"/>
      <c r="D588" s="53"/>
      <c r="E588" s="61"/>
      <c r="F588" s="54"/>
      <c r="G588" s="52"/>
      <c r="H588" s="56"/>
      <c r="I588" s="55"/>
      <c r="J588" s="55"/>
      <c r="K588" s="63"/>
      <c r="L588" s="89">
        <v>588</v>
      </c>
      <c r="M588" s="89" t="b">
        <f xml:space="preserve"> IF(AND(TRUE), TRUE, FALSE)</f>
        <v>1</v>
      </c>
      <c r="N588" s="58"/>
    </row>
    <row r="589" spans="1:14" x14ac:dyDescent="0.35">
      <c r="A589" s="93" t="s">
        <v>263</v>
      </c>
      <c r="B589" s="50" t="s">
        <v>312</v>
      </c>
      <c r="C589" s="52"/>
      <c r="D589" s="53"/>
      <c r="E589" s="61"/>
      <c r="F589" s="54"/>
      <c r="G589" s="52"/>
      <c r="H589" s="56"/>
      <c r="I589" s="55"/>
      <c r="J589" s="55"/>
      <c r="K589" s="63"/>
      <c r="L589" s="89">
        <v>589</v>
      </c>
      <c r="M589" s="89" t="b">
        <f xml:space="preserve"> IF(AND(TRUE), TRUE, FALSE)</f>
        <v>1</v>
      </c>
      <c r="N589" s="58"/>
    </row>
    <row r="590" spans="1:14" x14ac:dyDescent="0.35">
      <c r="A590" s="93" t="s">
        <v>279</v>
      </c>
      <c r="B590" s="93" t="s">
        <v>330</v>
      </c>
      <c r="C590" s="111"/>
      <c r="D590" s="112"/>
      <c r="E590" s="118"/>
      <c r="F590" s="113"/>
      <c r="G590" s="111"/>
      <c r="H590" s="114"/>
      <c r="I590" s="115"/>
      <c r="J590" s="115"/>
      <c r="K590" s="116"/>
      <c r="L590" s="119">
        <v>590</v>
      </c>
      <c r="M590" s="119" t="b">
        <f xml:space="preserve"> IF(AND(TRUE), TRUE, FALSE)</f>
        <v>1</v>
      </c>
      <c r="N590" s="102"/>
    </row>
    <row r="591" spans="1:14" x14ac:dyDescent="0.35">
      <c r="A591" s="93" t="s">
        <v>279</v>
      </c>
      <c r="B591" s="93" t="s">
        <v>222</v>
      </c>
      <c r="C591" s="94"/>
      <c r="D591" s="95"/>
      <c r="E591" s="96"/>
      <c r="F591" s="97"/>
      <c r="G591" s="94"/>
      <c r="H591" s="98"/>
      <c r="I591" s="99"/>
      <c r="J591" s="99"/>
      <c r="K591" s="100"/>
      <c r="L591" s="101">
        <v>591</v>
      </c>
      <c r="M591" s="101" t="b">
        <f xml:space="preserve"> IF(AND(TRUE), TRUE, FALSE)</f>
        <v>1</v>
      </c>
      <c r="N591" s="102"/>
    </row>
    <row r="592" spans="1:14" x14ac:dyDescent="0.35">
      <c r="A592" s="93" t="s">
        <v>279</v>
      </c>
      <c r="B592" s="93" t="s">
        <v>189</v>
      </c>
      <c r="C592" s="94"/>
      <c r="D592" s="95"/>
      <c r="E592" s="96"/>
      <c r="F592" s="97"/>
      <c r="G592" s="94"/>
      <c r="H592" s="98"/>
      <c r="I592" s="99"/>
      <c r="J592" s="99"/>
      <c r="K592" s="100"/>
      <c r="L592" s="101">
        <v>592</v>
      </c>
      <c r="M592" s="101" t="b">
        <f xml:space="preserve"> IF(AND(TRUE), TRUE, FALSE)</f>
        <v>1</v>
      </c>
      <c r="N592" s="102"/>
    </row>
    <row r="593" spans="1:14" x14ac:dyDescent="0.35">
      <c r="A593" s="93" t="s">
        <v>279</v>
      </c>
      <c r="B593" s="93" t="s">
        <v>187</v>
      </c>
      <c r="C593" s="94"/>
      <c r="D593" s="95"/>
      <c r="E593" s="96"/>
      <c r="F593" s="97"/>
      <c r="G593" s="94"/>
      <c r="H593" s="98"/>
      <c r="I593" s="99"/>
      <c r="J593" s="99"/>
      <c r="K593" s="100"/>
      <c r="L593" s="101">
        <v>593</v>
      </c>
      <c r="M593" s="101" t="b">
        <f xml:space="preserve"> IF(AND(TRUE), TRUE, FALSE)</f>
        <v>1</v>
      </c>
      <c r="N593" s="102"/>
    </row>
    <row r="594" spans="1:14" x14ac:dyDescent="0.35">
      <c r="A594" s="93" t="s">
        <v>279</v>
      </c>
      <c r="B594" s="93" t="s">
        <v>305</v>
      </c>
      <c r="C594" s="94"/>
      <c r="D594" s="95"/>
      <c r="E594" s="96"/>
      <c r="F594" s="97"/>
      <c r="G594" s="94"/>
      <c r="H594" s="98"/>
      <c r="I594" s="99"/>
      <c r="J594" s="99"/>
      <c r="K594" s="100"/>
      <c r="L594" s="101">
        <v>594</v>
      </c>
      <c r="M594" s="101" t="b">
        <f xml:space="preserve"> IF(AND(TRUE), TRUE, FALSE)</f>
        <v>1</v>
      </c>
      <c r="N594" s="102"/>
    </row>
    <row r="595" spans="1:14" x14ac:dyDescent="0.35">
      <c r="A595" s="93" t="s">
        <v>279</v>
      </c>
      <c r="B595" s="93" t="s">
        <v>288</v>
      </c>
      <c r="C595" s="94"/>
      <c r="D595" s="95"/>
      <c r="E595" s="96"/>
      <c r="F595" s="97"/>
      <c r="G595" s="94"/>
      <c r="H595" s="98"/>
      <c r="I595" s="99"/>
      <c r="J595" s="99"/>
      <c r="K595" s="100"/>
      <c r="L595" s="101">
        <v>595</v>
      </c>
      <c r="M595" s="101" t="b">
        <f xml:space="preserve"> IF(AND(TRUE), TRUE, FALSE)</f>
        <v>1</v>
      </c>
      <c r="N595" s="102"/>
    </row>
    <row r="596" spans="1:14" x14ac:dyDescent="0.35">
      <c r="A596" s="93" t="s">
        <v>279</v>
      </c>
      <c r="B596" s="93" t="s">
        <v>307</v>
      </c>
      <c r="C596" s="94"/>
      <c r="D596" s="95"/>
      <c r="E596" s="96"/>
      <c r="F596" s="97"/>
      <c r="G596" s="94"/>
      <c r="H596" s="98"/>
      <c r="I596" s="99"/>
      <c r="J596" s="99"/>
      <c r="K596" s="100"/>
      <c r="L596" s="101">
        <v>596</v>
      </c>
      <c r="M596" s="101" t="b">
        <f xml:space="preserve"> IF(AND(TRUE), TRUE, FALSE)</f>
        <v>1</v>
      </c>
      <c r="N596" s="102"/>
    </row>
    <row r="597" spans="1:14" x14ac:dyDescent="0.35">
      <c r="A597" s="93" t="s">
        <v>279</v>
      </c>
      <c r="B597" s="93" t="s">
        <v>308</v>
      </c>
      <c r="C597" s="94"/>
      <c r="D597" s="95"/>
      <c r="E597" s="96"/>
      <c r="F597" s="97"/>
      <c r="G597" s="94"/>
      <c r="H597" s="98"/>
      <c r="I597" s="99"/>
      <c r="J597" s="99"/>
      <c r="K597" s="100"/>
      <c r="L597" s="101">
        <v>597</v>
      </c>
      <c r="M597" s="101" t="b">
        <f xml:space="preserve"> IF(AND(TRUE), TRUE, FALSE)</f>
        <v>1</v>
      </c>
      <c r="N597" s="102"/>
    </row>
    <row r="598" spans="1:14" x14ac:dyDescent="0.35">
      <c r="A598" s="93" t="s">
        <v>279</v>
      </c>
      <c r="B598" s="93" t="s">
        <v>208</v>
      </c>
      <c r="C598" s="94"/>
      <c r="D598" s="95"/>
      <c r="E598" s="96"/>
      <c r="F598" s="97"/>
      <c r="G598" s="94"/>
      <c r="H598" s="98"/>
      <c r="I598" s="99"/>
      <c r="J598" s="99"/>
      <c r="K598" s="100"/>
      <c r="L598" s="101">
        <v>598</v>
      </c>
      <c r="M598" s="101" t="b">
        <f xml:space="preserve"> IF(AND(TRUE), TRUE, FALSE)</f>
        <v>1</v>
      </c>
      <c r="N598" s="102"/>
    </row>
    <row r="599" spans="1:14" x14ac:dyDescent="0.35">
      <c r="A599" s="93" t="s">
        <v>279</v>
      </c>
      <c r="B599" s="93" t="s">
        <v>306</v>
      </c>
      <c r="C599" s="94"/>
      <c r="D599" s="95"/>
      <c r="E599" s="96"/>
      <c r="F599" s="97"/>
      <c r="G599" s="94"/>
      <c r="H599" s="98"/>
      <c r="I599" s="99"/>
      <c r="J599" s="99"/>
      <c r="K599" s="100"/>
      <c r="L599" s="101">
        <v>599</v>
      </c>
      <c r="M599" s="101" t="b">
        <f xml:space="preserve"> IF(AND(TRUE), TRUE, FALSE)</f>
        <v>1</v>
      </c>
      <c r="N599" s="102"/>
    </row>
    <row r="600" spans="1:14" x14ac:dyDescent="0.35">
      <c r="A600" s="93" t="s">
        <v>280</v>
      </c>
      <c r="B600" s="93" t="s">
        <v>330</v>
      </c>
      <c r="C600" s="94"/>
      <c r="D600" s="95"/>
      <c r="E600" s="96"/>
      <c r="F600" s="97"/>
      <c r="G600" s="94"/>
      <c r="H600" s="98"/>
      <c r="I600" s="99"/>
      <c r="J600" s="99"/>
      <c r="K600" s="100"/>
      <c r="L600" s="101">
        <v>600</v>
      </c>
      <c r="M600" s="101" t="b">
        <f xml:space="preserve"> IF(AND(TRUE), TRUE, FALSE)</f>
        <v>1</v>
      </c>
      <c r="N600" s="102"/>
    </row>
    <row r="601" spans="1:14" x14ac:dyDescent="0.35">
      <c r="A601" s="93" t="s">
        <v>280</v>
      </c>
      <c r="B601" s="93" t="s">
        <v>222</v>
      </c>
      <c r="C601" s="94"/>
      <c r="D601" s="95"/>
      <c r="E601" s="96"/>
      <c r="F601" s="97"/>
      <c r="G601" s="94"/>
      <c r="H601" s="98"/>
      <c r="I601" s="99"/>
      <c r="J601" s="99"/>
      <c r="K601" s="100"/>
      <c r="L601" s="101">
        <v>601</v>
      </c>
      <c r="M601" s="101" t="b">
        <f xml:space="preserve"> IF(AND(TRUE), TRUE, FALSE)</f>
        <v>1</v>
      </c>
      <c r="N601" s="102"/>
    </row>
    <row r="602" spans="1:14" x14ac:dyDescent="0.35">
      <c r="A602" s="93" t="s">
        <v>281</v>
      </c>
      <c r="B602" s="93" t="s">
        <v>287</v>
      </c>
      <c r="C602" s="94"/>
      <c r="D602" s="95"/>
      <c r="E602" s="96"/>
      <c r="F602" s="97"/>
      <c r="G602" s="94"/>
      <c r="H602" s="98"/>
      <c r="I602" s="99"/>
      <c r="J602" s="99"/>
      <c r="K602" s="100"/>
      <c r="L602" s="101">
        <v>602</v>
      </c>
      <c r="M602" s="101" t="b">
        <f xml:space="preserve"> IF(AND(TRUE), TRUE, FALSE)</f>
        <v>1</v>
      </c>
      <c r="N602" s="102"/>
    </row>
    <row r="603" spans="1:14" x14ac:dyDescent="0.35">
      <c r="A603" s="93" t="s">
        <v>281</v>
      </c>
      <c r="B603" s="93" t="s">
        <v>286</v>
      </c>
      <c r="C603" s="94"/>
      <c r="D603" s="95"/>
      <c r="E603" s="96"/>
      <c r="F603" s="97"/>
      <c r="G603" s="94"/>
      <c r="H603" s="98"/>
      <c r="I603" s="99"/>
      <c r="J603" s="99"/>
      <c r="K603" s="100"/>
      <c r="L603" s="101">
        <v>603</v>
      </c>
      <c r="M603" s="101" t="b">
        <f xml:space="preserve"> IF(AND(TRUE), TRUE, FALSE)</f>
        <v>1</v>
      </c>
      <c r="N603" s="102"/>
    </row>
    <row r="604" spans="1:14" x14ac:dyDescent="0.35">
      <c r="A604" s="93" t="s">
        <v>281</v>
      </c>
      <c r="B604" s="93" t="s">
        <v>233</v>
      </c>
      <c r="C604" s="94"/>
      <c r="D604" s="95"/>
      <c r="E604" s="96"/>
      <c r="F604" s="97"/>
      <c r="G604" s="94"/>
      <c r="H604" s="98"/>
      <c r="I604" s="99"/>
      <c r="J604" s="99"/>
      <c r="K604" s="100"/>
      <c r="L604" s="101">
        <v>604</v>
      </c>
      <c r="M604" s="101" t="b">
        <f xml:space="preserve"> IF(AND(TRUE), TRUE, FALSE)</f>
        <v>1</v>
      </c>
      <c r="N604" s="102"/>
    </row>
    <row r="605" spans="1:14" x14ac:dyDescent="0.35">
      <c r="A605" s="93" t="s">
        <v>282</v>
      </c>
      <c r="B605" s="93" t="s">
        <v>287</v>
      </c>
      <c r="C605" s="111"/>
      <c r="D605" s="112"/>
      <c r="E605" s="118"/>
      <c r="F605" s="113"/>
      <c r="G605" s="111"/>
      <c r="H605" s="114"/>
      <c r="I605" s="115"/>
      <c r="J605" s="115"/>
      <c r="K605" s="116"/>
      <c r="L605" s="119">
        <v>605</v>
      </c>
      <c r="M605" s="119" t="b">
        <f xml:space="preserve"> IF(AND(TRUE), TRUE, FALSE)</f>
        <v>1</v>
      </c>
      <c r="N605" s="102"/>
    </row>
    <row r="606" spans="1:14" x14ac:dyDescent="0.35">
      <c r="A606" s="93" t="s">
        <v>282</v>
      </c>
      <c r="B606" s="93" t="s">
        <v>286</v>
      </c>
      <c r="C606" s="111"/>
      <c r="D606" s="112"/>
      <c r="E606" s="118"/>
      <c r="F606" s="113"/>
      <c r="G606" s="111"/>
      <c r="H606" s="114"/>
      <c r="I606" s="115"/>
      <c r="J606" s="115"/>
      <c r="K606" s="116"/>
      <c r="L606" s="119">
        <v>606</v>
      </c>
      <c r="M606" s="119" t="b">
        <f xml:space="preserve"> IF(AND(TRUE), TRUE, FALSE)</f>
        <v>1</v>
      </c>
      <c r="N606" s="102"/>
    </row>
    <row r="607" spans="1:14" x14ac:dyDescent="0.35">
      <c r="A607" s="93" t="s">
        <v>282</v>
      </c>
      <c r="B607" s="93" t="s">
        <v>233</v>
      </c>
      <c r="C607" s="94"/>
      <c r="D607" s="95"/>
      <c r="E607" s="96"/>
      <c r="F607" s="97"/>
      <c r="G607" s="94"/>
      <c r="H607" s="98"/>
      <c r="I607" s="99"/>
      <c r="J607" s="99"/>
      <c r="K607" s="100"/>
      <c r="L607" s="101">
        <v>607</v>
      </c>
      <c r="M607" s="101" t="b">
        <f xml:space="preserve"> IF(AND(TRUE), TRUE, FALSE)</f>
        <v>1</v>
      </c>
      <c r="N607" s="102"/>
    </row>
    <row r="608" spans="1:14" x14ac:dyDescent="0.35">
      <c r="A608" s="93" t="s">
        <v>283</v>
      </c>
      <c r="B608" s="93" t="s">
        <v>287</v>
      </c>
      <c r="C608" s="111"/>
      <c r="D608" s="112"/>
      <c r="E608" s="118"/>
      <c r="F608" s="113"/>
      <c r="G608" s="111"/>
      <c r="H608" s="114"/>
      <c r="I608" s="115"/>
      <c r="J608" s="115"/>
      <c r="K608" s="116"/>
      <c r="L608" s="119">
        <v>608</v>
      </c>
      <c r="M608" s="119" t="b">
        <f xml:space="preserve"> IF(AND(TRUE), TRUE, FALSE)</f>
        <v>1</v>
      </c>
      <c r="N608" s="102"/>
    </row>
    <row r="609" spans="1:14" x14ac:dyDescent="0.35">
      <c r="A609" s="93" t="s">
        <v>283</v>
      </c>
      <c r="B609" s="93" t="s">
        <v>286</v>
      </c>
      <c r="C609" s="94"/>
      <c r="D609" s="95"/>
      <c r="E609" s="96"/>
      <c r="F609" s="97"/>
      <c r="G609" s="94"/>
      <c r="H609" s="98"/>
      <c r="I609" s="99"/>
      <c r="J609" s="99"/>
      <c r="K609" s="100"/>
      <c r="L609" s="101">
        <v>609</v>
      </c>
      <c r="M609" s="101" t="b">
        <f xml:space="preserve"> IF(AND(TRUE), TRUE, FALSE)</f>
        <v>1</v>
      </c>
      <c r="N609" s="102"/>
    </row>
    <row r="610" spans="1:14" x14ac:dyDescent="0.35">
      <c r="A610" s="93" t="s">
        <v>283</v>
      </c>
      <c r="B610" s="93" t="s">
        <v>233</v>
      </c>
      <c r="C610" s="111"/>
      <c r="D610" s="112"/>
      <c r="E610" s="118"/>
      <c r="F610" s="113"/>
      <c r="G610" s="111"/>
      <c r="H610" s="114"/>
      <c r="I610" s="115"/>
      <c r="J610" s="115"/>
      <c r="K610" s="116"/>
      <c r="L610" s="119">
        <v>610</v>
      </c>
      <c r="M610" s="119" t="b">
        <f xml:space="preserve"> IF(AND(TRUE), TRUE, FALSE)</f>
        <v>1</v>
      </c>
      <c r="N610" s="102"/>
    </row>
    <row r="611" spans="1:14" x14ac:dyDescent="0.35">
      <c r="A611" s="93" t="s">
        <v>287</v>
      </c>
      <c r="B611" s="93" t="s">
        <v>303</v>
      </c>
      <c r="C611" s="111"/>
      <c r="D611" s="112"/>
      <c r="E611" s="118"/>
      <c r="F611" s="113"/>
      <c r="G611" s="111"/>
      <c r="H611" s="114"/>
      <c r="I611" s="115"/>
      <c r="J611" s="115"/>
      <c r="K611" s="116"/>
      <c r="L611" s="119">
        <v>611</v>
      </c>
      <c r="M611" s="119" t="b">
        <f xml:space="preserve"> IF(AND(TRUE), TRUE, FALSE)</f>
        <v>1</v>
      </c>
      <c r="N611" s="102"/>
    </row>
    <row r="612" spans="1:14" x14ac:dyDescent="0.35">
      <c r="A612" s="93" t="s">
        <v>287</v>
      </c>
      <c r="B612" s="93" t="s">
        <v>304</v>
      </c>
      <c r="C612" s="94"/>
      <c r="D612" s="95"/>
      <c r="E612" s="96"/>
      <c r="F612" s="97"/>
      <c r="G612" s="94"/>
      <c r="H612" s="98"/>
      <c r="I612" s="99"/>
      <c r="J612" s="99"/>
      <c r="K612" s="100"/>
      <c r="L612" s="101">
        <v>612</v>
      </c>
      <c r="M612" s="101" t="b">
        <f xml:space="preserve"> IF(AND(TRUE), TRUE, FALSE)</f>
        <v>1</v>
      </c>
      <c r="N612" s="102"/>
    </row>
    <row r="613" spans="1:14" x14ac:dyDescent="0.35">
      <c r="A613" s="93" t="s">
        <v>288</v>
      </c>
      <c r="B613" s="93" t="s">
        <v>317</v>
      </c>
      <c r="C613" s="111"/>
      <c r="D613" s="112"/>
      <c r="E613" s="118"/>
      <c r="F613" s="113"/>
      <c r="G613" s="111"/>
      <c r="H613" s="114"/>
      <c r="I613" s="115"/>
      <c r="J613" s="115"/>
      <c r="K613" s="116"/>
      <c r="L613" s="119">
        <v>613</v>
      </c>
      <c r="M613" s="119" t="b">
        <f xml:space="preserve"> IF(AND(TRUE), TRUE, FALSE)</f>
        <v>1</v>
      </c>
      <c r="N613" s="102"/>
    </row>
    <row r="614" spans="1:14" x14ac:dyDescent="0.35">
      <c r="A614" s="93" t="s">
        <v>288</v>
      </c>
      <c r="B614" s="93" t="s">
        <v>187</v>
      </c>
      <c r="C614" s="111"/>
      <c r="D614" s="112"/>
      <c r="E614" s="118"/>
      <c r="F614" s="113"/>
      <c r="G614" s="111"/>
      <c r="H614" s="114"/>
      <c r="I614" s="115"/>
      <c r="J614" s="115"/>
      <c r="K614" s="116"/>
      <c r="L614" s="119">
        <v>614</v>
      </c>
      <c r="M614" s="119" t="b">
        <f xml:space="preserve"> IF(AND(TRUE), TRUE, FALSE)</f>
        <v>1</v>
      </c>
      <c r="N614" s="102"/>
    </row>
    <row r="615" spans="1:14" x14ac:dyDescent="0.35">
      <c r="A615" s="93" t="s">
        <v>288</v>
      </c>
      <c r="B615" s="93" t="s">
        <v>242</v>
      </c>
      <c r="C615" s="111"/>
      <c r="D615" s="112"/>
      <c r="E615" s="118"/>
      <c r="F615" s="113"/>
      <c r="G615" s="111"/>
      <c r="H615" s="114"/>
      <c r="I615" s="115"/>
      <c r="J615" s="115"/>
      <c r="K615" s="116"/>
      <c r="L615" s="119">
        <v>615</v>
      </c>
      <c r="M615" s="119" t="b">
        <f xml:space="preserve"> IF(AND(TRUE), TRUE, FALSE)</f>
        <v>1</v>
      </c>
      <c r="N615" s="102"/>
    </row>
    <row r="616" spans="1:14" x14ac:dyDescent="0.35">
      <c r="A616" s="93" t="s">
        <v>288</v>
      </c>
      <c r="B616" s="93" t="s">
        <v>244</v>
      </c>
      <c r="C616" s="94"/>
      <c r="D616" s="95"/>
      <c r="E616" s="96"/>
      <c r="F616" s="97"/>
      <c r="G616" s="94"/>
      <c r="H616" s="98"/>
      <c r="I616" s="99"/>
      <c r="J616" s="99"/>
      <c r="K616" s="100"/>
      <c r="L616" s="101">
        <v>616</v>
      </c>
      <c r="M616" s="101" t="b">
        <f xml:space="preserve"> IF(AND(TRUE), TRUE, FALSE)</f>
        <v>1</v>
      </c>
      <c r="N616" s="102"/>
    </row>
    <row r="617" spans="1:14" x14ac:dyDescent="0.35">
      <c r="A617" s="93" t="s">
        <v>288</v>
      </c>
      <c r="B617" s="93" t="s">
        <v>245</v>
      </c>
      <c r="C617" s="94"/>
      <c r="D617" s="95"/>
      <c r="E617" s="96"/>
      <c r="F617" s="97"/>
      <c r="G617" s="94"/>
      <c r="H617" s="98"/>
      <c r="I617" s="99"/>
      <c r="J617" s="99"/>
      <c r="K617" s="100"/>
      <c r="L617" s="101">
        <v>617</v>
      </c>
      <c r="M617" s="101" t="b">
        <f xml:space="preserve"> IF(AND(TRUE), TRUE, FALSE)</f>
        <v>1</v>
      </c>
      <c r="N617" s="102"/>
    </row>
    <row r="618" spans="1:14" x14ac:dyDescent="0.35">
      <c r="A618" s="93" t="s">
        <v>292</v>
      </c>
      <c r="B618" s="93" t="s">
        <v>293</v>
      </c>
      <c r="C618" s="94"/>
      <c r="D618" s="95"/>
      <c r="E618" s="96"/>
      <c r="F618" s="97"/>
      <c r="G618" s="94"/>
      <c r="H618" s="98"/>
      <c r="I618" s="99"/>
      <c r="J618" s="99"/>
      <c r="K618" s="100"/>
      <c r="L618" s="101">
        <v>618</v>
      </c>
      <c r="M618" s="101" t="b">
        <f xml:space="preserve"> IF(AND(TRUE), TRUE, FALSE)</f>
        <v>1</v>
      </c>
      <c r="N618" s="102"/>
    </row>
    <row r="619" spans="1:14" x14ac:dyDescent="0.35">
      <c r="A619" s="93" t="s">
        <v>292</v>
      </c>
      <c r="B619" s="93" t="s">
        <v>294</v>
      </c>
      <c r="C619" s="94"/>
      <c r="D619" s="95"/>
      <c r="E619" s="96"/>
      <c r="F619" s="97"/>
      <c r="G619" s="94"/>
      <c r="H619" s="98"/>
      <c r="I619" s="99"/>
      <c r="J619" s="99"/>
      <c r="K619" s="100"/>
      <c r="L619" s="101">
        <v>619</v>
      </c>
      <c r="M619" s="101" t="b">
        <f xml:space="preserve"> IF(AND(TRUE), TRUE, FALSE)</f>
        <v>1</v>
      </c>
      <c r="N619" s="102"/>
    </row>
    <row r="620" spans="1:14" x14ac:dyDescent="0.35">
      <c r="A620" s="93" t="s">
        <v>292</v>
      </c>
      <c r="B620" s="93" t="s">
        <v>295</v>
      </c>
      <c r="C620" s="94"/>
      <c r="D620" s="95"/>
      <c r="E620" s="96"/>
      <c r="F620" s="97"/>
      <c r="G620" s="94"/>
      <c r="H620" s="98"/>
      <c r="I620" s="99"/>
      <c r="J620" s="99"/>
      <c r="K620" s="100"/>
      <c r="L620" s="101">
        <v>620</v>
      </c>
      <c r="M620" s="101" t="b">
        <f xml:space="preserve"> IF(AND(TRUE), TRUE, FALSE)</f>
        <v>1</v>
      </c>
      <c r="N620" s="102"/>
    </row>
    <row r="621" spans="1:14" x14ac:dyDescent="0.35">
      <c r="A621" s="93" t="s">
        <v>292</v>
      </c>
      <c r="B621" s="93" t="s">
        <v>296</v>
      </c>
      <c r="C621" s="111"/>
      <c r="D621" s="112"/>
      <c r="E621" s="118"/>
      <c r="F621" s="113"/>
      <c r="G621" s="111"/>
      <c r="H621" s="114"/>
      <c r="I621" s="115"/>
      <c r="J621" s="115"/>
      <c r="K621" s="116"/>
      <c r="L621" s="119">
        <v>621</v>
      </c>
      <c r="M621" s="119" t="b">
        <f xml:space="preserve"> IF(AND(TRUE), TRUE, FALSE)</f>
        <v>1</v>
      </c>
      <c r="N621" s="102"/>
    </row>
    <row r="622" spans="1:14" x14ac:dyDescent="0.35">
      <c r="A622" s="93" t="s">
        <v>298</v>
      </c>
      <c r="B622" s="93" t="s">
        <v>297</v>
      </c>
      <c r="C622" s="94"/>
      <c r="D622" s="95"/>
      <c r="E622" s="96"/>
      <c r="F622" s="97"/>
      <c r="G622" s="94"/>
      <c r="H622" s="98"/>
      <c r="I622" s="99"/>
      <c r="J622" s="99"/>
      <c r="K622" s="100"/>
      <c r="L622" s="101">
        <v>622</v>
      </c>
      <c r="M622" s="101" t="b">
        <f xml:space="preserve"> IF(AND(TRUE), TRUE, FALSE)</f>
        <v>1</v>
      </c>
      <c r="N622" s="102"/>
    </row>
    <row r="623" spans="1:14" x14ac:dyDescent="0.35">
      <c r="A623" s="93" t="s">
        <v>298</v>
      </c>
      <c r="B623" s="93" t="s">
        <v>292</v>
      </c>
      <c r="C623" s="94"/>
      <c r="D623" s="95"/>
      <c r="E623" s="96"/>
      <c r="F623" s="97"/>
      <c r="G623" s="94"/>
      <c r="H623" s="98"/>
      <c r="I623" s="99"/>
      <c r="J623" s="99"/>
      <c r="K623" s="100"/>
      <c r="L623" s="101">
        <v>623</v>
      </c>
      <c r="M623" s="101" t="b">
        <f xml:space="preserve"> IF(AND(TRUE), TRUE, FALSE)</f>
        <v>1</v>
      </c>
      <c r="N623" s="102"/>
    </row>
    <row r="624" spans="1:14" x14ac:dyDescent="0.35">
      <c r="A624" s="93" t="s">
        <v>298</v>
      </c>
      <c r="B624" s="93" t="s">
        <v>293</v>
      </c>
      <c r="C624" s="111"/>
      <c r="D624" s="112"/>
      <c r="E624" s="118"/>
      <c r="F624" s="113"/>
      <c r="G624" s="111"/>
      <c r="H624" s="114"/>
      <c r="I624" s="115"/>
      <c r="J624" s="115"/>
      <c r="K624" s="116"/>
      <c r="L624" s="119">
        <v>624</v>
      </c>
      <c r="M624" s="119" t="b">
        <f xml:space="preserve"> IF(AND(TRUE), TRUE, FALSE)</f>
        <v>1</v>
      </c>
      <c r="N624" s="102"/>
    </row>
    <row r="625" spans="1:14" x14ac:dyDescent="0.35">
      <c r="A625" s="93" t="s">
        <v>298</v>
      </c>
      <c r="B625" s="93" t="s">
        <v>294</v>
      </c>
      <c r="C625" s="94"/>
      <c r="D625" s="95"/>
      <c r="E625" s="96"/>
      <c r="F625" s="97"/>
      <c r="G625" s="94"/>
      <c r="H625" s="98"/>
      <c r="I625" s="99"/>
      <c r="J625" s="99"/>
      <c r="K625" s="100"/>
      <c r="L625" s="101">
        <v>625</v>
      </c>
      <c r="M625" s="101" t="b">
        <f xml:space="preserve"> IF(AND(TRUE), TRUE, FALSE)</f>
        <v>1</v>
      </c>
      <c r="N625" s="102"/>
    </row>
    <row r="626" spans="1:14" x14ac:dyDescent="0.35">
      <c r="A626" s="93" t="s">
        <v>298</v>
      </c>
      <c r="B626" s="93" t="s">
        <v>295</v>
      </c>
      <c r="C626" s="94"/>
      <c r="D626" s="95"/>
      <c r="E626" s="96"/>
      <c r="F626" s="97"/>
      <c r="G626" s="94"/>
      <c r="H626" s="98"/>
      <c r="I626" s="99"/>
      <c r="J626" s="99"/>
      <c r="K626" s="100"/>
      <c r="L626" s="101">
        <v>626</v>
      </c>
      <c r="M626" s="101" t="b">
        <f xml:space="preserve"> IF(AND(TRUE), TRUE, FALSE)</f>
        <v>1</v>
      </c>
      <c r="N626" s="102"/>
    </row>
    <row r="627" spans="1:14" x14ac:dyDescent="0.35">
      <c r="A627" s="93" t="s">
        <v>298</v>
      </c>
      <c r="B627" s="93" t="s">
        <v>296</v>
      </c>
      <c r="C627" s="94"/>
      <c r="D627" s="95"/>
      <c r="E627" s="96"/>
      <c r="F627" s="97"/>
      <c r="G627" s="94"/>
      <c r="H627" s="98"/>
      <c r="I627" s="99"/>
      <c r="J627" s="99"/>
      <c r="K627" s="100"/>
      <c r="L627" s="101">
        <v>627</v>
      </c>
      <c r="M627" s="101" t="b">
        <f xml:space="preserve"> IF(AND(TRUE), TRUE, FALSE)</f>
        <v>1</v>
      </c>
      <c r="N627" s="102"/>
    </row>
    <row r="628" spans="1:14" x14ac:dyDescent="0.35">
      <c r="A628" s="93" t="s">
        <v>304</v>
      </c>
      <c r="B628" s="93" t="s">
        <v>183</v>
      </c>
      <c r="C628" s="94"/>
      <c r="D628" s="95"/>
      <c r="E628" s="96"/>
      <c r="F628" s="97"/>
      <c r="G628" s="94"/>
      <c r="H628" s="98"/>
      <c r="I628" s="99"/>
      <c r="J628" s="99"/>
      <c r="K628" s="100"/>
      <c r="L628" s="101">
        <v>628</v>
      </c>
      <c r="M628" s="101" t="b">
        <f xml:space="preserve"> IF(AND(TRUE), TRUE, FALSE)</f>
        <v>1</v>
      </c>
      <c r="N628" s="102"/>
    </row>
    <row r="629" spans="1:14" x14ac:dyDescent="0.35">
      <c r="A629" s="93" t="s">
        <v>304</v>
      </c>
      <c r="B629" s="93" t="s">
        <v>184</v>
      </c>
      <c r="C629" s="94"/>
      <c r="D629" s="95"/>
      <c r="E629" s="96"/>
      <c r="F629" s="97"/>
      <c r="G629" s="94"/>
      <c r="H629" s="98"/>
      <c r="I629" s="99"/>
      <c r="J629" s="99"/>
      <c r="K629" s="100"/>
      <c r="L629" s="101">
        <v>629</v>
      </c>
      <c r="M629" s="101" t="b">
        <f xml:space="preserve"> IF(AND(TRUE), TRUE, FALSE)</f>
        <v>1</v>
      </c>
      <c r="N629" s="102"/>
    </row>
    <row r="630" spans="1:14" x14ac:dyDescent="0.35">
      <c r="A630" s="93" t="s">
        <v>304</v>
      </c>
      <c r="B630" s="93" t="s">
        <v>185</v>
      </c>
      <c r="C630" s="94"/>
      <c r="D630" s="95"/>
      <c r="E630" s="96"/>
      <c r="F630" s="97"/>
      <c r="G630" s="94"/>
      <c r="H630" s="98"/>
      <c r="I630" s="99"/>
      <c r="J630" s="99"/>
      <c r="K630" s="100"/>
      <c r="L630" s="101">
        <v>630</v>
      </c>
      <c r="M630" s="101" t="b">
        <f xml:space="preserve"> IF(AND(TRUE), TRUE, FALSE)</f>
        <v>1</v>
      </c>
      <c r="N630" s="102"/>
    </row>
    <row r="631" spans="1:14" x14ac:dyDescent="0.35">
      <c r="A631" s="93" t="s">
        <v>334</v>
      </c>
      <c r="B631" s="93" t="s">
        <v>187</v>
      </c>
      <c r="C631" s="111"/>
      <c r="D631" s="112"/>
      <c r="E631" s="118"/>
      <c r="F631" s="113"/>
      <c r="G631" s="111"/>
      <c r="H631" s="114"/>
      <c r="I631" s="115"/>
      <c r="J631" s="115"/>
      <c r="K631" s="116"/>
      <c r="L631" s="119">
        <v>631</v>
      </c>
      <c r="M631" s="119" t="b">
        <f xml:space="preserve"> IF(AND(TRUE), TRUE, FALSE)</f>
        <v>1</v>
      </c>
      <c r="N631" s="102"/>
    </row>
    <row r="632" spans="1:14" x14ac:dyDescent="0.35">
      <c r="A632" s="93" t="s">
        <v>334</v>
      </c>
      <c r="B632" s="93" t="s">
        <v>243</v>
      </c>
      <c r="C632" s="94"/>
      <c r="D632" s="95"/>
      <c r="E632" s="96"/>
      <c r="F632" s="97"/>
      <c r="G632" s="94"/>
      <c r="H632" s="98"/>
      <c r="I632" s="99"/>
      <c r="J632" s="99"/>
      <c r="K632" s="100"/>
      <c r="L632" s="101">
        <v>632</v>
      </c>
      <c r="M632" s="101" t="b">
        <f xml:space="preserve"> IF(AND(TRUE), TRUE, FALSE)</f>
        <v>1</v>
      </c>
      <c r="N632" s="102"/>
    </row>
    <row r="633" spans="1:14" x14ac:dyDescent="0.35">
      <c r="A633" s="93" t="s">
        <v>311</v>
      </c>
      <c r="B633" s="93" t="s">
        <v>233</v>
      </c>
      <c r="C633" s="111"/>
      <c r="D633" s="112"/>
      <c r="E633" s="118"/>
      <c r="F633" s="113"/>
      <c r="G633" s="111"/>
      <c r="H633" s="114"/>
      <c r="I633" s="115"/>
      <c r="J633" s="115"/>
      <c r="K633" s="116"/>
      <c r="L633" s="119">
        <v>633</v>
      </c>
      <c r="M633" s="119" t="b">
        <f xml:space="preserve"> IF(AND(TRUE), TRUE, FALSE)</f>
        <v>1</v>
      </c>
      <c r="N633" s="102"/>
    </row>
    <row r="634" spans="1:14" x14ac:dyDescent="0.35">
      <c r="A634" s="93" t="s">
        <v>312</v>
      </c>
      <c r="B634" s="93" t="s">
        <v>233</v>
      </c>
      <c r="C634" s="111"/>
      <c r="D634" s="112"/>
      <c r="E634" s="118"/>
      <c r="F634" s="113"/>
      <c r="G634" s="111"/>
      <c r="H634" s="114"/>
      <c r="I634" s="115"/>
      <c r="J634" s="115"/>
      <c r="K634" s="116"/>
      <c r="L634" s="119">
        <v>634</v>
      </c>
      <c r="M634" s="119" t="b">
        <f xml:space="preserve"> IF(AND(TRUE), TRUE, FALSE)</f>
        <v>1</v>
      </c>
      <c r="N634" s="102"/>
    </row>
    <row r="635" spans="1:14" x14ac:dyDescent="0.35">
      <c r="A635" s="93" t="s">
        <v>312</v>
      </c>
      <c r="B635" s="93" t="s">
        <v>187</v>
      </c>
      <c r="C635" s="94"/>
      <c r="D635" s="95"/>
      <c r="E635" s="96"/>
      <c r="F635" s="97"/>
      <c r="G635" s="94"/>
      <c r="H635" s="98"/>
      <c r="I635" s="99"/>
      <c r="J635" s="99"/>
      <c r="K635" s="100"/>
      <c r="L635" s="101">
        <v>635</v>
      </c>
      <c r="M635" s="101" t="b">
        <f xml:space="preserve"> IF(AND(TRUE), TRUE, FALSE)</f>
        <v>1</v>
      </c>
      <c r="N635" s="102"/>
    </row>
    <row r="636" spans="1:14" x14ac:dyDescent="0.35">
      <c r="A636" s="93" t="s">
        <v>312</v>
      </c>
      <c r="B636" s="93" t="s">
        <v>193</v>
      </c>
      <c r="C636" s="94"/>
      <c r="D636" s="95"/>
      <c r="E636" s="96"/>
      <c r="F636" s="97"/>
      <c r="G636" s="94"/>
      <c r="H636" s="98"/>
      <c r="I636" s="99"/>
      <c r="J636" s="99"/>
      <c r="K636" s="100"/>
      <c r="L636" s="101">
        <v>636</v>
      </c>
      <c r="M636" s="101" t="b">
        <f xml:space="preserve"> IF(AND(TRUE), TRUE, FALSE)</f>
        <v>1</v>
      </c>
      <c r="N636" s="102"/>
    </row>
    <row r="637" spans="1:14" x14ac:dyDescent="0.35">
      <c r="A637" s="93" t="s">
        <v>312</v>
      </c>
      <c r="B637" s="93" t="s">
        <v>329</v>
      </c>
      <c r="C637" s="94"/>
      <c r="D637" s="95"/>
      <c r="E637" s="96"/>
      <c r="F637" s="97"/>
      <c r="G637" s="94"/>
      <c r="H637" s="98"/>
      <c r="I637" s="99"/>
      <c r="J637" s="99"/>
      <c r="K637" s="100"/>
      <c r="L637" s="101">
        <v>637</v>
      </c>
      <c r="M637" s="101" t="b">
        <f xml:space="preserve"> IF(AND(TRUE), TRUE, FALSE)</f>
        <v>1</v>
      </c>
      <c r="N637" s="102"/>
    </row>
    <row r="638" spans="1:14" x14ac:dyDescent="0.35">
      <c r="A638" s="93" t="s">
        <v>315</v>
      </c>
      <c r="B638" s="93" t="s">
        <v>264</v>
      </c>
      <c r="C638" s="94"/>
      <c r="D638" s="95"/>
      <c r="E638" s="96"/>
      <c r="F638" s="97"/>
      <c r="G638" s="94"/>
      <c r="H638" s="98"/>
      <c r="I638" s="99"/>
      <c r="J638" s="99"/>
      <c r="K638" s="100"/>
      <c r="L638" s="101">
        <v>638</v>
      </c>
      <c r="M638" s="101" t="b">
        <f xml:space="preserve"> IF(AND(TRUE), TRUE, FALSE)</f>
        <v>1</v>
      </c>
      <c r="N638" s="102"/>
    </row>
    <row r="639" spans="1:14" x14ac:dyDescent="0.35">
      <c r="A639" s="93" t="s">
        <v>315</v>
      </c>
      <c r="B639" s="93" t="s">
        <v>265</v>
      </c>
      <c r="C639" s="94"/>
      <c r="D639" s="95"/>
      <c r="E639" s="96"/>
      <c r="F639" s="97"/>
      <c r="G639" s="94"/>
      <c r="H639" s="98"/>
      <c r="I639" s="99"/>
      <c r="J639" s="99"/>
      <c r="K639" s="100"/>
      <c r="L639" s="101">
        <v>639</v>
      </c>
      <c r="M639" s="101" t="b">
        <f xml:space="preserve"> IF(AND(TRUE), TRUE, FALSE)</f>
        <v>1</v>
      </c>
      <c r="N639" s="102"/>
    </row>
    <row r="640" spans="1:14" x14ac:dyDescent="0.35">
      <c r="A640" s="93" t="s">
        <v>316</v>
      </c>
      <c r="B640" s="93" t="s">
        <v>264</v>
      </c>
      <c r="C640" s="111"/>
      <c r="D640" s="112"/>
      <c r="E640" s="118"/>
      <c r="F640" s="113"/>
      <c r="G640" s="111"/>
      <c r="H640" s="114"/>
      <c r="I640" s="115"/>
      <c r="J640" s="115"/>
      <c r="K640" s="116"/>
      <c r="L640" s="119">
        <v>640</v>
      </c>
      <c r="M640" s="119" t="b">
        <f xml:space="preserve"> IF(AND(TRUE), TRUE, FALSE)</f>
        <v>1</v>
      </c>
      <c r="N640" s="102"/>
    </row>
    <row r="641" spans="1:14" x14ac:dyDescent="0.35">
      <c r="A641" s="93" t="s">
        <v>316</v>
      </c>
      <c r="B641" s="93" t="s">
        <v>265</v>
      </c>
      <c r="C641" s="94"/>
      <c r="D641" s="95"/>
      <c r="E641" s="96"/>
      <c r="F641" s="97"/>
      <c r="G641" s="94"/>
      <c r="H641" s="98"/>
      <c r="I641" s="99"/>
      <c r="J641" s="99"/>
      <c r="K641" s="100"/>
      <c r="L641" s="101">
        <v>641</v>
      </c>
      <c r="M641" s="101" t="b">
        <f xml:space="preserve"> IF(AND(TRUE), TRUE, FALSE)</f>
        <v>1</v>
      </c>
      <c r="N641" s="102"/>
    </row>
    <row r="642" spans="1:14" x14ac:dyDescent="0.35">
      <c r="A642" s="93" t="s">
        <v>317</v>
      </c>
      <c r="B642" s="93" t="s">
        <v>176</v>
      </c>
      <c r="C642" s="94"/>
      <c r="D642" s="95"/>
      <c r="E642" s="96"/>
      <c r="F642" s="97"/>
      <c r="G642" s="94"/>
      <c r="H642" s="98"/>
      <c r="I642" s="99"/>
      <c r="J642" s="99"/>
      <c r="K642" s="100"/>
      <c r="L642" s="101">
        <v>642</v>
      </c>
      <c r="M642" s="101" t="b">
        <f xml:space="preserve"> IF(AND(TRUE), TRUE, FALSE)</f>
        <v>1</v>
      </c>
      <c r="N642" s="102"/>
    </row>
    <row r="643" spans="1:14" x14ac:dyDescent="0.35">
      <c r="A643" s="93" t="s">
        <v>317</v>
      </c>
      <c r="B643" s="93" t="s">
        <v>234</v>
      </c>
      <c r="C643" s="111"/>
      <c r="D643" s="112"/>
      <c r="E643" s="118"/>
      <c r="F643" s="113"/>
      <c r="G643" s="111"/>
      <c r="H643" s="114"/>
      <c r="I643" s="115"/>
      <c r="J643" s="115"/>
      <c r="K643" s="116"/>
      <c r="L643" s="119">
        <v>643</v>
      </c>
      <c r="M643" s="119" t="b">
        <f xml:space="preserve"> IF(AND(TRUE), TRUE, FALSE)</f>
        <v>1</v>
      </c>
      <c r="N643" s="102"/>
    </row>
    <row r="644" spans="1:14" x14ac:dyDescent="0.35">
      <c r="A644" s="93" t="s">
        <v>317</v>
      </c>
      <c r="B644" s="93" t="s">
        <v>232</v>
      </c>
      <c r="C644" s="111"/>
      <c r="D644" s="112"/>
      <c r="E644" s="118"/>
      <c r="F644" s="113"/>
      <c r="G644" s="111"/>
      <c r="H644" s="114"/>
      <c r="I644" s="115"/>
      <c r="J644" s="115"/>
      <c r="K644" s="116"/>
      <c r="L644" s="119">
        <v>644</v>
      </c>
      <c r="M644" s="119" t="b">
        <f xml:space="preserve"> IF(AND(TRUE), TRUE, FALSE)</f>
        <v>1</v>
      </c>
      <c r="N644" s="102"/>
    </row>
    <row r="645" spans="1:14" x14ac:dyDescent="0.35">
      <c r="A645" s="93" t="s">
        <v>318</v>
      </c>
      <c r="B645" s="93" t="s">
        <v>228</v>
      </c>
      <c r="C645" s="111"/>
      <c r="D645" s="112"/>
      <c r="E645" s="118"/>
      <c r="F645" s="113"/>
      <c r="G645" s="111"/>
      <c r="H645" s="114"/>
      <c r="I645" s="115"/>
      <c r="J645" s="115"/>
      <c r="K645" s="116"/>
      <c r="L645" s="119">
        <v>645</v>
      </c>
      <c r="M645" s="119" t="b">
        <f xml:space="preserve"> IF(AND(TRUE), TRUE, FALSE)</f>
        <v>1</v>
      </c>
      <c r="N645" s="102"/>
    </row>
    <row r="646" spans="1:14" x14ac:dyDescent="0.35">
      <c r="A646" s="93" t="s">
        <v>318</v>
      </c>
      <c r="B646" s="93" t="s">
        <v>229</v>
      </c>
      <c r="C646" s="94"/>
      <c r="D646" s="95"/>
      <c r="E646" s="96"/>
      <c r="F646" s="97"/>
      <c r="G646" s="94"/>
      <c r="H646" s="98"/>
      <c r="I646" s="99"/>
      <c r="J646" s="99"/>
      <c r="K646" s="100"/>
      <c r="L646" s="101">
        <v>646</v>
      </c>
      <c r="M646" s="101" t="b">
        <f xml:space="preserve"> IF(AND(TRUE), TRUE, FALSE)</f>
        <v>1</v>
      </c>
      <c r="N646" s="102"/>
    </row>
    <row r="647" spans="1:14" x14ac:dyDescent="0.35">
      <c r="A647" s="93" t="s">
        <v>318</v>
      </c>
      <c r="B647" s="93" t="s">
        <v>230</v>
      </c>
      <c r="C647" s="111"/>
      <c r="D647" s="112"/>
      <c r="E647" s="118"/>
      <c r="F647" s="113"/>
      <c r="G647" s="111"/>
      <c r="H647" s="114"/>
      <c r="I647" s="115"/>
      <c r="J647" s="115"/>
      <c r="K647" s="116"/>
      <c r="L647" s="119">
        <v>647</v>
      </c>
      <c r="M647" s="119" t="b">
        <f xml:space="preserve"> IF(AND(TRUE), TRUE, FALSE)</f>
        <v>1</v>
      </c>
      <c r="N647" s="102"/>
    </row>
    <row r="648" spans="1:14" x14ac:dyDescent="0.35">
      <c r="A648" s="93" t="s">
        <v>318</v>
      </c>
      <c r="B648" s="93" t="s">
        <v>320</v>
      </c>
      <c r="C648" s="94"/>
      <c r="D648" s="95"/>
      <c r="E648" s="96"/>
      <c r="F648" s="97"/>
      <c r="G648" s="94"/>
      <c r="H648" s="98"/>
      <c r="I648" s="99"/>
      <c r="J648" s="99"/>
      <c r="K648" s="100"/>
      <c r="L648" s="101">
        <v>648</v>
      </c>
      <c r="M648" s="101" t="b">
        <f xml:space="preserve"> IF(AND(TRUE), TRUE, FALSE)</f>
        <v>1</v>
      </c>
      <c r="N648" s="102"/>
    </row>
    <row r="649" spans="1:14" x14ac:dyDescent="0.35">
      <c r="A649" s="93" t="s">
        <v>318</v>
      </c>
      <c r="B649" s="93" t="s">
        <v>209</v>
      </c>
      <c r="C649" s="111"/>
      <c r="D649" s="112"/>
      <c r="E649" s="118"/>
      <c r="F649" s="113"/>
      <c r="G649" s="111"/>
      <c r="H649" s="114"/>
      <c r="I649" s="115"/>
      <c r="J649" s="115"/>
      <c r="K649" s="116"/>
      <c r="L649" s="119">
        <v>649</v>
      </c>
      <c r="M649" s="119" t="b">
        <f xml:space="preserve"> IF(AND(TRUE), TRUE, FALSE)</f>
        <v>1</v>
      </c>
      <c r="N649" s="102"/>
    </row>
    <row r="650" spans="1:14" x14ac:dyDescent="0.35">
      <c r="A650" s="93" t="s">
        <v>318</v>
      </c>
      <c r="B650" s="93" t="s">
        <v>212</v>
      </c>
      <c r="C650" s="94"/>
      <c r="D650" s="95"/>
      <c r="E650" s="96"/>
      <c r="F650" s="97"/>
      <c r="G650" s="94"/>
      <c r="H650" s="98"/>
      <c r="I650" s="99"/>
      <c r="J650" s="99"/>
      <c r="K650" s="100"/>
      <c r="L650" s="101">
        <v>650</v>
      </c>
      <c r="M650" s="101" t="b">
        <f xml:space="preserve"> IF(AND(TRUE), TRUE, FALSE)</f>
        <v>1</v>
      </c>
      <c r="N650" s="102"/>
    </row>
    <row r="651" spans="1:14" x14ac:dyDescent="0.35">
      <c r="A651" s="93" t="s">
        <v>318</v>
      </c>
      <c r="B651" s="93" t="s">
        <v>215</v>
      </c>
      <c r="C651" s="111"/>
      <c r="D651" s="112"/>
      <c r="E651" s="118"/>
      <c r="F651" s="113"/>
      <c r="G651" s="111"/>
      <c r="H651" s="114"/>
      <c r="I651" s="115"/>
      <c r="J651" s="115"/>
      <c r="K651" s="116"/>
      <c r="L651" s="119">
        <v>651</v>
      </c>
      <c r="M651" s="119" t="b">
        <f xml:space="preserve"> IF(AND(TRUE), TRUE, FALSE)</f>
        <v>1</v>
      </c>
      <c r="N651" s="102"/>
    </row>
    <row r="652" spans="1:14" x14ac:dyDescent="0.35">
      <c r="A652" s="93" t="s">
        <v>318</v>
      </c>
      <c r="B652" s="93" t="s">
        <v>216</v>
      </c>
      <c r="C652" s="111"/>
      <c r="D652" s="112"/>
      <c r="E652" s="118"/>
      <c r="F652" s="113"/>
      <c r="G652" s="111"/>
      <c r="H652" s="114"/>
      <c r="I652" s="115"/>
      <c r="J652" s="115"/>
      <c r="K652" s="116"/>
      <c r="L652" s="119">
        <v>652</v>
      </c>
      <c r="M652" s="119" t="b">
        <f xml:space="preserve"> IF(AND(TRUE), TRUE, FALSE)</f>
        <v>1</v>
      </c>
      <c r="N652" s="102"/>
    </row>
    <row r="653" spans="1:14" x14ac:dyDescent="0.35">
      <c r="A653" s="93" t="s">
        <v>318</v>
      </c>
      <c r="B653" s="93" t="s">
        <v>217</v>
      </c>
      <c r="C653" s="111"/>
      <c r="D653" s="112"/>
      <c r="E653" s="118"/>
      <c r="F653" s="113"/>
      <c r="G653" s="111"/>
      <c r="H653" s="114"/>
      <c r="I653" s="115"/>
      <c r="J653" s="115"/>
      <c r="K653" s="116"/>
      <c r="L653" s="119">
        <v>653</v>
      </c>
      <c r="M653" s="119" t="b">
        <f xml:space="preserve"> IF(AND(TRUE), TRUE, FALSE)</f>
        <v>1</v>
      </c>
      <c r="N653" s="102"/>
    </row>
    <row r="654" spans="1:14" x14ac:dyDescent="0.35">
      <c r="A654" s="93" t="s">
        <v>318</v>
      </c>
      <c r="B654" s="93" t="s">
        <v>218</v>
      </c>
      <c r="C654" s="94"/>
      <c r="D654" s="95"/>
      <c r="E654" s="96"/>
      <c r="F654" s="97"/>
      <c r="G654" s="94"/>
      <c r="H654" s="98"/>
      <c r="I654" s="99"/>
      <c r="J654" s="99"/>
      <c r="K654" s="100"/>
      <c r="L654" s="101">
        <v>654</v>
      </c>
      <c r="M654" s="101" t="b">
        <f xml:space="preserve"> IF(AND(TRUE), TRUE, FALSE)</f>
        <v>1</v>
      </c>
      <c r="N654" s="102"/>
    </row>
    <row r="655" spans="1:14" x14ac:dyDescent="0.35">
      <c r="A655" s="93" t="s">
        <v>318</v>
      </c>
      <c r="B655" s="93" t="s">
        <v>219</v>
      </c>
      <c r="C655" s="94"/>
      <c r="D655" s="95"/>
      <c r="E655" s="96"/>
      <c r="F655" s="97"/>
      <c r="G655" s="94"/>
      <c r="H655" s="98"/>
      <c r="I655" s="99"/>
      <c r="J655" s="99"/>
      <c r="K655" s="100"/>
      <c r="L655" s="101">
        <v>655</v>
      </c>
      <c r="M655" s="101" t="b">
        <f xml:space="preserve"> IF(AND(TRUE), TRUE, FALSE)</f>
        <v>1</v>
      </c>
      <c r="N655" s="102"/>
    </row>
    <row r="656" spans="1:14" x14ac:dyDescent="0.35">
      <c r="A656" s="93" t="s">
        <v>319</v>
      </c>
      <c r="B656" s="93" t="s">
        <v>228</v>
      </c>
      <c r="C656" s="94"/>
      <c r="D656" s="95"/>
      <c r="E656" s="96"/>
      <c r="F656" s="97"/>
      <c r="G656" s="94"/>
      <c r="H656" s="98"/>
      <c r="I656" s="99"/>
      <c r="J656" s="99"/>
      <c r="K656" s="100"/>
      <c r="L656" s="101">
        <v>656</v>
      </c>
      <c r="M656" s="101" t="b">
        <f xml:space="preserve"> IF(AND(TRUE), TRUE, FALSE)</f>
        <v>1</v>
      </c>
      <c r="N656" s="102"/>
    </row>
    <row r="657" spans="1:14" x14ac:dyDescent="0.35">
      <c r="A657" s="93" t="s">
        <v>319</v>
      </c>
      <c r="B657" s="93" t="s">
        <v>229</v>
      </c>
      <c r="C657" s="94"/>
      <c r="D657" s="95"/>
      <c r="E657" s="96"/>
      <c r="F657" s="97"/>
      <c r="G657" s="94"/>
      <c r="H657" s="98"/>
      <c r="I657" s="99"/>
      <c r="J657" s="99"/>
      <c r="K657" s="100"/>
      <c r="L657" s="101">
        <v>657</v>
      </c>
      <c r="M657" s="101" t="b">
        <f xml:space="preserve"> IF(AND(TRUE), TRUE, FALSE)</f>
        <v>1</v>
      </c>
      <c r="N657" s="102"/>
    </row>
    <row r="658" spans="1:14" x14ac:dyDescent="0.35">
      <c r="A658" s="93" t="s">
        <v>319</v>
      </c>
      <c r="B658" s="93" t="s">
        <v>230</v>
      </c>
      <c r="C658" s="94"/>
      <c r="D658" s="95"/>
      <c r="E658" s="96"/>
      <c r="F658" s="97"/>
      <c r="G658" s="94"/>
      <c r="H658" s="98"/>
      <c r="I658" s="99"/>
      <c r="J658" s="99"/>
      <c r="K658" s="100"/>
      <c r="L658" s="101">
        <v>658</v>
      </c>
      <c r="M658" s="101" t="b">
        <f xml:space="preserve"> IF(AND(TRUE), TRUE, FALSE)</f>
        <v>1</v>
      </c>
      <c r="N658" s="102"/>
    </row>
    <row r="659" spans="1:14" x14ac:dyDescent="0.35">
      <c r="A659" s="93" t="s">
        <v>319</v>
      </c>
      <c r="B659" s="93" t="s">
        <v>320</v>
      </c>
      <c r="C659" s="94"/>
      <c r="D659" s="95"/>
      <c r="E659" s="96"/>
      <c r="F659" s="97"/>
      <c r="G659" s="94"/>
      <c r="H659" s="98"/>
      <c r="I659" s="99"/>
      <c r="J659" s="99"/>
      <c r="K659" s="100"/>
      <c r="L659" s="101">
        <v>659</v>
      </c>
      <c r="M659" s="101" t="b">
        <f xml:space="preserve"> IF(AND(TRUE), TRUE, FALSE)</f>
        <v>1</v>
      </c>
      <c r="N659" s="102"/>
    </row>
    <row r="660" spans="1:14" x14ac:dyDescent="0.35">
      <c r="A660" s="93" t="s">
        <v>319</v>
      </c>
      <c r="B660" s="93" t="s">
        <v>215</v>
      </c>
      <c r="C660" s="94"/>
      <c r="D660" s="95"/>
      <c r="E660" s="96"/>
      <c r="F660" s="97"/>
      <c r="G660" s="94"/>
      <c r="H660" s="98"/>
      <c r="I660" s="99"/>
      <c r="J660" s="99"/>
      <c r="K660" s="100"/>
      <c r="L660" s="101">
        <v>660</v>
      </c>
      <c r="M660" s="101" t="b">
        <f xml:space="preserve"> IF(AND(TRUE), TRUE, FALSE)</f>
        <v>1</v>
      </c>
      <c r="N660" s="102"/>
    </row>
    <row r="661" spans="1:14" x14ac:dyDescent="0.35">
      <c r="A661" s="93" t="s">
        <v>319</v>
      </c>
      <c r="B661" s="93" t="s">
        <v>216</v>
      </c>
      <c r="C661" s="94"/>
      <c r="D661" s="95"/>
      <c r="E661" s="96"/>
      <c r="F661" s="97"/>
      <c r="G661" s="94"/>
      <c r="H661" s="98"/>
      <c r="I661" s="99"/>
      <c r="J661" s="99"/>
      <c r="K661" s="100"/>
      <c r="L661" s="101">
        <v>661</v>
      </c>
      <c r="M661" s="101" t="b">
        <f xml:space="preserve"> IF(AND(TRUE), TRUE, FALSE)</f>
        <v>1</v>
      </c>
      <c r="N661" s="102"/>
    </row>
    <row r="662" spans="1:14" x14ac:dyDescent="0.35">
      <c r="A662" s="93" t="s">
        <v>319</v>
      </c>
      <c r="B662" s="93" t="s">
        <v>217</v>
      </c>
      <c r="C662" s="94"/>
      <c r="D662" s="95"/>
      <c r="E662" s="96"/>
      <c r="F662" s="97"/>
      <c r="G662" s="94"/>
      <c r="H662" s="98"/>
      <c r="I662" s="99"/>
      <c r="J662" s="99"/>
      <c r="K662" s="100"/>
      <c r="L662" s="101">
        <v>662</v>
      </c>
      <c r="M662" s="101" t="b">
        <f xml:space="preserve"> IF(AND(TRUE), TRUE, FALSE)</f>
        <v>1</v>
      </c>
      <c r="N662" s="102"/>
    </row>
    <row r="663" spans="1:14" x14ac:dyDescent="0.35">
      <c r="A663" s="93" t="s">
        <v>319</v>
      </c>
      <c r="B663" s="93" t="s">
        <v>218</v>
      </c>
      <c r="C663" s="94"/>
      <c r="D663" s="95"/>
      <c r="E663" s="96"/>
      <c r="F663" s="97"/>
      <c r="G663" s="94"/>
      <c r="H663" s="98"/>
      <c r="I663" s="99"/>
      <c r="J663" s="99"/>
      <c r="K663" s="100"/>
      <c r="L663" s="101">
        <v>663</v>
      </c>
      <c r="M663" s="101" t="b">
        <f xml:space="preserve"> IF(AND(TRUE), TRUE, FALSE)</f>
        <v>1</v>
      </c>
      <c r="N663" s="102"/>
    </row>
    <row r="664" spans="1:14" x14ac:dyDescent="0.35">
      <c r="A664" s="93" t="s">
        <v>319</v>
      </c>
      <c r="B664" s="93" t="s">
        <v>219</v>
      </c>
      <c r="C664" s="94"/>
      <c r="D664" s="95"/>
      <c r="E664" s="96"/>
      <c r="F664" s="97"/>
      <c r="G664" s="94"/>
      <c r="H664" s="98"/>
      <c r="I664" s="99"/>
      <c r="J664" s="99"/>
      <c r="K664" s="100"/>
      <c r="L664" s="101">
        <v>664</v>
      </c>
      <c r="M664" s="101" t="b">
        <f xml:space="preserve"> IF(AND(TRUE), TRUE, FALSE)</f>
        <v>1</v>
      </c>
      <c r="N664" s="102"/>
    </row>
    <row r="665" spans="1:14" x14ac:dyDescent="0.35">
      <c r="A665" s="93" t="s">
        <v>321</v>
      </c>
      <c r="B665" s="93" t="s">
        <v>311</v>
      </c>
      <c r="C665" s="94"/>
      <c r="D665" s="95"/>
      <c r="E665" s="96"/>
      <c r="F665" s="97"/>
      <c r="G665" s="94"/>
      <c r="H665" s="98"/>
      <c r="I665" s="99"/>
      <c r="J665" s="99"/>
      <c r="K665" s="100"/>
      <c r="L665" s="101">
        <v>665</v>
      </c>
      <c r="M665" s="101" t="b">
        <f xml:space="preserve"> IF(AND(TRUE), TRUE, FALSE)</f>
        <v>1</v>
      </c>
      <c r="N665" s="102"/>
    </row>
    <row r="666" spans="1:14" x14ac:dyDescent="0.35">
      <c r="A666" s="93" t="s">
        <v>321</v>
      </c>
      <c r="B666" s="93" t="s">
        <v>312</v>
      </c>
      <c r="C666" s="94"/>
      <c r="D666" s="95"/>
      <c r="E666" s="96"/>
      <c r="F666" s="97"/>
      <c r="G666" s="94"/>
      <c r="H666" s="98"/>
      <c r="I666" s="99"/>
      <c r="J666" s="99"/>
      <c r="K666" s="100"/>
      <c r="L666" s="101">
        <v>666</v>
      </c>
      <c r="M666" s="101" t="b">
        <f xml:space="preserve"> IF(AND(TRUE), TRUE, FALSE)</f>
        <v>1</v>
      </c>
      <c r="N666" s="102"/>
    </row>
    <row r="667" spans="1:14" x14ac:dyDescent="0.35">
      <c r="A667" s="93" t="s">
        <v>321</v>
      </c>
      <c r="B667" s="93" t="s">
        <v>232</v>
      </c>
      <c r="C667" s="94"/>
      <c r="D667" s="95"/>
      <c r="E667" s="96"/>
      <c r="F667" s="97"/>
      <c r="G667" s="94"/>
      <c r="H667" s="98"/>
      <c r="I667" s="99"/>
      <c r="J667" s="99"/>
      <c r="K667" s="100"/>
      <c r="L667" s="101">
        <v>667</v>
      </c>
      <c r="M667" s="101" t="b">
        <f xml:space="preserve"> IF(AND(TRUE), TRUE, FALSE)</f>
        <v>1</v>
      </c>
      <c r="N667" s="102"/>
    </row>
    <row r="668" spans="1:14" x14ac:dyDescent="0.35">
      <c r="A668" s="93" t="s">
        <v>321</v>
      </c>
      <c r="B668" s="93" t="s">
        <v>234</v>
      </c>
      <c r="C668" s="94"/>
      <c r="D668" s="95"/>
      <c r="E668" s="96"/>
      <c r="F668" s="97"/>
      <c r="G668" s="94"/>
      <c r="H668" s="98"/>
      <c r="I668" s="99"/>
      <c r="J668" s="99"/>
      <c r="K668" s="100"/>
      <c r="L668" s="101">
        <v>668</v>
      </c>
      <c r="M668" s="101" t="b">
        <f xml:space="preserve"> IF(AND(TRUE), TRUE, FALSE)</f>
        <v>1</v>
      </c>
      <c r="N668" s="102"/>
    </row>
    <row r="669" spans="1:14" x14ac:dyDescent="0.35">
      <c r="A669" s="93" t="s">
        <v>323</v>
      </c>
      <c r="B669" s="93" t="s">
        <v>311</v>
      </c>
      <c r="C669" s="94"/>
      <c r="D669" s="95"/>
      <c r="E669" s="96"/>
      <c r="F669" s="97"/>
      <c r="G669" s="94"/>
      <c r="H669" s="98"/>
      <c r="I669" s="99"/>
      <c r="J669" s="99"/>
      <c r="K669" s="100"/>
      <c r="L669" s="101">
        <v>669</v>
      </c>
      <c r="M669" s="101" t="b">
        <f xml:space="preserve"> IF(AND(TRUE), TRUE, FALSE)</f>
        <v>1</v>
      </c>
      <c r="N669" s="102"/>
    </row>
    <row r="670" spans="1:14" x14ac:dyDescent="0.35">
      <c r="A670" s="93" t="s">
        <v>323</v>
      </c>
      <c r="B670" s="93" t="s">
        <v>312</v>
      </c>
      <c r="C670" s="94"/>
      <c r="D670" s="95"/>
      <c r="E670" s="96"/>
      <c r="F670" s="97"/>
      <c r="G670" s="94"/>
      <c r="H670" s="98"/>
      <c r="I670" s="99"/>
      <c r="J670" s="99"/>
      <c r="K670" s="100"/>
      <c r="L670" s="101">
        <v>670</v>
      </c>
      <c r="M670" s="101" t="b">
        <f xml:space="preserve"> IF(AND(TRUE), TRUE, FALSE)</f>
        <v>1</v>
      </c>
      <c r="N670" s="102"/>
    </row>
    <row r="671" spans="1:14" x14ac:dyDescent="0.35">
      <c r="A671" s="93" t="s">
        <v>323</v>
      </c>
      <c r="B671" s="93" t="s">
        <v>232</v>
      </c>
      <c r="C671" s="94"/>
      <c r="D671" s="95"/>
      <c r="E671" s="96"/>
      <c r="F671" s="97"/>
      <c r="G671" s="94"/>
      <c r="H671" s="98"/>
      <c r="I671" s="99"/>
      <c r="J671" s="99"/>
      <c r="K671" s="100"/>
      <c r="L671" s="101">
        <v>671</v>
      </c>
      <c r="M671" s="101" t="b">
        <f xml:space="preserve"> IF(AND(TRUE), TRUE, FALSE)</f>
        <v>1</v>
      </c>
      <c r="N671" s="102"/>
    </row>
    <row r="672" spans="1:14" x14ac:dyDescent="0.35">
      <c r="A672" s="93" t="s">
        <v>323</v>
      </c>
      <c r="B672" s="93" t="s">
        <v>234</v>
      </c>
      <c r="C672" s="94"/>
      <c r="D672" s="95"/>
      <c r="E672" s="96"/>
      <c r="F672" s="97"/>
      <c r="G672" s="94"/>
      <c r="H672" s="98"/>
      <c r="I672" s="99"/>
      <c r="J672" s="99"/>
      <c r="K672" s="100"/>
      <c r="L672" s="101">
        <v>672</v>
      </c>
      <c r="M672" s="101" t="b">
        <f xml:space="preserve"> IF(AND(TRUE), TRUE, FALSE)</f>
        <v>1</v>
      </c>
      <c r="N672" s="102"/>
    </row>
    <row r="673" spans="1:14" x14ac:dyDescent="0.35">
      <c r="A673" s="93" t="s">
        <v>323</v>
      </c>
      <c r="B673" s="93" t="s">
        <v>193</v>
      </c>
      <c r="C673" s="94"/>
      <c r="D673" s="95"/>
      <c r="E673" s="96"/>
      <c r="F673" s="97"/>
      <c r="G673" s="94"/>
      <c r="H673" s="98"/>
      <c r="I673" s="99"/>
      <c r="J673" s="99"/>
      <c r="K673" s="100"/>
      <c r="L673" s="101">
        <v>673</v>
      </c>
      <c r="M673" s="101" t="b">
        <f xml:space="preserve"> IF(AND(TRUE), TRUE, FALSE)</f>
        <v>1</v>
      </c>
      <c r="N673" s="102"/>
    </row>
    <row r="674" spans="1:14" x14ac:dyDescent="0.35">
      <c r="A674" s="93" t="s">
        <v>323</v>
      </c>
      <c r="B674" s="93" t="s">
        <v>329</v>
      </c>
      <c r="C674" s="94"/>
      <c r="D674" s="95"/>
      <c r="E674" s="96"/>
      <c r="F674" s="97"/>
      <c r="G674" s="94"/>
      <c r="H674" s="98"/>
      <c r="I674" s="99"/>
      <c r="J674" s="99"/>
      <c r="K674" s="100"/>
      <c r="L674" s="101">
        <v>674</v>
      </c>
      <c r="M674" s="101" t="b">
        <f xml:space="preserve"> IF(AND(TRUE), TRUE, FALSE)</f>
        <v>1</v>
      </c>
      <c r="N674" s="102"/>
    </row>
    <row r="675" spans="1:14" x14ac:dyDescent="0.35">
      <c r="A675" s="93" t="s">
        <v>323</v>
      </c>
      <c r="B675" s="93" t="s">
        <v>191</v>
      </c>
      <c r="C675" s="94"/>
      <c r="D675" s="95"/>
      <c r="E675" s="96"/>
      <c r="F675" s="97"/>
      <c r="G675" s="94"/>
      <c r="H675" s="98"/>
      <c r="I675" s="99"/>
      <c r="J675" s="99"/>
      <c r="K675" s="100"/>
      <c r="L675" s="101">
        <v>675</v>
      </c>
      <c r="M675" s="101" t="b">
        <f xml:space="preserve"> IF(AND(TRUE), TRUE, FALSE)</f>
        <v>1</v>
      </c>
      <c r="N675" s="102"/>
    </row>
    <row r="676" spans="1:14" x14ac:dyDescent="0.35">
      <c r="A676" s="93" t="s">
        <v>324</v>
      </c>
      <c r="B676" s="93" t="s">
        <v>193</v>
      </c>
      <c r="C676" s="94"/>
      <c r="D676" s="95"/>
      <c r="E676" s="96"/>
      <c r="F676" s="97"/>
      <c r="G676" s="94"/>
      <c r="H676" s="98"/>
      <c r="I676" s="99"/>
      <c r="J676" s="99"/>
      <c r="K676" s="100"/>
      <c r="L676" s="101">
        <v>676</v>
      </c>
      <c r="M676" s="101" t="b">
        <f xml:space="preserve"> IF(AND(TRUE), TRUE, FALSE)</f>
        <v>1</v>
      </c>
      <c r="N676" s="102"/>
    </row>
    <row r="677" spans="1:14" x14ac:dyDescent="0.35">
      <c r="A677" s="93" t="s">
        <v>324</v>
      </c>
      <c r="B677" s="93" t="s">
        <v>329</v>
      </c>
      <c r="C677" s="94"/>
      <c r="D677" s="95"/>
      <c r="E677" s="96"/>
      <c r="F677" s="97"/>
      <c r="G677" s="94"/>
      <c r="H677" s="98"/>
      <c r="I677" s="99"/>
      <c r="J677" s="99"/>
      <c r="K677" s="100"/>
      <c r="L677" s="101">
        <v>677</v>
      </c>
      <c r="M677" s="101" t="b">
        <f xml:space="preserve"> IF(AND(TRUE), TRUE, FALSE)</f>
        <v>1</v>
      </c>
      <c r="N677" s="102"/>
    </row>
    <row r="678" spans="1:14" x14ac:dyDescent="0.35">
      <c r="A678" s="93" t="s">
        <v>324</v>
      </c>
      <c r="B678" s="93" t="s">
        <v>191</v>
      </c>
      <c r="C678" s="94"/>
      <c r="D678" s="95"/>
      <c r="E678" s="96"/>
      <c r="F678" s="97"/>
      <c r="G678" s="94"/>
      <c r="H678" s="98"/>
      <c r="I678" s="99"/>
      <c r="J678" s="99"/>
      <c r="K678" s="100"/>
      <c r="L678" s="101">
        <v>678</v>
      </c>
      <c r="M678" s="101" t="b">
        <f xml:space="preserve"> IF(AND(TRUE), TRUE, FALSE)</f>
        <v>1</v>
      </c>
      <c r="N678" s="102"/>
    </row>
    <row r="679" spans="1:14" x14ac:dyDescent="0.35">
      <c r="A679" s="93" t="s">
        <v>242</v>
      </c>
      <c r="B679" s="93" t="s">
        <v>315</v>
      </c>
      <c r="C679" s="94"/>
      <c r="D679" s="95"/>
      <c r="E679" s="96"/>
      <c r="F679" s="97"/>
      <c r="G679" s="94"/>
      <c r="H679" s="98"/>
      <c r="I679" s="99"/>
      <c r="J679" s="99"/>
      <c r="K679" s="100"/>
      <c r="L679" s="101">
        <v>679</v>
      </c>
      <c r="M679" s="101" t="b">
        <f xml:space="preserve"> IF(AND(TRUE), TRUE, FALSE)</f>
        <v>1</v>
      </c>
      <c r="N679" s="102"/>
    </row>
    <row r="680" spans="1:14" x14ac:dyDescent="0.35">
      <c r="A680" s="93" t="s">
        <v>242</v>
      </c>
      <c r="B680" s="93" t="s">
        <v>316</v>
      </c>
      <c r="C680" s="94"/>
      <c r="D680" s="95"/>
      <c r="E680" s="96"/>
      <c r="F680" s="97"/>
      <c r="G680" s="94"/>
      <c r="H680" s="98"/>
      <c r="I680" s="99"/>
      <c r="J680" s="99"/>
      <c r="K680" s="100"/>
      <c r="L680" s="101">
        <v>680</v>
      </c>
      <c r="M680" s="101" t="b">
        <f xml:space="preserve"> IF(AND(TRUE), TRUE, FALSE)</f>
        <v>1</v>
      </c>
      <c r="N680" s="102"/>
    </row>
    <row r="681" spans="1:14" x14ac:dyDescent="0.35">
      <c r="A681" s="93" t="s">
        <v>328</v>
      </c>
      <c r="B681" s="93" t="s">
        <v>232</v>
      </c>
      <c r="C681" s="94"/>
      <c r="D681" s="95"/>
      <c r="E681" s="96"/>
      <c r="F681" s="97"/>
      <c r="G681" s="94"/>
      <c r="H681" s="98"/>
      <c r="I681" s="99"/>
      <c r="J681" s="99"/>
      <c r="K681" s="100"/>
      <c r="L681" s="101">
        <v>681</v>
      </c>
      <c r="M681" s="101" t="b">
        <f xml:space="preserve"> IF(AND(TRUE), TRUE, FALSE)</f>
        <v>1</v>
      </c>
      <c r="N681" s="102"/>
    </row>
    <row r="682" spans="1:14" x14ac:dyDescent="0.35">
      <c r="A682" s="93" t="s">
        <v>328</v>
      </c>
      <c r="B682" s="93" t="s">
        <v>233</v>
      </c>
      <c r="C682" s="94"/>
      <c r="D682" s="95"/>
      <c r="E682" s="96"/>
      <c r="F682" s="97"/>
      <c r="G682" s="94"/>
      <c r="H682" s="98"/>
      <c r="I682" s="99"/>
      <c r="J682" s="99"/>
      <c r="K682" s="100"/>
      <c r="L682" s="101">
        <v>682</v>
      </c>
      <c r="M682" s="101" t="b">
        <f xml:space="preserve"> IF(AND(TRUE), TRUE, FALSE)</f>
        <v>1</v>
      </c>
      <c r="N682" s="102"/>
    </row>
    <row r="683" spans="1:14" x14ac:dyDescent="0.35">
      <c r="A683" s="93" t="s">
        <v>328</v>
      </c>
      <c r="B683" s="93" t="s">
        <v>234</v>
      </c>
      <c r="C683" s="94"/>
      <c r="D683" s="95"/>
      <c r="E683" s="96"/>
      <c r="F683" s="97"/>
      <c r="G683" s="94"/>
      <c r="H683" s="98"/>
      <c r="I683" s="99"/>
      <c r="J683" s="99"/>
      <c r="K683" s="100"/>
      <c r="L683" s="101">
        <v>683</v>
      </c>
      <c r="M683" s="101" t="b">
        <f xml:space="preserve"> IF(AND(TRUE), TRUE, FALSE)</f>
        <v>1</v>
      </c>
      <c r="N683" s="102"/>
    </row>
    <row r="684" spans="1:14" x14ac:dyDescent="0.35">
      <c r="A684" s="93" t="s">
        <v>328</v>
      </c>
      <c r="B684" s="93" t="s">
        <v>311</v>
      </c>
      <c r="C684" s="94"/>
      <c r="D684" s="95"/>
      <c r="E684" s="96"/>
      <c r="F684" s="97"/>
      <c r="G684" s="94"/>
      <c r="H684" s="98"/>
      <c r="I684" s="99"/>
      <c r="J684" s="99"/>
      <c r="K684" s="100"/>
      <c r="L684" s="101">
        <v>684</v>
      </c>
      <c r="M684" s="101" t="b">
        <f xml:space="preserve"> IF(AND(TRUE), TRUE, FALSE)</f>
        <v>1</v>
      </c>
      <c r="N684" s="102"/>
    </row>
    <row r="685" spans="1:14" x14ac:dyDescent="0.35">
      <c r="A685" s="93" t="s">
        <v>328</v>
      </c>
      <c r="B685" s="93" t="s">
        <v>312</v>
      </c>
      <c r="C685" s="94"/>
      <c r="D685" s="95"/>
      <c r="E685" s="96"/>
      <c r="F685" s="97"/>
      <c r="G685" s="94"/>
      <c r="H685" s="98"/>
      <c r="I685" s="99"/>
      <c r="J685" s="99"/>
      <c r="K685" s="100"/>
      <c r="L685" s="101">
        <v>685</v>
      </c>
      <c r="M685" s="101" t="b">
        <f xml:space="preserve"> IF(AND(TRUE), TRUE, FALSE)</f>
        <v>1</v>
      </c>
      <c r="N685" s="102"/>
    </row>
    <row r="686" spans="1:14" x14ac:dyDescent="0.35">
      <c r="A686" s="93" t="s">
        <v>332</v>
      </c>
      <c r="B686" s="93" t="s">
        <v>187</v>
      </c>
      <c r="C686" s="94"/>
      <c r="D686" s="95"/>
      <c r="E686" s="96"/>
      <c r="F686" s="97"/>
      <c r="G686" s="94"/>
      <c r="H686" s="98"/>
      <c r="I686" s="99"/>
      <c r="J686" s="99"/>
      <c r="K686" s="100"/>
      <c r="L686" s="101">
        <v>686</v>
      </c>
      <c r="M686" s="101" t="b">
        <f xml:space="preserve"> IF(AND(TRUE), TRUE, FALSE)</f>
        <v>1</v>
      </c>
      <c r="N686" s="102"/>
    </row>
    <row r="687" spans="1:14" x14ac:dyDescent="0.35">
      <c r="A687" s="93" t="s">
        <v>242</v>
      </c>
      <c r="B687" s="93" t="s">
        <v>246</v>
      </c>
      <c r="C687" s="94"/>
      <c r="D687" s="95"/>
      <c r="E687" s="96"/>
      <c r="F687" s="97"/>
      <c r="G687" s="94"/>
      <c r="H687" s="98"/>
      <c r="I687" s="99"/>
      <c r="J687" s="99"/>
      <c r="K687" s="100"/>
      <c r="L687" s="101">
        <v>687</v>
      </c>
      <c r="M687" s="101" t="b">
        <f xml:space="preserve"> IF(AND(TRUE), TRUE, FALSE)</f>
        <v>1</v>
      </c>
      <c r="N687" s="102"/>
    </row>
    <row r="688" spans="1:14" x14ac:dyDescent="0.35">
      <c r="A688" s="93" t="s">
        <v>242</v>
      </c>
      <c r="B688" s="50" t="s">
        <v>232</v>
      </c>
      <c r="C688" s="94"/>
      <c r="D688" s="95"/>
      <c r="E688" s="96"/>
      <c r="F688" s="97"/>
      <c r="G688" s="94"/>
      <c r="H688" s="98"/>
      <c r="I688" s="99"/>
      <c r="J688" s="99"/>
      <c r="K688" s="100"/>
      <c r="L688" s="101">
        <v>688</v>
      </c>
      <c r="M688" s="101" t="b">
        <f xml:space="preserve"> IF(AND(TRUE), TRUE, FALSE)</f>
        <v>1</v>
      </c>
      <c r="N688" s="58"/>
    </row>
    <row r="689" spans="1:14" x14ac:dyDescent="0.35">
      <c r="A689" s="93" t="s">
        <v>242</v>
      </c>
      <c r="B689" s="93" t="s">
        <v>234</v>
      </c>
      <c r="C689" s="94"/>
      <c r="D689" s="95"/>
      <c r="E689" s="96"/>
      <c r="F689" s="97"/>
      <c r="G689" s="94"/>
      <c r="H689" s="98"/>
      <c r="I689" s="99"/>
      <c r="J689" s="99"/>
      <c r="K689" s="100"/>
      <c r="L689" s="101">
        <v>689</v>
      </c>
      <c r="M689" s="101" t="b">
        <f xml:space="preserve"> IF(AND(TRUE), TRUE, FALSE)</f>
        <v>1</v>
      </c>
      <c r="N689" s="102"/>
    </row>
    <row r="690" spans="1:14" x14ac:dyDescent="0.35">
      <c r="A690" s="93" t="s">
        <v>195</v>
      </c>
      <c r="B690" s="93" t="s">
        <v>246</v>
      </c>
      <c r="C690" s="111"/>
      <c r="D690" s="112"/>
      <c r="E690" s="118"/>
      <c r="F690" s="113"/>
      <c r="G690" s="111"/>
      <c r="H690" s="114"/>
      <c r="I690" s="115"/>
      <c r="J690" s="115"/>
      <c r="K690" s="116"/>
      <c r="L690" s="119">
        <v>690</v>
      </c>
      <c r="M690" s="119" t="b">
        <f xml:space="preserve"> IF(AND(TRUE), TRUE, FALSE)</f>
        <v>1</v>
      </c>
      <c r="N690" s="102"/>
    </row>
    <row r="691" spans="1:14" x14ac:dyDescent="0.35">
      <c r="A691" s="93" t="s">
        <v>243</v>
      </c>
      <c r="B691" s="93" t="s">
        <v>246</v>
      </c>
      <c r="C691" s="94"/>
      <c r="D691" s="95"/>
      <c r="E691" s="96"/>
      <c r="F691" s="97"/>
      <c r="G691" s="94"/>
      <c r="H691" s="98"/>
      <c r="I691" s="99"/>
      <c r="J691" s="99"/>
      <c r="K691" s="100"/>
      <c r="L691" s="101">
        <v>691</v>
      </c>
      <c r="M691" s="101" t="b">
        <f xml:space="preserve"> IF(AND(TRUE), TRUE, FALSE)</f>
        <v>1</v>
      </c>
      <c r="N691" s="102"/>
    </row>
    <row r="692" spans="1:14" x14ac:dyDescent="0.35">
      <c r="A692" s="93" t="s">
        <v>237</v>
      </c>
      <c r="B692" s="93" t="s">
        <v>232</v>
      </c>
      <c r="C692" s="94"/>
      <c r="D692" s="95"/>
      <c r="E692" s="96"/>
      <c r="F692" s="97"/>
      <c r="G692" s="94"/>
      <c r="H692" s="98"/>
      <c r="I692" s="99"/>
      <c r="J692" s="99"/>
      <c r="K692" s="100"/>
      <c r="L692" s="101">
        <v>692</v>
      </c>
      <c r="M692" s="101" t="b">
        <f xml:space="preserve"> IF(AND(TRUE), TRUE, FALSE)</f>
        <v>1</v>
      </c>
      <c r="N692" s="102"/>
    </row>
    <row r="693" spans="1:14" x14ac:dyDescent="0.35">
      <c r="A693" s="93" t="s">
        <v>237</v>
      </c>
      <c r="B693" s="93" t="s">
        <v>234</v>
      </c>
      <c r="C693" s="94"/>
      <c r="D693" s="95"/>
      <c r="E693" s="96"/>
      <c r="F693" s="97"/>
      <c r="G693" s="94"/>
      <c r="H693" s="98"/>
      <c r="I693" s="99"/>
      <c r="J693" s="99"/>
      <c r="K693" s="100"/>
      <c r="L693" s="101">
        <v>693</v>
      </c>
      <c r="M693" s="101" t="b">
        <f xml:space="preserve"> IF(AND(TRUE), TRUE, FALSE)</f>
        <v>1</v>
      </c>
      <c r="N693" s="102"/>
    </row>
    <row r="694" spans="1:14" x14ac:dyDescent="0.35">
      <c r="A694" s="93" t="s">
        <v>318</v>
      </c>
      <c r="B694" s="93" t="s">
        <v>187</v>
      </c>
      <c r="C694" s="94"/>
      <c r="D694" s="95"/>
      <c r="E694" s="96"/>
      <c r="F694" s="97"/>
      <c r="G694" s="94"/>
      <c r="H694" s="98"/>
      <c r="I694" s="99"/>
      <c r="J694" s="99"/>
      <c r="K694" s="100"/>
      <c r="L694" s="101">
        <v>694</v>
      </c>
      <c r="M694" s="101" t="b">
        <f xml:space="preserve"> IF(AND(TRUE), TRUE, FALSE)</f>
        <v>1</v>
      </c>
      <c r="N694" s="102"/>
    </row>
    <row r="695" spans="1:14" x14ac:dyDescent="0.35">
      <c r="A695" s="93" t="s">
        <v>318</v>
      </c>
      <c r="B695" s="93" t="s">
        <v>242</v>
      </c>
      <c r="C695" s="94"/>
      <c r="D695" s="95"/>
      <c r="E695" s="96"/>
      <c r="F695" s="97"/>
      <c r="G695" s="94"/>
      <c r="H695" s="98"/>
      <c r="I695" s="99"/>
      <c r="J695" s="99"/>
      <c r="K695" s="100"/>
      <c r="L695" s="101">
        <v>695</v>
      </c>
      <c r="M695" s="101" t="b">
        <f xml:space="preserve"> IF(AND(TRUE), TRUE, FALSE)</f>
        <v>1</v>
      </c>
      <c r="N695" s="102"/>
    </row>
    <row r="696" spans="1:14" x14ac:dyDescent="0.35">
      <c r="A696" s="93" t="s">
        <v>318</v>
      </c>
      <c r="B696" s="93" t="s">
        <v>244</v>
      </c>
      <c r="C696" s="111"/>
      <c r="D696" s="112"/>
      <c r="E696" s="118"/>
      <c r="F696" s="113"/>
      <c r="G696" s="111"/>
      <c r="H696" s="114"/>
      <c r="I696" s="115"/>
      <c r="J696" s="115"/>
      <c r="K696" s="116"/>
      <c r="L696" s="119">
        <v>696</v>
      </c>
      <c r="M696" s="119" t="b">
        <f xml:space="preserve"> IF(AND(TRUE), TRUE, FALSE)</f>
        <v>1</v>
      </c>
      <c r="N696" s="102"/>
    </row>
    <row r="697" spans="1:14" x14ac:dyDescent="0.35">
      <c r="A697" s="93" t="s">
        <v>318</v>
      </c>
      <c r="B697" s="93" t="s">
        <v>245</v>
      </c>
      <c r="C697" s="94"/>
      <c r="D697" s="95"/>
      <c r="E697" s="96"/>
      <c r="F697" s="97"/>
      <c r="G697" s="94"/>
      <c r="H697" s="98"/>
      <c r="I697" s="99"/>
      <c r="J697" s="99"/>
      <c r="K697" s="100"/>
      <c r="L697" s="101">
        <v>697</v>
      </c>
      <c r="M697" s="101" t="b">
        <f xml:space="preserve"> IF(AND(TRUE), TRUE, FALSE)</f>
        <v>1</v>
      </c>
      <c r="N697" s="102"/>
    </row>
    <row r="698" spans="1:14" x14ac:dyDescent="0.35">
      <c r="A698" s="93" t="s">
        <v>216</v>
      </c>
      <c r="B698" s="93" t="s">
        <v>187</v>
      </c>
      <c r="C698" s="94"/>
      <c r="D698" s="95"/>
      <c r="E698" s="96"/>
      <c r="F698" s="97"/>
      <c r="G698" s="94"/>
      <c r="H698" s="98"/>
      <c r="I698" s="99"/>
      <c r="J698" s="99"/>
      <c r="K698" s="100"/>
      <c r="L698" s="101">
        <v>698</v>
      </c>
      <c r="M698" s="101" t="b">
        <f xml:space="preserve"> IF(AND(TRUE), TRUE, FALSE)</f>
        <v>1</v>
      </c>
      <c r="N698" s="102"/>
    </row>
    <row r="699" spans="1:14" x14ac:dyDescent="0.35">
      <c r="A699" s="93" t="s">
        <v>216</v>
      </c>
      <c r="B699" s="93" t="s">
        <v>246</v>
      </c>
      <c r="C699" s="111"/>
      <c r="D699" s="112"/>
      <c r="E699" s="118"/>
      <c r="F699" s="113"/>
      <c r="G699" s="111"/>
      <c r="H699" s="114"/>
      <c r="I699" s="115"/>
      <c r="J699" s="115"/>
      <c r="K699" s="116"/>
      <c r="L699" s="119">
        <v>699</v>
      </c>
      <c r="M699" s="119" t="b">
        <f xml:space="preserve"> IF(AND(TRUE), TRUE, FALSE)</f>
        <v>1</v>
      </c>
      <c r="N699" s="102"/>
    </row>
    <row r="700" spans="1:14" x14ac:dyDescent="0.35">
      <c r="A700" s="93" t="s">
        <v>210</v>
      </c>
      <c r="B700" s="93" t="s">
        <v>187</v>
      </c>
      <c r="C700" s="94"/>
      <c r="D700" s="95"/>
      <c r="E700" s="96"/>
      <c r="F700" s="97"/>
      <c r="G700" s="94"/>
      <c r="H700" s="98"/>
      <c r="I700" s="99"/>
      <c r="J700" s="99"/>
      <c r="K700" s="100"/>
      <c r="L700" s="101">
        <v>700</v>
      </c>
      <c r="M700" s="101" t="b">
        <f xml:space="preserve"> IF(AND(TRUE), TRUE, FALSE)</f>
        <v>1</v>
      </c>
      <c r="N700" s="102"/>
    </row>
    <row r="701" spans="1:14" x14ac:dyDescent="0.35">
      <c r="A701" s="93" t="s">
        <v>210</v>
      </c>
      <c r="B701" s="93" t="s">
        <v>246</v>
      </c>
      <c r="C701" s="94"/>
      <c r="D701" s="95"/>
      <c r="E701" s="96"/>
      <c r="F701" s="97"/>
      <c r="G701" s="94"/>
      <c r="H701" s="98"/>
      <c r="I701" s="99"/>
      <c r="J701" s="99"/>
      <c r="K701" s="100"/>
      <c r="L701" s="101">
        <v>701</v>
      </c>
      <c r="M701" s="101" t="b">
        <f xml:space="preserve"> IF(AND(TRUE), TRUE, FALSE)</f>
        <v>1</v>
      </c>
      <c r="N701" s="102"/>
    </row>
    <row r="702" spans="1:14" x14ac:dyDescent="0.35">
      <c r="A702" s="93" t="s">
        <v>183</v>
      </c>
      <c r="B702" s="93" t="s">
        <v>187</v>
      </c>
      <c r="C702" s="94"/>
      <c r="D702" s="95"/>
      <c r="E702" s="96"/>
      <c r="F702" s="97"/>
      <c r="G702" s="94"/>
      <c r="H702" s="98"/>
      <c r="I702" s="99"/>
      <c r="J702" s="99"/>
      <c r="K702" s="100"/>
      <c r="L702" s="101">
        <v>702</v>
      </c>
      <c r="M702" s="101" t="b">
        <f xml:space="preserve"> IF(AND(TRUE), TRUE, FALSE)</f>
        <v>1</v>
      </c>
      <c r="N702" s="102"/>
    </row>
    <row r="703" spans="1:14" x14ac:dyDescent="0.35">
      <c r="A703" s="93" t="s">
        <v>183</v>
      </c>
      <c r="B703" s="93" t="s">
        <v>242</v>
      </c>
      <c r="C703" s="94"/>
      <c r="D703" s="95"/>
      <c r="E703" s="96"/>
      <c r="F703" s="97"/>
      <c r="G703" s="94"/>
      <c r="H703" s="98"/>
      <c r="I703" s="99"/>
      <c r="J703" s="99"/>
      <c r="K703" s="100"/>
      <c r="L703" s="101">
        <v>703</v>
      </c>
      <c r="M703" s="101" t="b">
        <f xml:space="preserve"> IF(AND(TRUE), TRUE, FALSE)</f>
        <v>1</v>
      </c>
      <c r="N703" s="102"/>
    </row>
    <row r="704" spans="1:14" x14ac:dyDescent="0.35">
      <c r="A704" s="93" t="s">
        <v>183</v>
      </c>
      <c r="B704" s="93" t="s">
        <v>244</v>
      </c>
      <c r="C704" s="94"/>
      <c r="D704" s="95"/>
      <c r="E704" s="96"/>
      <c r="F704" s="97"/>
      <c r="G704" s="94"/>
      <c r="H704" s="98"/>
      <c r="I704" s="99"/>
      <c r="J704" s="99"/>
      <c r="K704" s="100"/>
      <c r="L704" s="101">
        <v>704</v>
      </c>
      <c r="M704" s="101" t="b">
        <f xml:space="preserve"> IF(AND(TRUE), TRUE, FALSE)</f>
        <v>1</v>
      </c>
      <c r="N704" s="102"/>
    </row>
    <row r="705" spans="1:14" x14ac:dyDescent="0.35">
      <c r="A705" s="93" t="s">
        <v>183</v>
      </c>
      <c r="B705" s="93" t="s">
        <v>245</v>
      </c>
      <c r="C705" s="94"/>
      <c r="D705" s="95"/>
      <c r="E705" s="96"/>
      <c r="F705" s="97"/>
      <c r="G705" s="94"/>
      <c r="H705" s="98"/>
      <c r="I705" s="99"/>
      <c r="J705" s="99"/>
      <c r="K705" s="100"/>
      <c r="L705" s="101">
        <v>705</v>
      </c>
      <c r="M705" s="101" t="b">
        <f xml:space="preserve"> IF(AND(TRUE), TRUE, FALSE)</f>
        <v>1</v>
      </c>
      <c r="N705" s="102"/>
    </row>
    <row r="706" spans="1:14" x14ac:dyDescent="0.35">
      <c r="A706" s="93" t="s">
        <v>198</v>
      </c>
      <c r="B706" s="93" t="s">
        <v>232</v>
      </c>
      <c r="C706" s="94"/>
      <c r="D706" s="95"/>
      <c r="E706" s="96"/>
      <c r="F706" s="97"/>
      <c r="G706" s="94"/>
      <c r="H706" s="98"/>
      <c r="I706" s="99"/>
      <c r="J706" s="99"/>
      <c r="K706" s="100"/>
      <c r="L706" s="101">
        <v>706</v>
      </c>
      <c r="M706" s="101" t="b">
        <f xml:space="preserve"> IF(AND(TRUE), TRUE, FALSE)</f>
        <v>1</v>
      </c>
      <c r="N706" s="102"/>
    </row>
    <row r="707" spans="1:14" x14ac:dyDescent="0.35">
      <c r="A707" s="93" t="s">
        <v>198</v>
      </c>
      <c r="B707" s="93" t="s">
        <v>234</v>
      </c>
      <c r="C707" s="94"/>
      <c r="D707" s="95"/>
      <c r="E707" s="96"/>
      <c r="F707" s="97"/>
      <c r="G707" s="94"/>
      <c r="H707" s="98"/>
      <c r="I707" s="99"/>
      <c r="J707" s="99"/>
      <c r="K707" s="100"/>
      <c r="L707" s="101">
        <v>707</v>
      </c>
      <c r="M707" s="101" t="b">
        <f xml:space="preserve"> IF(AND(TRUE), TRUE, FALSE)</f>
        <v>1</v>
      </c>
      <c r="N707" s="102"/>
    </row>
    <row r="708" spans="1:14" x14ac:dyDescent="0.35">
      <c r="A708" s="93" t="s">
        <v>343</v>
      </c>
      <c r="B708" s="93" t="s">
        <v>344</v>
      </c>
      <c r="C708" s="94"/>
      <c r="D708" s="95"/>
      <c r="E708" s="96"/>
      <c r="F708" s="97"/>
      <c r="G708" s="94"/>
      <c r="H708" s="98"/>
      <c r="I708" s="99"/>
      <c r="J708" s="99"/>
      <c r="K708" s="100"/>
      <c r="L708" s="101">
        <v>708</v>
      </c>
      <c r="M708" s="101" t="b">
        <f xml:space="preserve"> IF(AND(TRUE), TRUE, FALSE)</f>
        <v>1</v>
      </c>
      <c r="N708" s="102"/>
    </row>
    <row r="709" spans="1:14" x14ac:dyDescent="0.35">
      <c r="A709" s="93" t="s">
        <v>343</v>
      </c>
      <c r="B709" s="93" t="s">
        <v>345</v>
      </c>
      <c r="C709" s="94"/>
      <c r="D709" s="95"/>
      <c r="E709" s="142"/>
      <c r="F709" s="97"/>
      <c r="G709" s="94"/>
      <c r="H709" s="98"/>
      <c r="I709" s="99"/>
      <c r="J709" s="99"/>
      <c r="K709" s="100"/>
      <c r="L709" s="143">
        <v>709</v>
      </c>
      <c r="M709" s="143" t="b">
        <f xml:space="preserve"> IF(AND(TRUE), TRUE, FALSE)</f>
        <v>1</v>
      </c>
      <c r="N709" s="102"/>
    </row>
    <row r="710" spans="1:14" x14ac:dyDescent="0.35">
      <c r="A710" s="93" t="s">
        <v>343</v>
      </c>
      <c r="B710" s="93" t="s">
        <v>346</v>
      </c>
      <c r="C710" s="94"/>
      <c r="D710" s="95"/>
      <c r="E710" s="142"/>
      <c r="F710" s="97"/>
      <c r="G710" s="94"/>
      <c r="H710" s="98"/>
      <c r="I710" s="99"/>
      <c r="J710" s="99"/>
      <c r="K710" s="100"/>
      <c r="L710" s="143">
        <v>710</v>
      </c>
      <c r="M710" s="143" t="b">
        <f xml:space="preserve"> IF(AND(TRUE), TRUE, FALSE)</f>
        <v>1</v>
      </c>
      <c r="N710" s="102"/>
    </row>
    <row r="711" spans="1:14" x14ac:dyDescent="0.35">
      <c r="A711" s="93" t="s">
        <v>344</v>
      </c>
      <c r="B711" s="93" t="s">
        <v>345</v>
      </c>
      <c r="C711" s="94"/>
      <c r="D711" s="95"/>
      <c r="E711" s="142"/>
      <c r="F711" s="97"/>
      <c r="G711" s="94"/>
      <c r="H711" s="98"/>
      <c r="I711" s="99"/>
      <c r="J711" s="99"/>
      <c r="K711" s="100"/>
      <c r="L711" s="143">
        <v>711</v>
      </c>
      <c r="M711" s="143" t="b">
        <f xml:space="preserve"> IF(AND(TRUE), TRUE, FALSE)</f>
        <v>1</v>
      </c>
      <c r="N711" s="102"/>
    </row>
    <row r="712" spans="1:14" x14ac:dyDescent="0.35">
      <c r="A712" s="93" t="s">
        <v>344</v>
      </c>
      <c r="B712" s="93" t="s">
        <v>346</v>
      </c>
      <c r="C712" s="94"/>
      <c r="D712" s="95"/>
      <c r="E712" s="142"/>
      <c r="F712" s="97"/>
      <c r="G712" s="94"/>
      <c r="H712" s="98"/>
      <c r="I712" s="99"/>
      <c r="J712" s="99"/>
      <c r="K712" s="100"/>
      <c r="L712" s="143">
        <v>712</v>
      </c>
      <c r="M712" s="143" t="b">
        <f xml:space="preserve"> IF(AND(TRUE), TRUE, FALSE)</f>
        <v>1</v>
      </c>
      <c r="N712" s="102"/>
    </row>
    <row r="713" spans="1:14" x14ac:dyDescent="0.35">
      <c r="A713" s="93" t="s">
        <v>345</v>
      </c>
      <c r="B713" s="93" t="s">
        <v>346</v>
      </c>
      <c r="C713" s="94"/>
      <c r="D713" s="95"/>
      <c r="E713" s="142"/>
      <c r="F713" s="97"/>
      <c r="G713" s="94"/>
      <c r="H713" s="98"/>
      <c r="I713" s="99"/>
      <c r="J713" s="99"/>
      <c r="K713" s="100"/>
      <c r="L713" s="143">
        <v>713</v>
      </c>
      <c r="M713" s="143" t="b">
        <f xml:space="preserve"> IF(AND(TRUE), TRUE, FALSE)</f>
        <v>1</v>
      </c>
      <c r="N713" s="102"/>
    </row>
    <row r="714" spans="1:14" x14ac:dyDescent="0.35">
      <c r="A714" s="93" t="s">
        <v>347</v>
      </c>
      <c r="B714" s="93" t="s">
        <v>344</v>
      </c>
      <c r="C714" s="94"/>
      <c r="D714" s="95"/>
      <c r="E714" s="142"/>
      <c r="F714" s="97"/>
      <c r="G714" s="94"/>
      <c r="H714" s="98"/>
      <c r="I714" s="99"/>
      <c r="J714" s="99"/>
      <c r="K714" s="100"/>
      <c r="L714" s="143">
        <v>714</v>
      </c>
      <c r="M714" s="143" t="b">
        <f xml:space="preserve"> IF(AND(TRUE), TRUE, FALSE)</f>
        <v>1</v>
      </c>
      <c r="N714" s="102"/>
    </row>
    <row r="715" spans="1:14" x14ac:dyDescent="0.35">
      <c r="A715" s="93" t="s">
        <v>348</v>
      </c>
      <c r="B715" s="93" t="s">
        <v>344</v>
      </c>
      <c r="C715" s="94"/>
      <c r="D715" s="95"/>
      <c r="E715" s="142"/>
      <c r="F715" s="97"/>
      <c r="G715" s="94"/>
      <c r="H715" s="98"/>
      <c r="I715" s="99"/>
      <c r="J715" s="99"/>
      <c r="K715" s="100"/>
      <c r="L715" s="143">
        <v>715</v>
      </c>
      <c r="M715" s="143" t="b">
        <f xml:space="preserve"> IF(AND(TRUE), TRUE, FALSE)</f>
        <v>1</v>
      </c>
      <c r="N715" s="102"/>
    </row>
    <row r="716" spans="1:14" x14ac:dyDescent="0.35">
      <c r="A716" s="93" t="s">
        <v>349</v>
      </c>
      <c r="B716" s="93" t="s">
        <v>350</v>
      </c>
      <c r="C716" s="94"/>
      <c r="D716" s="95"/>
      <c r="E716" s="142"/>
      <c r="F716" s="97"/>
      <c r="G716" s="94"/>
      <c r="H716" s="98"/>
      <c r="I716" s="99"/>
      <c r="J716" s="99"/>
      <c r="K716" s="100"/>
      <c r="L716" s="143">
        <v>716</v>
      </c>
      <c r="M716" s="143" t="b">
        <f xml:space="preserve"> IF(AND(TRUE), TRUE, FALSE)</f>
        <v>1</v>
      </c>
      <c r="N716" s="102"/>
    </row>
    <row r="717" spans="1:14" x14ac:dyDescent="0.35">
      <c r="A717" s="93" t="s">
        <v>349</v>
      </c>
      <c r="B717" s="93" t="s">
        <v>329</v>
      </c>
      <c r="C717" s="94"/>
      <c r="D717" s="95"/>
      <c r="E717" s="142"/>
      <c r="F717" s="97"/>
      <c r="G717" s="94"/>
      <c r="H717" s="98"/>
      <c r="I717" s="99"/>
      <c r="J717" s="99"/>
      <c r="K717" s="100"/>
      <c r="L717" s="143">
        <v>717</v>
      </c>
      <c r="M717" s="143" t="b">
        <f xml:space="preserve"> IF(AND(TRUE), TRUE, FALSE)</f>
        <v>1</v>
      </c>
      <c r="N717" s="102"/>
    </row>
    <row r="718" spans="1:14" x14ac:dyDescent="0.35">
      <c r="A718" s="93" t="s">
        <v>329</v>
      </c>
      <c r="B718" s="93" t="s">
        <v>350</v>
      </c>
      <c r="C718" s="94"/>
      <c r="D718" s="95"/>
      <c r="E718" s="142"/>
      <c r="F718" s="97"/>
      <c r="G718" s="94"/>
      <c r="H718" s="98"/>
      <c r="I718" s="99"/>
      <c r="J718" s="99"/>
      <c r="K718" s="100"/>
      <c r="L718" s="143">
        <v>718</v>
      </c>
      <c r="M718" s="143" t="b">
        <f xml:space="preserve"> IF(AND(TRUE), TRUE, FALSE)</f>
        <v>1</v>
      </c>
      <c r="N718" s="102"/>
    </row>
    <row r="719" spans="1:14" x14ac:dyDescent="0.35">
      <c r="A719" s="93" t="s">
        <v>190</v>
      </c>
      <c r="B719" s="93" t="s">
        <v>350</v>
      </c>
      <c r="C719" s="94"/>
      <c r="D719" s="95"/>
      <c r="E719" s="142"/>
      <c r="F719" s="97"/>
      <c r="G719" s="94"/>
      <c r="H719" s="98"/>
      <c r="I719" s="99"/>
      <c r="J719" s="99"/>
      <c r="K719" s="100"/>
      <c r="L719" s="143">
        <v>719</v>
      </c>
      <c r="M719" s="143" t="b">
        <f xml:space="preserve"> IF(AND(TRUE), TRUE, FALSE)</f>
        <v>1</v>
      </c>
      <c r="N719" s="102"/>
    </row>
    <row r="720" spans="1:14" x14ac:dyDescent="0.35">
      <c r="A720" s="93" t="s">
        <v>191</v>
      </c>
      <c r="B720" s="93" t="s">
        <v>350</v>
      </c>
      <c r="C720" s="94"/>
      <c r="D720" s="95"/>
      <c r="E720" s="142"/>
      <c r="F720" s="97"/>
      <c r="G720" s="94"/>
      <c r="H720" s="98"/>
      <c r="I720" s="99"/>
      <c r="J720" s="99"/>
      <c r="K720" s="100"/>
      <c r="L720" s="143">
        <v>720</v>
      </c>
      <c r="M720" s="143" t="b">
        <f xml:space="preserve"> IF(AND(TRUE), TRUE, FALSE)</f>
        <v>1</v>
      </c>
      <c r="N720" s="102"/>
    </row>
    <row r="721" spans="1:14" x14ac:dyDescent="0.35">
      <c r="A721" s="93" t="s">
        <v>193</v>
      </c>
      <c r="B721" s="93" t="s">
        <v>350</v>
      </c>
      <c r="C721" s="94"/>
      <c r="D721" s="95"/>
      <c r="E721" s="142"/>
      <c r="F721" s="97"/>
      <c r="G721" s="94"/>
      <c r="H721" s="98"/>
      <c r="I721" s="99"/>
      <c r="J721" s="99"/>
      <c r="K721" s="100"/>
      <c r="L721" s="143">
        <v>721</v>
      </c>
      <c r="M721" s="143" t="b">
        <f xml:space="preserve"> IF(AND(TRUE), TRUE, FALSE)</f>
        <v>1</v>
      </c>
      <c r="N721" s="102"/>
    </row>
    <row r="722" spans="1:14" x14ac:dyDescent="0.35">
      <c r="A722" s="93" t="s">
        <v>305</v>
      </c>
      <c r="B722" s="93" t="s">
        <v>350</v>
      </c>
      <c r="C722" s="94"/>
      <c r="D722" s="95"/>
      <c r="E722" s="142"/>
      <c r="F722" s="97"/>
      <c r="G722" s="94"/>
      <c r="H722" s="98"/>
      <c r="I722" s="99"/>
      <c r="J722" s="99"/>
      <c r="K722" s="100"/>
      <c r="L722" s="143">
        <v>722</v>
      </c>
      <c r="M722" s="143" t="b">
        <f xml:space="preserve"> IF(AND(TRUE), TRUE, FALSE)</f>
        <v>1</v>
      </c>
      <c r="N722" s="102"/>
    </row>
    <row r="723" spans="1:14" x14ac:dyDescent="0.35">
      <c r="A723" s="93" t="s">
        <v>351</v>
      </c>
      <c r="B723" s="93" t="s">
        <v>350</v>
      </c>
      <c r="C723" s="94"/>
      <c r="D723" s="95"/>
      <c r="E723" s="142"/>
      <c r="F723" s="97"/>
      <c r="G723" s="94"/>
      <c r="H723" s="98"/>
      <c r="I723" s="99"/>
      <c r="J723" s="99"/>
      <c r="K723" s="100"/>
      <c r="L723" s="143">
        <v>723</v>
      </c>
      <c r="M723" s="143" t="b">
        <f xml:space="preserve"> IF(AND(TRUE), TRUE, FALSE)</f>
        <v>1</v>
      </c>
      <c r="N723" s="102"/>
    </row>
    <row r="724" spans="1:14" ht="29" x14ac:dyDescent="0.35">
      <c r="A724" s="93" t="s">
        <v>352</v>
      </c>
      <c r="B724" s="93" t="s">
        <v>350</v>
      </c>
      <c r="C724" s="94"/>
      <c r="D724" s="95"/>
      <c r="E724" s="142"/>
      <c r="F724" s="97"/>
      <c r="G724" s="94"/>
      <c r="H724" s="98"/>
      <c r="I724" s="99"/>
      <c r="J724" s="99"/>
      <c r="K724" s="100"/>
      <c r="L724" s="143">
        <v>724</v>
      </c>
      <c r="M724" s="143" t="b">
        <f xml:space="preserve"> IF(AND(TRUE), TRUE, FALSE)</f>
        <v>1</v>
      </c>
      <c r="N724" s="102"/>
    </row>
    <row r="725" spans="1:14" x14ac:dyDescent="0.35">
      <c r="A725" s="93" t="s">
        <v>353</v>
      </c>
      <c r="B725" s="93" t="s">
        <v>354</v>
      </c>
      <c r="C725" s="94"/>
      <c r="D725" s="95"/>
      <c r="E725" s="142"/>
      <c r="F725" s="97"/>
      <c r="G725" s="94"/>
      <c r="H725" s="98"/>
      <c r="I725" s="99"/>
      <c r="J725" s="99"/>
      <c r="K725" s="100"/>
      <c r="L725" s="143">
        <v>725</v>
      </c>
      <c r="M725" s="143" t="b">
        <f xml:space="preserve"> IF(AND(TRUE), TRUE, FALSE)</f>
        <v>1</v>
      </c>
      <c r="N725" s="102"/>
    </row>
    <row r="726" spans="1:14" x14ac:dyDescent="0.35">
      <c r="A726" s="93" t="s">
        <v>355</v>
      </c>
      <c r="B726" s="93" t="s">
        <v>265</v>
      </c>
      <c r="C726" s="94"/>
      <c r="D726" s="95"/>
      <c r="E726" s="142"/>
      <c r="F726" s="97"/>
      <c r="G726" s="94"/>
      <c r="H726" s="98"/>
      <c r="I726" s="99"/>
      <c r="J726" s="99"/>
      <c r="K726" s="100"/>
      <c r="L726" s="143">
        <v>726</v>
      </c>
      <c r="M726" s="143" t="b">
        <f xml:space="preserve"> IF(AND(TRUE), TRUE, FALSE)</f>
        <v>1</v>
      </c>
      <c r="N726" s="102"/>
    </row>
    <row r="727" spans="1:14" x14ac:dyDescent="0.35">
      <c r="A727" s="93" t="s">
        <v>355</v>
      </c>
      <c r="B727" s="93" t="s">
        <v>254</v>
      </c>
      <c r="C727" s="94"/>
      <c r="D727" s="95"/>
      <c r="E727" s="142"/>
      <c r="F727" s="97"/>
      <c r="G727" s="94"/>
      <c r="H727" s="98"/>
      <c r="I727" s="99"/>
      <c r="J727" s="99"/>
      <c r="K727" s="100"/>
      <c r="L727" s="143">
        <v>727</v>
      </c>
      <c r="M727" s="143" t="b">
        <f xml:space="preserve"> IF(AND(TRUE), TRUE, FALSE)</f>
        <v>1</v>
      </c>
      <c r="N727" s="102"/>
    </row>
    <row r="728" spans="1:14" x14ac:dyDescent="0.35">
      <c r="A728" s="93" t="s">
        <v>355</v>
      </c>
      <c r="B728" s="93" t="s">
        <v>264</v>
      </c>
      <c r="C728" s="94"/>
      <c r="D728" s="95"/>
      <c r="E728" s="142"/>
      <c r="F728" s="97"/>
      <c r="G728" s="94"/>
      <c r="H728" s="98"/>
      <c r="I728" s="99"/>
      <c r="J728" s="99"/>
      <c r="K728" s="100"/>
      <c r="L728" s="143">
        <v>728</v>
      </c>
      <c r="M728" s="143" t="b">
        <f xml:space="preserve"> IF(AND(TRUE), TRUE, FALSE)</f>
        <v>1</v>
      </c>
      <c r="N728" s="102"/>
    </row>
    <row r="729" spans="1:14" x14ac:dyDescent="0.35">
      <c r="A729" s="93" t="s">
        <v>356</v>
      </c>
      <c r="B729" s="93" t="s">
        <v>357</v>
      </c>
      <c r="C729" s="94"/>
      <c r="D729" s="95"/>
      <c r="E729" s="142"/>
      <c r="F729" s="97"/>
      <c r="G729" s="94"/>
      <c r="H729" s="98"/>
      <c r="I729" s="99"/>
      <c r="J729" s="99"/>
      <c r="K729" s="100"/>
      <c r="L729" s="143">
        <v>729</v>
      </c>
      <c r="M729" s="143" t="b">
        <f xml:space="preserve"> IF(AND(TRUE), TRUE, FALSE)</f>
        <v>1</v>
      </c>
      <c r="N729" s="102"/>
    </row>
    <row r="730" spans="1:14" x14ac:dyDescent="0.35">
      <c r="A730" s="93" t="s">
        <v>356</v>
      </c>
      <c r="B730" s="93" t="s">
        <v>358</v>
      </c>
      <c r="C730" s="94"/>
      <c r="D730" s="95"/>
      <c r="E730" s="142"/>
      <c r="F730" s="97"/>
      <c r="G730" s="94"/>
      <c r="H730" s="98"/>
      <c r="I730" s="99"/>
      <c r="J730" s="99"/>
      <c r="K730" s="100"/>
      <c r="L730" s="143">
        <v>730</v>
      </c>
      <c r="M730" s="143" t="b">
        <f xml:space="preserve"> IF(AND(TRUE), TRUE, FALSE)</f>
        <v>1</v>
      </c>
      <c r="N730" s="102"/>
    </row>
    <row r="731" spans="1:14" x14ac:dyDescent="0.35">
      <c r="A731" s="93" t="s">
        <v>356</v>
      </c>
      <c r="B731" s="93" t="s">
        <v>359</v>
      </c>
      <c r="C731" s="94"/>
      <c r="D731" s="95"/>
      <c r="E731" s="142"/>
      <c r="F731" s="97"/>
      <c r="G731" s="94"/>
      <c r="H731" s="98"/>
      <c r="I731" s="99"/>
      <c r="J731" s="99"/>
      <c r="K731" s="100"/>
      <c r="L731" s="143">
        <v>731</v>
      </c>
      <c r="M731" s="143" t="b">
        <f xml:space="preserve"> IF(AND(TRUE), TRUE, FALSE)</f>
        <v>1</v>
      </c>
      <c r="N731" s="102"/>
    </row>
    <row r="732" spans="1:14" x14ac:dyDescent="0.35">
      <c r="A732" s="93" t="s">
        <v>355</v>
      </c>
      <c r="B732" s="93" t="s">
        <v>187</v>
      </c>
      <c r="C732" s="94"/>
      <c r="D732" s="95"/>
      <c r="E732" s="142"/>
      <c r="F732" s="97"/>
      <c r="G732" s="94"/>
      <c r="H732" s="98"/>
      <c r="I732" s="99"/>
      <c r="J732" s="99"/>
      <c r="K732" s="100"/>
      <c r="L732" s="143">
        <v>732</v>
      </c>
      <c r="M732" s="143" t="b">
        <f xml:space="preserve"> IF(AND(TRUE), TRUE, FALSE)</f>
        <v>1</v>
      </c>
      <c r="N732" s="102"/>
    </row>
    <row r="733" spans="1:14" x14ac:dyDescent="0.35">
      <c r="A733" s="93" t="s">
        <v>355</v>
      </c>
      <c r="B733" s="50" t="s">
        <v>195</v>
      </c>
      <c r="C733" s="94"/>
      <c r="D733" s="95"/>
      <c r="E733" s="142"/>
      <c r="F733" s="97"/>
      <c r="G733" s="94"/>
      <c r="H733" s="98"/>
      <c r="I733" s="99"/>
      <c r="J733" s="99"/>
      <c r="K733" s="100"/>
      <c r="L733" s="143">
        <v>733</v>
      </c>
      <c r="M733" s="143" t="b">
        <f xml:space="preserve"> IF(AND(TRUE), TRUE, FALSE)</f>
        <v>1</v>
      </c>
      <c r="N733" s="58"/>
    </row>
    <row r="734" spans="1:14" x14ac:dyDescent="0.35">
      <c r="A734" s="93" t="s">
        <v>265</v>
      </c>
      <c r="B734" s="50" t="s">
        <v>195</v>
      </c>
      <c r="C734" s="94"/>
      <c r="D734" s="95"/>
      <c r="E734" s="142"/>
      <c r="F734" s="97"/>
      <c r="G734" s="94"/>
      <c r="H734" s="98"/>
      <c r="I734" s="99"/>
      <c r="J734" s="99"/>
      <c r="K734" s="100"/>
      <c r="L734" s="143">
        <v>734</v>
      </c>
      <c r="M734" s="143" t="b">
        <f xml:space="preserve"> IF(AND(TRUE), TRUE, FALSE)</f>
        <v>1</v>
      </c>
      <c r="N734" s="58"/>
    </row>
    <row r="735" spans="1:14" x14ac:dyDescent="0.35">
      <c r="A735" s="93" t="s">
        <v>254</v>
      </c>
      <c r="B735" s="50" t="s">
        <v>195</v>
      </c>
      <c r="C735" s="94"/>
      <c r="D735" s="95"/>
      <c r="E735" s="142"/>
      <c r="F735" s="97"/>
      <c r="G735" s="94"/>
      <c r="H735" s="98"/>
      <c r="I735" s="99"/>
      <c r="J735" s="99"/>
      <c r="K735" s="100"/>
      <c r="L735" s="143">
        <v>735</v>
      </c>
      <c r="M735" s="143" t="b">
        <f xml:space="preserve"> IF(AND(TRUE), TRUE, FALSE)</f>
        <v>1</v>
      </c>
      <c r="N735" s="58"/>
    </row>
    <row r="736" spans="1:14" x14ac:dyDescent="0.35">
      <c r="A736" s="93" t="s">
        <v>264</v>
      </c>
      <c r="B736" s="50" t="s">
        <v>195</v>
      </c>
      <c r="C736" s="94"/>
      <c r="D736" s="95"/>
      <c r="E736" s="142"/>
      <c r="F736" s="97"/>
      <c r="G736" s="94"/>
      <c r="H736" s="98"/>
      <c r="I736" s="99"/>
      <c r="J736" s="99"/>
      <c r="K736" s="100"/>
      <c r="L736" s="143">
        <v>736</v>
      </c>
      <c r="M736" s="143" t="b">
        <f xml:space="preserve"> IF(AND(TRUE), TRUE, FALSE)</f>
        <v>1</v>
      </c>
      <c r="N736" s="102"/>
    </row>
    <row r="737" spans="1:14" x14ac:dyDescent="0.35">
      <c r="A737" s="93" t="s">
        <v>360</v>
      </c>
      <c r="B737" s="93" t="s">
        <v>187</v>
      </c>
      <c r="C737" s="111"/>
      <c r="D737" s="112"/>
      <c r="E737" s="144"/>
      <c r="F737" s="113"/>
      <c r="G737" s="111"/>
      <c r="H737" s="114"/>
      <c r="I737" s="115"/>
      <c r="J737" s="115"/>
      <c r="K737" s="116"/>
      <c r="L737" s="145">
        <v>737</v>
      </c>
      <c r="M737" s="145" t="b">
        <f xml:space="preserve"> IF(AND(TRUE), TRUE, FALSE)</f>
        <v>1</v>
      </c>
      <c r="N737" s="102"/>
    </row>
    <row r="738" spans="1:14" x14ac:dyDescent="0.35">
      <c r="A738" s="93" t="s">
        <v>357</v>
      </c>
      <c r="B738" s="93" t="s">
        <v>187</v>
      </c>
      <c r="C738" s="111"/>
      <c r="D738" s="112"/>
      <c r="E738" s="144"/>
      <c r="F738" s="113"/>
      <c r="G738" s="111"/>
      <c r="H738" s="114"/>
      <c r="I738" s="115"/>
      <c r="J738" s="115"/>
      <c r="K738" s="116"/>
      <c r="L738" s="145">
        <v>738</v>
      </c>
      <c r="M738" s="145" t="b">
        <f xml:space="preserve"> IF(AND(TRUE), TRUE, FALSE)</f>
        <v>1</v>
      </c>
      <c r="N738" s="102"/>
    </row>
    <row r="739" spans="1:14" x14ac:dyDescent="0.35">
      <c r="A739" s="93" t="s">
        <v>358</v>
      </c>
      <c r="B739" s="93" t="s">
        <v>187</v>
      </c>
      <c r="C739" s="111"/>
      <c r="D739" s="112"/>
      <c r="E739" s="144"/>
      <c r="F739" s="113"/>
      <c r="G739" s="111"/>
      <c r="H739" s="114"/>
      <c r="I739" s="115"/>
      <c r="J739" s="115"/>
      <c r="K739" s="116"/>
      <c r="L739" s="145">
        <v>739</v>
      </c>
      <c r="M739" s="145" t="b">
        <f xml:space="preserve"> IF(AND(TRUE), TRUE, FALSE)</f>
        <v>1</v>
      </c>
      <c r="N739" s="102"/>
    </row>
    <row r="740" spans="1:14" x14ac:dyDescent="0.35">
      <c r="A740" s="93" t="s">
        <v>359</v>
      </c>
      <c r="B740" s="93" t="s">
        <v>187</v>
      </c>
      <c r="C740" s="94"/>
      <c r="D740" s="95"/>
      <c r="E740" s="142"/>
      <c r="F740" s="97"/>
      <c r="G740" s="94"/>
      <c r="H740" s="98"/>
      <c r="I740" s="99"/>
      <c r="J740" s="99"/>
      <c r="K740" s="100"/>
      <c r="L740" s="143">
        <v>740</v>
      </c>
      <c r="M740" s="143" t="b">
        <f xml:space="preserve"> IF(AND(TRUE), TRUE, FALSE)</f>
        <v>1</v>
      </c>
      <c r="N740" s="102"/>
    </row>
    <row r="741" spans="1:14" x14ac:dyDescent="0.35">
      <c r="A741" s="93" t="s">
        <v>355</v>
      </c>
      <c r="B741" s="50" t="s">
        <v>242</v>
      </c>
      <c r="C741" s="94"/>
      <c r="D741" s="95"/>
      <c r="E741" s="142"/>
      <c r="F741" s="97"/>
      <c r="G741" s="94"/>
      <c r="H741" s="98"/>
      <c r="I741" s="99"/>
      <c r="J741" s="99"/>
      <c r="K741" s="100"/>
      <c r="L741" s="143">
        <v>741</v>
      </c>
      <c r="M741" s="143" t="b">
        <f xml:space="preserve"> IF(AND(TRUE), TRUE, FALSE)</f>
        <v>1</v>
      </c>
      <c r="N741" s="58"/>
    </row>
    <row r="742" spans="1:14" x14ac:dyDescent="0.35">
      <c r="A742" s="93" t="s">
        <v>355</v>
      </c>
      <c r="B742" s="50" t="s">
        <v>234</v>
      </c>
      <c r="C742" s="94"/>
      <c r="D742" s="95"/>
      <c r="E742" s="142"/>
      <c r="F742" s="97"/>
      <c r="G742" s="94"/>
      <c r="H742" s="98"/>
      <c r="I742" s="99"/>
      <c r="J742" s="99"/>
      <c r="K742" s="100"/>
      <c r="L742" s="143">
        <v>742</v>
      </c>
      <c r="M742" s="143" t="b">
        <f xml:space="preserve"> IF(AND(TRUE), TRUE, FALSE)</f>
        <v>1</v>
      </c>
      <c r="N742" s="58"/>
    </row>
    <row r="743" spans="1:14" x14ac:dyDescent="0.35">
      <c r="A743" s="93" t="s">
        <v>265</v>
      </c>
      <c r="B743" s="50" t="s">
        <v>234</v>
      </c>
      <c r="C743" s="94"/>
      <c r="D743" s="95"/>
      <c r="E743" s="142"/>
      <c r="F743" s="97"/>
      <c r="G743" s="94"/>
      <c r="H743" s="98"/>
      <c r="I743" s="99"/>
      <c r="J743" s="99"/>
      <c r="K743" s="100"/>
      <c r="L743" s="143">
        <v>743</v>
      </c>
      <c r="M743" s="143" t="b">
        <f xml:space="preserve"> IF(AND(TRUE), TRUE, FALSE)</f>
        <v>1</v>
      </c>
      <c r="N743" s="58"/>
    </row>
    <row r="744" spans="1:14" x14ac:dyDescent="0.35">
      <c r="A744" s="93" t="s">
        <v>254</v>
      </c>
      <c r="B744" s="50" t="s">
        <v>234</v>
      </c>
      <c r="C744" s="94"/>
      <c r="D744" s="95"/>
      <c r="E744" s="142"/>
      <c r="F744" s="97"/>
      <c r="G744" s="94"/>
      <c r="H744" s="98"/>
      <c r="I744" s="99"/>
      <c r="J744" s="99"/>
      <c r="K744" s="100"/>
      <c r="L744" s="143">
        <v>744</v>
      </c>
      <c r="M744" s="143" t="b">
        <f xml:space="preserve"> IF(AND(TRUE), TRUE, FALSE)</f>
        <v>1</v>
      </c>
      <c r="N744" s="58"/>
    </row>
    <row r="745" spans="1:14" x14ac:dyDescent="0.35">
      <c r="A745" s="93" t="s">
        <v>264</v>
      </c>
      <c r="B745" s="50" t="s">
        <v>234</v>
      </c>
      <c r="C745" s="111"/>
      <c r="D745" s="112"/>
      <c r="E745" s="144"/>
      <c r="F745" s="113"/>
      <c r="G745" s="111"/>
      <c r="H745" s="114"/>
      <c r="I745" s="115"/>
      <c r="J745" s="115"/>
      <c r="K745" s="116"/>
      <c r="L745" s="145">
        <v>745</v>
      </c>
      <c r="M745" s="145" t="b">
        <f xml:space="preserve"> IF(AND(TRUE), TRUE, FALSE)</f>
        <v>1</v>
      </c>
      <c r="N745" s="102"/>
    </row>
    <row r="746" spans="1:14" x14ac:dyDescent="0.35">
      <c r="A746" s="93" t="s">
        <v>360</v>
      </c>
      <c r="B746" s="50" t="s">
        <v>304</v>
      </c>
      <c r="C746" s="52"/>
      <c r="D746" s="53"/>
      <c r="E746" s="140"/>
      <c r="F746" s="54"/>
      <c r="G746" s="52"/>
      <c r="H746" s="56"/>
      <c r="I746" s="55"/>
      <c r="J746" s="55"/>
      <c r="K746" s="63"/>
      <c r="L746" s="141">
        <v>746</v>
      </c>
      <c r="M746" s="141" t="b">
        <f xml:space="preserve"> IF(AND(TRUE), TRUE, FALSE)</f>
        <v>1</v>
      </c>
      <c r="N746" s="58"/>
    </row>
    <row r="747" spans="1:14" x14ac:dyDescent="0.35">
      <c r="A747" s="93" t="s">
        <v>357</v>
      </c>
      <c r="B747" s="50" t="s">
        <v>304</v>
      </c>
      <c r="C747" s="52"/>
      <c r="D747" s="53"/>
      <c r="E747" s="140"/>
      <c r="F747" s="54"/>
      <c r="G747" s="52"/>
      <c r="H747" s="56"/>
      <c r="I747" s="55"/>
      <c r="J747" s="55"/>
      <c r="K747" s="63"/>
      <c r="L747" s="141">
        <v>747</v>
      </c>
      <c r="M747" s="141" t="b">
        <f xml:space="preserve"> IF(AND(TRUE), TRUE, FALSE)</f>
        <v>1</v>
      </c>
      <c r="N747" s="58"/>
    </row>
    <row r="748" spans="1:14" x14ac:dyDescent="0.35">
      <c r="A748" s="93" t="s">
        <v>358</v>
      </c>
      <c r="B748" s="50" t="s">
        <v>304</v>
      </c>
      <c r="C748" s="94"/>
      <c r="D748" s="95"/>
      <c r="E748" s="142"/>
      <c r="F748" s="97"/>
      <c r="G748" s="94"/>
      <c r="H748" s="98"/>
      <c r="I748" s="99"/>
      <c r="J748" s="99"/>
      <c r="K748" s="100"/>
      <c r="L748" s="143">
        <v>748</v>
      </c>
      <c r="M748" s="143" t="b">
        <f xml:space="preserve"> IF(AND(TRUE), TRUE, FALSE)</f>
        <v>1</v>
      </c>
      <c r="N748" s="58"/>
    </row>
    <row r="749" spans="1:14" x14ac:dyDescent="0.35">
      <c r="A749" s="93" t="s">
        <v>359</v>
      </c>
      <c r="B749" s="50" t="s">
        <v>304</v>
      </c>
      <c r="C749" s="111"/>
      <c r="D749" s="112"/>
      <c r="E749" s="144"/>
      <c r="F749" s="113"/>
      <c r="G749" s="111"/>
      <c r="H749" s="114"/>
      <c r="I749" s="115"/>
      <c r="J749" s="115"/>
      <c r="K749" s="116"/>
      <c r="L749" s="145">
        <v>749</v>
      </c>
      <c r="M749" s="145" t="b">
        <f xml:space="preserve"> IF(AND(TRUE), TRUE, FALSE)</f>
        <v>1</v>
      </c>
      <c r="N749" s="102"/>
    </row>
    <row r="750" spans="1:14" x14ac:dyDescent="0.35">
      <c r="A750" s="93" t="s">
        <v>355</v>
      </c>
      <c r="B750" s="50" t="s">
        <v>232</v>
      </c>
      <c r="C750" s="52"/>
      <c r="D750" s="53"/>
      <c r="E750" s="140"/>
      <c r="F750" s="54"/>
      <c r="G750" s="52"/>
      <c r="H750" s="56"/>
      <c r="I750" s="55"/>
      <c r="J750" s="55"/>
      <c r="K750" s="63"/>
      <c r="L750" s="141">
        <v>750</v>
      </c>
      <c r="M750" s="141" t="b">
        <f xml:space="preserve"> IF(AND(TRUE), TRUE, FALSE)</f>
        <v>1</v>
      </c>
      <c r="N750" s="58"/>
    </row>
    <row r="751" spans="1:14" x14ac:dyDescent="0.35">
      <c r="A751" s="93" t="s">
        <v>265</v>
      </c>
      <c r="B751" s="50" t="s">
        <v>232</v>
      </c>
      <c r="C751" s="52"/>
      <c r="D751" s="53"/>
      <c r="E751" s="140"/>
      <c r="F751" s="54"/>
      <c r="G751" s="52"/>
      <c r="H751" s="56"/>
      <c r="I751" s="55"/>
      <c r="J751" s="55"/>
      <c r="K751" s="63"/>
      <c r="L751" s="141">
        <v>751</v>
      </c>
      <c r="M751" s="141" t="b">
        <f xml:space="preserve"> IF(AND(TRUE), TRUE, FALSE)</f>
        <v>1</v>
      </c>
      <c r="N751" s="58"/>
    </row>
    <row r="752" spans="1:14" x14ac:dyDescent="0.35">
      <c r="A752" s="93" t="s">
        <v>254</v>
      </c>
      <c r="B752" s="50" t="s">
        <v>232</v>
      </c>
      <c r="C752" s="94"/>
      <c r="D752" s="95"/>
      <c r="E752" s="142"/>
      <c r="F752" s="97"/>
      <c r="G752" s="94"/>
      <c r="H752" s="98"/>
      <c r="I752" s="99"/>
      <c r="J752" s="99"/>
      <c r="K752" s="100"/>
      <c r="L752" s="143">
        <v>752</v>
      </c>
      <c r="M752" s="143" t="b">
        <f xml:space="preserve"> IF(AND(TRUE), TRUE, FALSE)</f>
        <v>1</v>
      </c>
      <c r="N752" s="58"/>
    </row>
    <row r="753" spans="1:14" x14ac:dyDescent="0.35">
      <c r="A753" s="93" t="s">
        <v>264</v>
      </c>
      <c r="B753" s="50" t="s">
        <v>232</v>
      </c>
      <c r="C753" s="111"/>
      <c r="D753" s="112"/>
      <c r="E753" s="144"/>
      <c r="F753" s="113"/>
      <c r="G753" s="111"/>
      <c r="H753" s="114"/>
      <c r="I753" s="115"/>
      <c r="J753" s="115"/>
      <c r="K753" s="116"/>
      <c r="L753" s="145">
        <v>753</v>
      </c>
      <c r="M753" s="145" t="b">
        <f xml:space="preserve"> IF(AND(TRUE), TRUE, FALSE)</f>
        <v>1</v>
      </c>
      <c r="N753" s="102"/>
    </row>
    <row r="754" spans="1:14" x14ac:dyDescent="0.35">
      <c r="A754" s="93" t="s">
        <v>355</v>
      </c>
      <c r="B754" s="50" t="s">
        <v>176</v>
      </c>
      <c r="C754" s="52"/>
      <c r="D754" s="53"/>
      <c r="E754" s="140"/>
      <c r="F754" s="54"/>
      <c r="G754" s="52"/>
      <c r="H754" s="56"/>
      <c r="I754" s="55"/>
      <c r="J754" s="55"/>
      <c r="K754" s="63"/>
      <c r="L754" s="141">
        <v>754</v>
      </c>
      <c r="M754" s="141" t="b">
        <f xml:space="preserve"> IF(AND(TRUE), TRUE, FALSE)</f>
        <v>1</v>
      </c>
      <c r="N754" s="58"/>
    </row>
    <row r="755" spans="1:14" x14ac:dyDescent="0.35">
      <c r="A755" s="93" t="s">
        <v>265</v>
      </c>
      <c r="B755" s="50" t="s">
        <v>176</v>
      </c>
      <c r="C755" s="52"/>
      <c r="D755" s="53"/>
      <c r="E755" s="140"/>
      <c r="F755" s="54"/>
      <c r="G755" s="52"/>
      <c r="H755" s="56"/>
      <c r="I755" s="55"/>
      <c r="J755" s="55"/>
      <c r="K755" s="63"/>
      <c r="L755" s="141">
        <v>755</v>
      </c>
      <c r="M755" s="141" t="b">
        <f xml:space="preserve"> IF(AND(TRUE), TRUE, FALSE)</f>
        <v>1</v>
      </c>
      <c r="N755" s="58"/>
    </row>
    <row r="756" spans="1:14" x14ac:dyDescent="0.35">
      <c r="A756" s="93" t="s">
        <v>254</v>
      </c>
      <c r="B756" s="50" t="s">
        <v>176</v>
      </c>
      <c r="C756" s="94"/>
      <c r="D756" s="95"/>
      <c r="E756" s="142"/>
      <c r="F756" s="97"/>
      <c r="G756" s="94"/>
      <c r="H756" s="98"/>
      <c r="I756" s="99"/>
      <c r="J756" s="99"/>
      <c r="K756" s="100"/>
      <c r="L756" s="143">
        <v>756</v>
      </c>
      <c r="M756" s="143" t="b">
        <f xml:space="preserve"> IF(AND(TRUE), TRUE, FALSE)</f>
        <v>1</v>
      </c>
      <c r="N756" s="58"/>
    </row>
    <row r="757" spans="1:14" x14ac:dyDescent="0.35">
      <c r="A757" s="93" t="s">
        <v>264</v>
      </c>
      <c r="B757" s="50" t="s">
        <v>176</v>
      </c>
      <c r="C757" s="111"/>
      <c r="D757" s="112"/>
      <c r="E757" s="144"/>
      <c r="F757" s="113"/>
      <c r="G757" s="111"/>
      <c r="H757" s="114"/>
      <c r="I757" s="115"/>
      <c r="J757" s="115"/>
      <c r="K757" s="116"/>
      <c r="L757" s="145">
        <v>757</v>
      </c>
      <c r="M757" s="145" t="b">
        <f xml:space="preserve"> IF(AND(TRUE), TRUE, FALSE)</f>
        <v>1</v>
      </c>
      <c r="N757" s="102"/>
    </row>
    <row r="758" spans="1:14" x14ac:dyDescent="0.35">
      <c r="A758" s="93" t="s">
        <v>349</v>
      </c>
      <c r="B758" s="50" t="s">
        <v>191</v>
      </c>
      <c r="C758" s="52"/>
      <c r="D758" s="53"/>
      <c r="E758" s="140"/>
      <c r="F758" s="54"/>
      <c r="G758" s="52"/>
      <c r="H758" s="56"/>
      <c r="I758" s="55"/>
      <c r="J758" s="55"/>
      <c r="K758" s="63"/>
      <c r="L758" s="141">
        <v>758</v>
      </c>
      <c r="M758" s="141" t="b">
        <f xml:space="preserve"> IF(AND(TRUE), TRUE, FALSE)</f>
        <v>1</v>
      </c>
      <c r="N758" s="58"/>
    </row>
    <row r="759" spans="1:14" x14ac:dyDescent="0.35">
      <c r="A759" s="93" t="s">
        <v>355</v>
      </c>
      <c r="B759" s="50" t="s">
        <v>259</v>
      </c>
      <c r="C759" s="52"/>
      <c r="D759" s="53"/>
      <c r="E759" s="140"/>
      <c r="F759" s="54"/>
      <c r="G759" s="52"/>
      <c r="H759" s="56"/>
      <c r="I759" s="55"/>
      <c r="J759" s="55"/>
      <c r="K759" s="63"/>
      <c r="L759" s="141">
        <v>759</v>
      </c>
      <c r="M759" s="141" t="b">
        <f xml:space="preserve"> IF(AND(TRUE), TRUE, FALSE)</f>
        <v>1</v>
      </c>
      <c r="N759" s="58"/>
    </row>
    <row r="760" spans="1:14" x14ac:dyDescent="0.35">
      <c r="A760" s="93" t="s">
        <v>254</v>
      </c>
      <c r="B760" s="50" t="s">
        <v>259</v>
      </c>
      <c r="C760" s="94"/>
      <c r="D760" s="95"/>
      <c r="E760" s="142"/>
      <c r="F760" s="97"/>
      <c r="G760" s="94"/>
      <c r="H760" s="98"/>
      <c r="I760" s="99"/>
      <c r="J760" s="99"/>
      <c r="K760" s="100"/>
      <c r="L760" s="143">
        <v>760</v>
      </c>
      <c r="M760" s="143" t="b">
        <f xml:space="preserve"> IF(AND(TRUE), TRUE, FALSE)</f>
        <v>1</v>
      </c>
      <c r="N760" s="58"/>
    </row>
  </sheetData>
  <dataConsolidate/>
  <dataValidations count="13">
    <dataValidation allowBlank="1" showInputMessage="1" showErrorMessage="1" errorTitle="Invalid Edge Visibility" error="You have entered an unrecognized edge visibility.  Try selecting from the drop-down list instead." promptTitle="Edge Label" prompt="Enter an optional edge label." sqref="H3:H15"/>
    <dataValidation allowBlank="1" showInputMessage="1" showErrorMessage="1" promptTitle="Vertex Name" prompt="Enter the name of the vertex." sqref="A73 A3:B14 A21:B68 B69:B73 B379:B380"/>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L3:L760"/>
    <dataValidation allowBlank="1" errorTitle="Invalid Edge Visibility" error="The optional edge visibility must be Yes, Y, True, T, Always, 1, or empty to make the edge visible; or No, N, False, F, Never, or 0 to hide the edge.  Try selecting from the drop-down list instead." promptTitle="Edge ID" prompt="This is a unique ID that gets filled in automatically.  Do not edit this column." sqref="M3:M760"/>
    <dataValidation allowBlank="1" showErrorMessage="1" sqref="N2:N760"/>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Text Color" prompt="To select an optional label text color, right-click and select Select Color on the right-click menu." sqref="I3:I760"/>
    <dataValidation allowBlank="1" showInputMessage="1" errorTitle="Invalid Edge Visibility" error="The optional edge visibility must be Yes, Y, True, T, Always, 1, or empty to make the edge visible; or No, N, False, F, Never, or 0 to hide the edge.  Try selecting from the drop-down list instead." promptTitle="Edge Label Font Size" prompt="Enter an optional label font size between 8 and 72." sqref="J3:J760"/>
    <dataValidation allowBlank="1" showInputMessage="1" promptTitle="Edge Color" prompt="To select an optional edge color, right-click and select Select Color on the right-click menu." sqref="C3:C760"/>
    <dataValidation allowBlank="1" showInputMessage="1" errorTitle="Invalid Edge Width" error="The optional edge width must be a whole number between 1 and 10." promptTitle="Edge Width" prompt="Enter an optional edge width between 1 and 10." sqref="D3:D760"/>
    <dataValidation allowBlank="1" showInputMessage="1" errorTitle="Invalid Edge Opacity" error="The optional edge opacity must be a whole number between 0 and 10." promptTitle="Edge Opacity" prompt="Enter an optional edge opacity between 0 (transparent) and 100 (opaque)." sqref="F3:F760"/>
    <dataValidation type="list" allowBlank="1" showInputMessage="1" showErrorMessage="1" errorTitle="Invalid Edge Visibility" error="You have entered an invalid edge visibility.  Try selecting from the drop-down list instead." promptTitle="Edge Visibility" prompt="Select an optional edge visibility.  Edges are shown by default." sqref="G3:G760">
      <formula1>ValidEdgeVisibilities</formula1>
    </dataValidation>
    <dataValidation type="list" allowBlank="1" showInputMessage="1" showErrorMessage="1" errorTitle="Invalid Edge Style" error="You have entered an invalid edge style.  Try selecting from the drop-down list instead." promptTitle="Edge Style" prompt="Select an optional edge style.  Edges are Solid by default." sqref="E3:E760">
      <formula1>ValidEdgeStyles</formula1>
    </dataValidation>
    <dataValidation allowBlank="1" errorTitle="Invalid Edge Visibility" error="The optional edge visibility must be Yes, Y, True, T, Always, 1, or empty to make the edge visible; or No, N, False, F, Never, or 0 to hide the edge.  Try selecting from the drop-down list instead." sqref="K3:K760"/>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I170"/>
  <sheetViews>
    <sheetView tabSelected="1" workbookViewId="0">
      <pane xSplit="2" ySplit="2" topLeftCell="Y7" activePane="bottomRight" state="frozen"/>
      <selection pane="topRight" activeCell="C1" sqref="C1"/>
      <selection pane="bottomLeft" activeCell="A3" sqref="A3"/>
      <selection pane="bottomRight" activeCell="AF8" sqref="AF8"/>
    </sheetView>
  </sheetViews>
  <sheetFormatPr defaultColWidth="9.1796875" defaultRowHeight="14.5" x14ac:dyDescent="0.35"/>
  <cols>
    <col min="1" max="1" width="9.1796875" style="1"/>
    <col min="2" max="2" width="11.7265625" customWidth="1"/>
    <col min="3" max="3" width="7.81640625" customWidth="1"/>
    <col min="4" max="4" width="8.54296875" customWidth="1"/>
    <col min="5" max="5" width="6.7265625" customWidth="1"/>
    <col min="6" max="6" width="9.81640625" customWidth="1"/>
    <col min="7" max="7" width="7.7265625" customWidth="1"/>
    <col min="8" max="8" width="11" customWidth="1"/>
    <col min="9" max="9" width="8.54296875" customWidth="1"/>
    <col min="10" max="10" width="9.7265625" style="3" customWidth="1"/>
    <col min="11" max="11" width="10.54296875" customWidth="1"/>
    <col min="12" max="12" width="9.1796875" customWidth="1"/>
    <col min="13" max="13" width="9.1796875" hidden="1" customWidth="1"/>
    <col min="14" max="15" width="4.26953125" hidden="1" customWidth="1"/>
    <col min="16" max="16" width="10.26953125" hidden="1" customWidth="1"/>
    <col min="17" max="17" width="6.453125" hidden="1" customWidth="1"/>
    <col min="18" max="18" width="8.26953125" hidden="1" customWidth="1"/>
    <col min="19" max="19" width="9.54296875" customWidth="1"/>
    <col min="20" max="20" width="9.26953125" customWidth="1"/>
    <col min="21" max="21" width="9.54296875" customWidth="1"/>
    <col min="22" max="24" width="14.26953125" customWidth="1"/>
    <col min="25" max="25" width="11.81640625" customWidth="1"/>
    <col min="26" max="26" width="14.453125" customWidth="1"/>
    <col min="27" max="27" width="18.26953125" style="3" customWidth="1"/>
    <col min="28" max="28" width="5" style="3" hidden="1" customWidth="1"/>
    <col min="29" max="29" width="16" style="6" hidden="1" customWidth="1"/>
    <col min="30" max="30" width="16" style="2" customWidth="1"/>
    <col min="31" max="32" width="14.26953125" style="3" customWidth="1"/>
    <col min="33" max="33" width="11.81640625" style="3" customWidth="1"/>
    <col min="34" max="34" width="14.453125" style="3" customWidth="1"/>
    <col min="35" max="35" width="5" customWidth="1"/>
    <col min="36" max="36" width="16" customWidth="1"/>
    <col min="37" max="37" width="16" bestFit="1" customWidth="1"/>
    <col min="38" max="39" width="9.1796875" customWidth="1"/>
  </cols>
  <sheetData>
    <row r="1" spans="1:35" x14ac:dyDescent="0.35">
      <c r="B1" s="1"/>
      <c r="C1" s="25" t="s">
        <v>40</v>
      </c>
      <c r="D1" s="18"/>
      <c r="E1" s="18"/>
      <c r="F1" s="18"/>
      <c r="G1" s="18"/>
      <c r="H1" s="18"/>
      <c r="I1" s="27" t="s">
        <v>44</v>
      </c>
      <c r="J1" s="26"/>
      <c r="K1" s="26"/>
      <c r="L1" s="26"/>
      <c r="M1" s="29" t="s">
        <v>45</v>
      </c>
      <c r="N1" s="28"/>
      <c r="O1" s="28"/>
      <c r="P1" s="28"/>
      <c r="Q1" s="28"/>
      <c r="R1" s="28"/>
      <c r="S1" s="24" t="s">
        <v>43</v>
      </c>
      <c r="T1" s="21"/>
      <c r="U1" s="22"/>
      <c r="V1" s="23"/>
      <c r="W1" s="21"/>
      <c r="X1" s="21"/>
      <c r="Y1" s="21"/>
      <c r="Z1" s="21"/>
      <c r="AA1" s="21"/>
      <c r="AB1" s="30" t="s">
        <v>41</v>
      </c>
      <c r="AC1" s="20"/>
      <c r="AD1" s="31" t="s">
        <v>42</v>
      </c>
      <c r="AE1"/>
      <c r="AF1"/>
      <c r="AG1"/>
      <c r="AH1"/>
    </row>
    <row r="2" spans="1:35" ht="30" customHeight="1" x14ac:dyDescent="0.35">
      <c r="A2" s="11" t="s">
        <v>5</v>
      </c>
      <c r="B2" t="s">
        <v>181</v>
      </c>
      <c r="C2" s="8" t="s">
        <v>2</v>
      </c>
      <c r="D2" s="8" t="s">
        <v>8</v>
      </c>
      <c r="E2" s="9" t="s">
        <v>46</v>
      </c>
      <c r="F2" s="10" t="s">
        <v>4</v>
      </c>
      <c r="G2" s="8" t="s">
        <v>49</v>
      </c>
      <c r="H2" s="8" t="s">
        <v>11</v>
      </c>
      <c r="I2" s="8" t="s">
        <v>47</v>
      </c>
      <c r="J2" s="8" t="s">
        <v>48</v>
      </c>
      <c r="K2" s="8" t="s">
        <v>78</v>
      </c>
      <c r="L2" s="8" t="s">
        <v>10</v>
      </c>
      <c r="M2" s="8" t="s">
        <v>27</v>
      </c>
      <c r="N2" s="8" t="s">
        <v>15</v>
      </c>
      <c r="O2" s="8" t="s">
        <v>16</v>
      </c>
      <c r="P2" s="8" t="s">
        <v>13</v>
      </c>
      <c r="Q2" s="8" t="s">
        <v>28</v>
      </c>
      <c r="R2" s="8" t="s">
        <v>29</v>
      </c>
      <c r="S2" s="13" t="s">
        <v>32</v>
      </c>
      <c r="T2" s="13" t="s">
        <v>33</v>
      </c>
      <c r="U2" s="13" t="s">
        <v>34</v>
      </c>
      <c r="V2" s="13" t="s">
        <v>35</v>
      </c>
      <c r="W2" s="13" t="s">
        <v>36</v>
      </c>
      <c r="X2" s="13" t="s">
        <v>37</v>
      </c>
      <c r="Y2" s="13" t="s">
        <v>137</v>
      </c>
      <c r="Z2" s="13" t="s">
        <v>38</v>
      </c>
      <c r="AA2" s="13" t="s">
        <v>170</v>
      </c>
      <c r="AB2" s="11" t="s">
        <v>12</v>
      </c>
      <c r="AC2" s="11" t="s">
        <v>39</v>
      </c>
      <c r="AD2" s="8" t="s">
        <v>26</v>
      </c>
      <c r="AG2"/>
      <c r="AH2"/>
    </row>
    <row r="3" spans="1:35" ht="41.5" customHeight="1" x14ac:dyDescent="0.35">
      <c r="A3" s="75" t="s">
        <v>187</v>
      </c>
      <c r="B3" s="92"/>
      <c r="C3" s="120" t="s">
        <v>335</v>
      </c>
      <c r="D3" s="120">
        <v>2</v>
      </c>
      <c r="E3" s="121">
        <v>10</v>
      </c>
      <c r="F3" s="122"/>
      <c r="G3" s="120"/>
      <c r="H3" s="120"/>
      <c r="I3" s="79" t="s">
        <v>187</v>
      </c>
      <c r="J3" s="126" t="s">
        <v>325</v>
      </c>
      <c r="K3" s="126"/>
      <c r="L3" s="125"/>
      <c r="M3" s="127"/>
      <c r="N3" s="129">
        <v>4703.1748046875</v>
      </c>
      <c r="O3" s="129">
        <v>6506.8583984375</v>
      </c>
      <c r="P3" s="131"/>
      <c r="Q3" s="133"/>
      <c r="R3" s="133"/>
      <c r="S3" s="135"/>
      <c r="T3" s="135"/>
      <c r="U3" s="135"/>
      <c r="V3" s="51">
        <v>3519.8587309999998</v>
      </c>
      <c r="W3" s="51">
        <v>4.0000000000000001E-3</v>
      </c>
      <c r="X3" s="51">
        <v>3.8746000000000003E-2</v>
      </c>
      <c r="Y3" s="51">
        <v>6.0872539999999997</v>
      </c>
      <c r="Z3" s="51">
        <v>0.14151747655583974</v>
      </c>
      <c r="AA3" s="138"/>
      <c r="AB3" s="139">
        <v>3</v>
      </c>
      <c r="AC3"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 s="88"/>
      <c r="AG3"/>
      <c r="AH3"/>
    </row>
    <row r="4" spans="1:35" ht="41.5" customHeight="1" x14ac:dyDescent="0.35">
      <c r="A4" s="103" t="s">
        <v>242</v>
      </c>
      <c r="B4" s="92"/>
      <c r="C4" s="76" t="s">
        <v>337</v>
      </c>
      <c r="D4" s="76">
        <v>2</v>
      </c>
      <c r="E4" s="77">
        <v>10</v>
      </c>
      <c r="F4" s="78"/>
      <c r="G4" s="76"/>
      <c r="H4" s="76"/>
      <c r="I4" s="79" t="s">
        <v>242</v>
      </c>
      <c r="J4" s="80" t="s">
        <v>337</v>
      </c>
      <c r="K4" s="80"/>
      <c r="L4" s="79"/>
      <c r="M4" s="81"/>
      <c r="N4" s="82">
        <v>3074.104248046875</v>
      </c>
      <c r="O4" s="82">
        <v>5677.53662109375</v>
      </c>
      <c r="P4" s="83"/>
      <c r="Q4" s="84"/>
      <c r="R4" s="84"/>
      <c r="S4" s="109"/>
      <c r="T4" s="109"/>
      <c r="U4" s="109"/>
      <c r="V4" s="51">
        <v>958.22597499999995</v>
      </c>
      <c r="W4" s="51">
        <v>3.5339999999999998E-3</v>
      </c>
      <c r="X4" s="51">
        <v>3.0005E-2</v>
      </c>
      <c r="Y4" s="51">
        <v>4.0936849999999998</v>
      </c>
      <c r="Z4" s="51">
        <v>0.19680851063829788</v>
      </c>
      <c r="AA4" s="86"/>
      <c r="AB4" s="87">
        <v>5</v>
      </c>
      <c r="AC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 s="88"/>
      <c r="AE4" s="2"/>
      <c r="AI4" s="3"/>
    </row>
    <row r="5" spans="1:35" ht="41.5" customHeight="1" x14ac:dyDescent="0.35">
      <c r="A5" s="75" t="s">
        <v>195</v>
      </c>
      <c r="B5" s="92"/>
      <c r="C5" s="76"/>
      <c r="D5" s="76"/>
      <c r="E5" s="77"/>
      <c r="F5" s="78"/>
      <c r="G5" s="76"/>
      <c r="H5" s="76"/>
      <c r="I5" s="79"/>
      <c r="J5" s="80"/>
      <c r="K5" s="80"/>
      <c r="L5" s="79"/>
      <c r="M5" s="81"/>
      <c r="N5" s="82">
        <v>5311.734375</v>
      </c>
      <c r="O5" s="82">
        <v>4373.22021484375</v>
      </c>
      <c r="P5" s="83"/>
      <c r="Q5" s="84"/>
      <c r="R5" s="84"/>
      <c r="S5" s="109"/>
      <c r="T5" s="109"/>
      <c r="U5" s="109"/>
      <c r="V5" s="51">
        <v>1938.6168729999999</v>
      </c>
      <c r="W5" s="51">
        <v>3.3779999999999999E-3</v>
      </c>
      <c r="X5" s="51">
        <v>2.5229999999999999E-2</v>
      </c>
      <c r="Y5" s="51">
        <v>3.905319</v>
      </c>
      <c r="Z5" s="51">
        <v>0.17829457364341086</v>
      </c>
      <c r="AA5" s="86"/>
      <c r="AB5" s="87">
        <v>4</v>
      </c>
      <c r="AC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5" s="88"/>
      <c r="AE5" s="2"/>
      <c r="AI5" s="3"/>
    </row>
    <row r="6" spans="1:35" ht="41.5" customHeight="1" x14ac:dyDescent="0.35">
      <c r="A6" s="75" t="s">
        <v>234</v>
      </c>
      <c r="B6" s="92"/>
      <c r="C6" s="76" t="s">
        <v>336</v>
      </c>
      <c r="D6" s="76">
        <v>2</v>
      </c>
      <c r="E6" s="77">
        <v>10</v>
      </c>
      <c r="F6" s="78"/>
      <c r="G6" s="76"/>
      <c r="H6" s="76"/>
      <c r="I6" s="79" t="s">
        <v>234</v>
      </c>
      <c r="J6" s="76" t="s">
        <v>336</v>
      </c>
      <c r="K6" s="80"/>
      <c r="L6" s="79"/>
      <c r="M6" s="81"/>
      <c r="N6" s="82">
        <v>5619.6083984375</v>
      </c>
      <c r="O6" s="82">
        <v>5093.21435546875</v>
      </c>
      <c r="P6" s="83"/>
      <c r="Q6" s="84"/>
      <c r="R6" s="84"/>
      <c r="S6" s="109"/>
      <c r="T6" s="109"/>
      <c r="U6" s="109"/>
      <c r="V6" s="51">
        <v>1051.1385990000001</v>
      </c>
      <c r="W6" s="51">
        <v>3.46E-3</v>
      </c>
      <c r="X6" s="51">
        <v>2.6412000000000001E-2</v>
      </c>
      <c r="Y6" s="51">
        <v>3.1188889999999998</v>
      </c>
      <c r="Z6" s="51">
        <v>0.28733997155049784</v>
      </c>
      <c r="AA6" s="86"/>
      <c r="AB6" s="87">
        <v>6</v>
      </c>
      <c r="AC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 s="88"/>
    </row>
    <row r="7" spans="1:35" ht="41.5" customHeight="1" x14ac:dyDescent="0.35">
      <c r="A7" s="105" t="s">
        <v>193</v>
      </c>
      <c r="B7" s="92"/>
      <c r="C7" s="76"/>
      <c r="D7" s="76"/>
      <c r="E7" s="77"/>
      <c r="F7" s="78"/>
      <c r="G7" s="76"/>
      <c r="H7" s="76"/>
      <c r="I7" s="79"/>
      <c r="J7" s="80"/>
      <c r="K7" s="80"/>
      <c r="L7" s="79"/>
      <c r="M7" s="81"/>
      <c r="N7" s="82">
        <v>5204.53076171875</v>
      </c>
      <c r="O7" s="82">
        <v>5024.5380859375</v>
      </c>
      <c r="P7" s="83"/>
      <c r="Q7" s="84"/>
      <c r="R7" s="84"/>
      <c r="S7" s="109"/>
      <c r="T7" s="109"/>
      <c r="U7" s="109"/>
      <c r="V7" s="51">
        <v>823.39332000000002</v>
      </c>
      <c r="W7" s="51">
        <v>3.3E-3</v>
      </c>
      <c r="X7" s="51">
        <v>2.3247E-2</v>
      </c>
      <c r="Y7" s="51">
        <v>2.8255379999999999</v>
      </c>
      <c r="Z7" s="51">
        <v>0.25490196078431371</v>
      </c>
      <c r="AA7" s="86"/>
      <c r="AB7" s="87">
        <v>9</v>
      </c>
      <c r="AC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 s="88"/>
    </row>
    <row r="8" spans="1:35" ht="41.5" customHeight="1" x14ac:dyDescent="0.35">
      <c r="A8" s="103" t="s">
        <v>232</v>
      </c>
      <c r="B8" s="92"/>
      <c r="C8" s="76" t="s">
        <v>338</v>
      </c>
      <c r="D8" s="76">
        <v>2</v>
      </c>
      <c r="E8" s="77">
        <v>10</v>
      </c>
      <c r="F8" s="78"/>
      <c r="G8" s="76"/>
      <c r="H8" s="76"/>
      <c r="I8" s="79" t="s">
        <v>232</v>
      </c>
      <c r="J8" s="76" t="s">
        <v>338</v>
      </c>
      <c r="K8" s="80"/>
      <c r="L8" s="79"/>
      <c r="M8" s="81"/>
      <c r="N8" s="82">
        <v>5863.36328125</v>
      </c>
      <c r="O8" s="82">
        <v>6910.47802734375</v>
      </c>
      <c r="P8" s="83"/>
      <c r="Q8" s="84"/>
      <c r="R8" s="84"/>
      <c r="S8" s="109"/>
      <c r="T8" s="109"/>
      <c r="U8" s="109"/>
      <c r="V8" s="51">
        <v>783.67685100000006</v>
      </c>
      <c r="W8" s="51">
        <v>3.4009999999999999E-3</v>
      </c>
      <c r="X8" s="51">
        <v>2.4908E-2</v>
      </c>
      <c r="Y8" s="51">
        <v>2.6823320000000002</v>
      </c>
      <c r="Z8" s="51">
        <v>0.3371212121212121</v>
      </c>
      <c r="AA8" s="86"/>
      <c r="AB8" s="87">
        <v>8</v>
      </c>
      <c r="AC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 s="88"/>
    </row>
    <row r="9" spans="1:35" ht="41.5" customHeight="1" x14ac:dyDescent="0.35">
      <c r="A9" s="75" t="s">
        <v>176</v>
      </c>
      <c r="C9" s="76" t="s">
        <v>340</v>
      </c>
      <c r="D9" s="76">
        <v>2</v>
      </c>
      <c r="E9" s="77">
        <v>10</v>
      </c>
      <c r="F9" s="78"/>
      <c r="G9" s="76"/>
      <c r="H9" s="76"/>
      <c r="I9" s="79" t="s">
        <v>176</v>
      </c>
      <c r="J9" s="76" t="s">
        <v>340</v>
      </c>
      <c r="K9" s="80"/>
      <c r="L9" s="79"/>
      <c r="M9" s="81"/>
      <c r="N9" s="82">
        <v>4423.23828125</v>
      </c>
      <c r="O9" s="82">
        <v>3660.460205078125</v>
      </c>
      <c r="P9" s="83"/>
      <c r="Q9" s="84"/>
      <c r="R9" s="84"/>
      <c r="S9" s="85"/>
      <c r="T9" s="85"/>
      <c r="U9" s="85"/>
      <c r="V9" s="51">
        <v>545.87300000000005</v>
      </c>
      <c r="W9" s="51">
        <v>3.2360000000000002E-3</v>
      </c>
      <c r="X9" s="51">
        <v>2.1628000000000001E-2</v>
      </c>
      <c r="Y9" s="51">
        <v>2.4199190000000002</v>
      </c>
      <c r="Z9" s="51">
        <v>0.31773399014778325</v>
      </c>
      <c r="AA9" s="86"/>
      <c r="AB9" s="87">
        <v>12</v>
      </c>
      <c r="AC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 s="88"/>
    </row>
    <row r="10" spans="1:35" ht="41.5" customHeight="1" x14ac:dyDescent="0.35">
      <c r="A10" s="75" t="s">
        <v>222</v>
      </c>
      <c r="B10" s="92"/>
      <c r="C10" s="76"/>
      <c r="D10" s="76"/>
      <c r="E10" s="77"/>
      <c r="F10" s="78"/>
      <c r="G10" s="76"/>
      <c r="H10" s="76"/>
      <c r="I10" s="79"/>
      <c r="J10" s="80"/>
      <c r="K10" s="80"/>
      <c r="L10" s="79"/>
      <c r="M10" s="81"/>
      <c r="N10" s="82">
        <v>5104.3564453125</v>
      </c>
      <c r="O10" s="82">
        <v>6616.4912109375</v>
      </c>
      <c r="P10" s="83"/>
      <c r="Q10" s="84"/>
      <c r="R10" s="84"/>
      <c r="S10" s="109"/>
      <c r="T10" s="109"/>
      <c r="U10" s="109"/>
      <c r="V10" s="51">
        <v>501.07989300000003</v>
      </c>
      <c r="W10" s="51">
        <v>3.2260000000000001E-3</v>
      </c>
      <c r="X10" s="51">
        <v>1.5945999999999998E-2</v>
      </c>
      <c r="Y10" s="51">
        <v>2.1572990000000001</v>
      </c>
      <c r="Z10" s="51">
        <v>0.30666666666666664</v>
      </c>
      <c r="AA10" s="86"/>
      <c r="AB10" s="87">
        <v>11</v>
      </c>
      <c r="AC1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 s="88"/>
    </row>
    <row r="11" spans="1:35" ht="41.5" customHeight="1" x14ac:dyDescent="0.35">
      <c r="A11" s="110" t="s">
        <v>208</v>
      </c>
      <c r="B11" s="92"/>
      <c r="C11" s="76"/>
      <c r="D11" s="76"/>
      <c r="E11" s="77"/>
      <c r="F11" s="78"/>
      <c r="G11" s="76"/>
      <c r="H11" s="76"/>
      <c r="I11" s="123"/>
      <c r="J11" s="80"/>
      <c r="K11" s="80"/>
      <c r="L11" s="79"/>
      <c r="M11" s="81"/>
      <c r="N11" s="82">
        <v>5721.95068359375</v>
      </c>
      <c r="O11" s="82">
        <v>5960.5791015625</v>
      </c>
      <c r="P11" s="83"/>
      <c r="Q11" s="84"/>
      <c r="R11" s="84"/>
      <c r="S11" s="109"/>
      <c r="T11" s="109"/>
      <c r="U11" s="109"/>
      <c r="V11" s="51">
        <v>892.98252100000002</v>
      </c>
      <c r="W11" s="51">
        <v>2.882E-3</v>
      </c>
      <c r="X11" s="51">
        <v>7.7260000000000002E-3</v>
      </c>
      <c r="Y11" s="51">
        <v>2.1498689999999998</v>
      </c>
      <c r="Z11" s="51">
        <v>0.27894736842105261</v>
      </c>
      <c r="AA11" s="86"/>
      <c r="AB11" s="87">
        <v>7</v>
      </c>
      <c r="AC1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 s="88"/>
    </row>
    <row r="12" spans="1:35" ht="41.5" customHeight="1" x14ac:dyDescent="0.35">
      <c r="A12" s="103" t="s">
        <v>259</v>
      </c>
      <c r="B12" s="91"/>
      <c r="C12" s="120" t="s">
        <v>325</v>
      </c>
      <c r="D12" s="120">
        <v>2</v>
      </c>
      <c r="E12" s="121">
        <v>10</v>
      </c>
      <c r="F12" s="122"/>
      <c r="G12" s="120"/>
      <c r="H12" s="120"/>
      <c r="I12" s="125" t="s">
        <v>259</v>
      </c>
      <c r="J12" s="126" t="s">
        <v>325</v>
      </c>
      <c r="K12" s="126"/>
      <c r="L12" s="125"/>
      <c r="M12" s="127"/>
      <c r="N12" s="129">
        <v>4515.96435546875</v>
      </c>
      <c r="O12" s="129">
        <v>4407.44140625</v>
      </c>
      <c r="P12" s="131"/>
      <c r="Q12" s="133"/>
      <c r="R12" s="133"/>
      <c r="S12" s="136"/>
      <c r="T12" s="136"/>
      <c r="U12" s="136"/>
      <c r="V12" s="51">
        <v>344.76241199999998</v>
      </c>
      <c r="W12" s="51">
        <v>2.9069999999999999E-3</v>
      </c>
      <c r="X12" s="51">
        <v>1.5539000000000001E-2</v>
      </c>
      <c r="Y12" s="51">
        <v>2.122935</v>
      </c>
      <c r="Z12" s="51">
        <v>0.34057971014492755</v>
      </c>
      <c r="AA12" s="138"/>
      <c r="AB12" s="139">
        <v>18</v>
      </c>
      <c r="AC12"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 s="88"/>
    </row>
    <row r="13" spans="1:35" ht="41.5" customHeight="1" x14ac:dyDescent="0.35">
      <c r="A13" s="75" t="s">
        <v>245</v>
      </c>
      <c r="B13" s="92"/>
      <c r="C13" s="120"/>
      <c r="D13" s="120"/>
      <c r="E13" s="121"/>
      <c r="F13" s="122"/>
      <c r="G13" s="120"/>
      <c r="H13" s="120"/>
      <c r="I13" s="125"/>
      <c r="J13" s="126"/>
      <c r="K13" s="126"/>
      <c r="L13" s="125"/>
      <c r="M13" s="127"/>
      <c r="N13" s="129">
        <v>4748.89990234375</v>
      </c>
      <c r="O13" s="129">
        <v>3633.918701171875</v>
      </c>
      <c r="P13" s="131"/>
      <c r="Q13" s="133"/>
      <c r="R13" s="133"/>
      <c r="S13" s="136"/>
      <c r="T13" s="136"/>
      <c r="U13" s="136"/>
      <c r="V13" s="51">
        <v>175.203362</v>
      </c>
      <c r="W13" s="51">
        <v>3.0400000000000002E-3</v>
      </c>
      <c r="X13" s="51">
        <v>1.8859000000000001E-2</v>
      </c>
      <c r="Y13" s="51">
        <v>2.0868329999999999</v>
      </c>
      <c r="Z13" s="51">
        <v>0.38</v>
      </c>
      <c r="AA13" s="138"/>
      <c r="AB13" s="139">
        <v>24</v>
      </c>
      <c r="AC13"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 s="88"/>
    </row>
    <row r="14" spans="1:35" ht="41.5" customHeight="1" x14ac:dyDescent="0.35">
      <c r="A14" s="75" t="s">
        <v>238</v>
      </c>
      <c r="B14" s="92"/>
      <c r="C14" s="120"/>
      <c r="D14" s="120"/>
      <c r="E14" s="121"/>
      <c r="F14" s="122"/>
      <c r="G14" s="120"/>
      <c r="H14" s="120"/>
      <c r="I14" s="125"/>
      <c r="J14" s="126"/>
      <c r="K14" s="126"/>
      <c r="L14" s="125"/>
      <c r="M14" s="127"/>
      <c r="N14" s="129">
        <v>5574.2744140625</v>
      </c>
      <c r="O14" s="129">
        <v>3961.68115234375</v>
      </c>
      <c r="P14" s="131"/>
      <c r="Q14" s="133"/>
      <c r="R14" s="133"/>
      <c r="S14" s="136"/>
      <c r="T14" s="136"/>
      <c r="U14" s="136"/>
      <c r="V14" s="51">
        <v>321.15540700000003</v>
      </c>
      <c r="W14" s="51">
        <v>2.8010000000000001E-3</v>
      </c>
      <c r="X14" s="51">
        <v>1.3868999999999999E-2</v>
      </c>
      <c r="Y14" s="51">
        <v>1.960796</v>
      </c>
      <c r="Z14" s="51">
        <v>0.33333333333333331</v>
      </c>
      <c r="AA14" s="138"/>
      <c r="AB14" s="139">
        <v>20</v>
      </c>
      <c r="AC14"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4" s="88"/>
    </row>
    <row r="15" spans="1:35" ht="41.5" customHeight="1" x14ac:dyDescent="0.35">
      <c r="A15" s="75" t="s">
        <v>264</v>
      </c>
      <c r="B15" s="92"/>
      <c r="C15" s="76"/>
      <c r="D15" s="76"/>
      <c r="E15" s="77"/>
      <c r="F15" s="78"/>
      <c r="G15" s="76"/>
      <c r="H15" s="76"/>
      <c r="I15" s="79"/>
      <c r="J15" s="80"/>
      <c r="K15" s="80"/>
      <c r="L15" s="79"/>
      <c r="M15" s="81"/>
      <c r="N15" s="82">
        <v>4386.3388671875</v>
      </c>
      <c r="O15" s="82">
        <v>5558.4462890625</v>
      </c>
      <c r="P15" s="83"/>
      <c r="Q15" s="84"/>
      <c r="R15" s="84"/>
      <c r="S15" s="109"/>
      <c r="T15" s="109"/>
      <c r="U15" s="109"/>
      <c r="V15" s="51">
        <v>197.62365800000001</v>
      </c>
      <c r="W15" s="51">
        <v>3.1150000000000001E-3</v>
      </c>
      <c r="X15" s="51">
        <v>1.9819E-2</v>
      </c>
      <c r="Y15" s="51">
        <v>1.918974</v>
      </c>
      <c r="Z15" s="51">
        <v>0.39130434782608697</v>
      </c>
      <c r="AA15" s="86"/>
      <c r="AB15" s="87">
        <v>32</v>
      </c>
      <c r="AC1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 s="88"/>
    </row>
    <row r="16" spans="1:35" ht="41.5" customHeight="1" x14ac:dyDescent="0.35">
      <c r="A16" s="75" t="s">
        <v>265</v>
      </c>
      <c r="B16" s="92"/>
      <c r="C16" s="76"/>
      <c r="D16" s="76"/>
      <c r="E16" s="77"/>
      <c r="F16" s="78"/>
      <c r="G16" s="76"/>
      <c r="H16" s="76"/>
      <c r="I16" s="79"/>
      <c r="J16" s="80"/>
      <c r="K16" s="80"/>
      <c r="L16" s="79"/>
      <c r="M16" s="81"/>
      <c r="N16" s="82">
        <v>4721.94140625</v>
      </c>
      <c r="O16" s="82">
        <v>4615.61328125</v>
      </c>
      <c r="P16" s="83"/>
      <c r="Q16" s="84"/>
      <c r="R16" s="84"/>
      <c r="S16" s="109"/>
      <c r="T16" s="109"/>
      <c r="U16" s="109"/>
      <c r="V16" s="51">
        <v>197.62365800000001</v>
      </c>
      <c r="W16" s="51">
        <v>3.1150000000000001E-3</v>
      </c>
      <c r="X16" s="51">
        <v>1.9819E-2</v>
      </c>
      <c r="Y16" s="51">
        <v>1.918974</v>
      </c>
      <c r="Z16" s="51">
        <v>0.39130434782608697</v>
      </c>
      <c r="AA16" s="86"/>
      <c r="AB16" s="87">
        <v>33</v>
      </c>
      <c r="AC1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 s="88"/>
    </row>
    <row r="17" spans="1:30" ht="41.5" customHeight="1" x14ac:dyDescent="0.35">
      <c r="A17" s="110" t="s">
        <v>243</v>
      </c>
      <c r="B17" s="92"/>
      <c r="C17" s="76"/>
      <c r="D17" s="76"/>
      <c r="E17" s="77"/>
      <c r="F17" s="78"/>
      <c r="G17" s="76"/>
      <c r="H17" s="76"/>
      <c r="I17" s="79"/>
      <c r="J17" s="80"/>
      <c r="K17" s="80"/>
      <c r="L17" s="79"/>
      <c r="M17" s="81"/>
      <c r="N17" s="82">
        <v>3552.239501953125</v>
      </c>
      <c r="O17" s="82">
        <v>4724.4365234375</v>
      </c>
      <c r="P17" s="83"/>
      <c r="Q17" s="84"/>
      <c r="R17" s="84"/>
      <c r="S17" s="109"/>
      <c r="T17" s="109"/>
      <c r="U17" s="109"/>
      <c r="V17" s="51">
        <v>332.07532400000002</v>
      </c>
      <c r="W17" s="51">
        <v>2.7169999999999998E-3</v>
      </c>
      <c r="X17" s="51">
        <v>1.0564E-2</v>
      </c>
      <c r="Y17" s="51">
        <v>1.869137</v>
      </c>
      <c r="Z17" s="51">
        <v>0.28758169934640521</v>
      </c>
      <c r="AA17" s="86"/>
      <c r="AB17" s="87">
        <v>19</v>
      </c>
      <c r="AC1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7" s="88"/>
    </row>
    <row r="18" spans="1:30" ht="41.5" customHeight="1" x14ac:dyDescent="0.35">
      <c r="A18" s="14" t="s">
        <v>344</v>
      </c>
      <c r="B18" s="91"/>
      <c r="C18" s="76"/>
      <c r="D18" s="76"/>
      <c r="E18" s="77"/>
      <c r="F18" s="78"/>
      <c r="G18" s="76"/>
      <c r="H18" s="76"/>
      <c r="I18" s="79"/>
      <c r="J18" s="80"/>
      <c r="K18" s="80"/>
      <c r="L18" s="79"/>
      <c r="M18" s="81"/>
      <c r="N18" s="82"/>
      <c r="O18" s="82"/>
      <c r="P18" s="83"/>
      <c r="Q18" s="84"/>
      <c r="R18" s="84"/>
      <c r="S18" s="147"/>
      <c r="T18" s="147"/>
      <c r="U18" s="147"/>
      <c r="V18" s="51">
        <v>7</v>
      </c>
      <c r="W18" s="51">
        <v>0.2</v>
      </c>
      <c r="X18" s="51">
        <v>0</v>
      </c>
      <c r="Y18" s="51">
        <v>1.8520719999999999</v>
      </c>
      <c r="Z18" s="51">
        <v>0.3</v>
      </c>
      <c r="AA18" s="86"/>
      <c r="AB18" s="87">
        <v>155</v>
      </c>
      <c r="AC1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8" s="74"/>
    </row>
    <row r="19" spans="1:30" ht="41.5" customHeight="1" x14ac:dyDescent="0.35">
      <c r="A19" s="105" t="s">
        <v>191</v>
      </c>
      <c r="B19" s="91"/>
      <c r="C19" s="76"/>
      <c r="D19" s="76"/>
      <c r="E19" s="77"/>
      <c r="F19" s="78"/>
      <c r="G19" s="76"/>
      <c r="H19" s="76"/>
      <c r="I19" s="79"/>
      <c r="J19" s="80"/>
      <c r="K19" s="80"/>
      <c r="L19" s="79"/>
      <c r="M19" s="81"/>
      <c r="N19" s="82">
        <v>5887.22265625</v>
      </c>
      <c r="O19" s="82">
        <v>5564.88916015625</v>
      </c>
      <c r="P19" s="83"/>
      <c r="Q19" s="84"/>
      <c r="R19" s="84"/>
      <c r="S19" s="109"/>
      <c r="T19" s="109"/>
      <c r="U19" s="109"/>
      <c r="V19" s="51">
        <v>290.16406699999999</v>
      </c>
      <c r="W19" s="51">
        <v>3.0769999999999999E-3</v>
      </c>
      <c r="X19" s="51">
        <v>1.7425E-2</v>
      </c>
      <c r="Y19" s="51">
        <v>1.8148169999999999</v>
      </c>
      <c r="Z19" s="51">
        <v>0.42857142857142855</v>
      </c>
      <c r="AA19" s="86"/>
      <c r="AB19" s="87">
        <v>35</v>
      </c>
      <c r="AC1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9" s="74"/>
    </row>
    <row r="20" spans="1:30" ht="41.5" customHeight="1" x14ac:dyDescent="0.35">
      <c r="A20" s="75" t="s">
        <v>244</v>
      </c>
      <c r="B20" s="92"/>
      <c r="C20" s="76"/>
      <c r="D20" s="76"/>
      <c r="E20" s="77"/>
      <c r="F20" s="78"/>
      <c r="G20" s="76"/>
      <c r="H20" s="76"/>
      <c r="I20" s="79"/>
      <c r="J20" s="80"/>
      <c r="K20" s="80"/>
      <c r="L20" s="79"/>
      <c r="M20" s="81"/>
      <c r="N20" s="82">
        <v>4600.35595703125</v>
      </c>
      <c r="O20" s="82">
        <v>4013.006591796875</v>
      </c>
      <c r="P20" s="83"/>
      <c r="Q20" s="84"/>
      <c r="R20" s="84"/>
      <c r="S20" s="109"/>
      <c r="T20" s="109"/>
      <c r="U20" s="109"/>
      <c r="V20" s="51">
        <v>139.72977700000001</v>
      </c>
      <c r="W20" s="51">
        <v>2.9849999999999998E-3</v>
      </c>
      <c r="X20" s="51">
        <v>1.6271000000000001E-2</v>
      </c>
      <c r="Y20" s="51">
        <v>1.797005</v>
      </c>
      <c r="Z20" s="51">
        <v>0.40476190476190477</v>
      </c>
      <c r="AA20" s="86"/>
      <c r="AB20" s="87">
        <v>27</v>
      </c>
      <c r="AC2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0" s="88"/>
    </row>
    <row r="21" spans="1:30" ht="41.5" customHeight="1" x14ac:dyDescent="0.35">
      <c r="A21" s="75" t="s">
        <v>260</v>
      </c>
      <c r="B21" s="92"/>
      <c r="C21" s="76"/>
      <c r="D21" s="76"/>
      <c r="E21" s="77"/>
      <c r="F21" s="78"/>
      <c r="G21" s="76"/>
      <c r="H21" s="76"/>
      <c r="I21" s="79"/>
      <c r="J21" s="80"/>
      <c r="K21" s="80"/>
      <c r="L21" s="79"/>
      <c r="M21" s="81"/>
      <c r="N21" s="82">
        <v>4156.3125</v>
      </c>
      <c r="O21" s="82">
        <v>5593.21875</v>
      </c>
      <c r="P21" s="83"/>
      <c r="Q21" s="84"/>
      <c r="R21" s="84"/>
      <c r="S21" s="109"/>
      <c r="T21" s="109"/>
      <c r="U21" s="109"/>
      <c r="V21" s="51">
        <v>131.46037799999999</v>
      </c>
      <c r="W21" s="51">
        <v>2.9329999999999998E-3</v>
      </c>
      <c r="X21" s="51">
        <v>1.6553999999999999E-2</v>
      </c>
      <c r="Y21" s="51">
        <v>1.728038</v>
      </c>
      <c r="Z21" s="51">
        <v>0.5</v>
      </c>
      <c r="AA21" s="86"/>
      <c r="AB21" s="87">
        <v>30</v>
      </c>
      <c r="AC2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1" s="88"/>
    </row>
    <row r="22" spans="1:30" ht="41.5" customHeight="1" x14ac:dyDescent="0.35">
      <c r="A22" s="75" t="s">
        <v>229</v>
      </c>
      <c r="B22" s="92"/>
      <c r="C22" s="76"/>
      <c r="D22" s="76"/>
      <c r="E22" s="77"/>
      <c r="F22" s="78"/>
      <c r="G22" s="76"/>
      <c r="H22" s="76"/>
      <c r="I22" s="79"/>
      <c r="J22" s="80"/>
      <c r="K22" s="80"/>
      <c r="L22" s="79"/>
      <c r="M22" s="81"/>
      <c r="N22" s="82">
        <v>5482.0322265625</v>
      </c>
      <c r="O22" s="82">
        <v>6743.822265625</v>
      </c>
      <c r="P22" s="83"/>
      <c r="Q22" s="84"/>
      <c r="R22" s="84"/>
      <c r="S22" s="109"/>
      <c r="T22" s="109"/>
      <c r="U22" s="109"/>
      <c r="V22" s="51">
        <v>215.939007</v>
      </c>
      <c r="W22" s="51">
        <v>3.0669999999999998E-3</v>
      </c>
      <c r="X22" s="51">
        <v>1.2997999999999999E-2</v>
      </c>
      <c r="Y22" s="51">
        <v>1.716969</v>
      </c>
      <c r="Z22" s="51">
        <v>0.36842105263157893</v>
      </c>
      <c r="AA22" s="86"/>
      <c r="AB22" s="87">
        <v>25</v>
      </c>
      <c r="AC2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2" s="88"/>
    </row>
    <row r="23" spans="1:30" ht="41.5" customHeight="1" x14ac:dyDescent="0.35">
      <c r="A23" s="110" t="s">
        <v>304</v>
      </c>
      <c r="B23" s="92"/>
      <c r="C23" s="76"/>
      <c r="D23" s="76"/>
      <c r="E23" s="77"/>
      <c r="F23" s="78"/>
      <c r="G23" s="76"/>
      <c r="H23" s="76"/>
      <c r="I23" s="79"/>
      <c r="J23" s="80"/>
      <c r="K23" s="80"/>
      <c r="L23" s="79"/>
      <c r="M23" s="81"/>
      <c r="N23" s="82">
        <v>1898.9981689453125</v>
      </c>
      <c r="O23" s="82">
        <v>5306.71337890625</v>
      </c>
      <c r="P23" s="83"/>
      <c r="Q23" s="84"/>
      <c r="R23" s="84"/>
      <c r="S23" s="109"/>
      <c r="T23" s="109"/>
      <c r="U23" s="109"/>
      <c r="V23" s="51">
        <v>427.46054099999998</v>
      </c>
      <c r="W23" s="51">
        <v>2.1879999999999998E-3</v>
      </c>
      <c r="X23" s="51">
        <v>1.3110000000000001E-3</v>
      </c>
      <c r="Y23" s="51">
        <v>1.6875690000000001</v>
      </c>
      <c r="Z23" s="51">
        <v>0.16363636363636364</v>
      </c>
      <c r="AA23" s="86"/>
      <c r="AB23" s="87">
        <v>16</v>
      </c>
      <c r="AC2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3" s="88"/>
    </row>
    <row r="24" spans="1:30" ht="41.5" customHeight="1" x14ac:dyDescent="0.35">
      <c r="A24" s="75" t="s">
        <v>318</v>
      </c>
      <c r="B24" s="92"/>
      <c r="C24" s="76"/>
      <c r="D24" s="76"/>
      <c r="E24" s="77"/>
      <c r="F24" s="78"/>
      <c r="G24" s="76"/>
      <c r="H24" s="76"/>
      <c r="I24" s="79"/>
      <c r="J24" s="80"/>
      <c r="K24" s="80"/>
      <c r="L24" s="79"/>
      <c r="M24" s="81"/>
      <c r="N24" s="82">
        <v>5757.634765625</v>
      </c>
      <c r="O24" s="82">
        <v>7014.2529296875</v>
      </c>
      <c r="P24" s="83"/>
      <c r="Q24" s="84"/>
      <c r="R24" s="84"/>
      <c r="S24" s="109"/>
      <c r="T24" s="109"/>
      <c r="U24" s="109"/>
      <c r="V24" s="51">
        <v>245.35868099999999</v>
      </c>
      <c r="W24" s="51">
        <v>2.833E-3</v>
      </c>
      <c r="X24" s="51">
        <v>1.0245000000000001E-2</v>
      </c>
      <c r="Y24" s="51">
        <v>1.6734089999999999</v>
      </c>
      <c r="Z24" s="51">
        <v>0.33986928104575165</v>
      </c>
      <c r="AA24" s="86"/>
      <c r="AB24" s="87">
        <v>23</v>
      </c>
      <c r="AC2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4" s="88"/>
    </row>
    <row r="25" spans="1:30" ht="41.5" customHeight="1" x14ac:dyDescent="0.35">
      <c r="A25" s="75" t="s">
        <v>189</v>
      </c>
      <c r="B25" s="92"/>
      <c r="C25" s="76"/>
      <c r="D25" s="76"/>
      <c r="E25" s="77"/>
      <c r="F25" s="78"/>
      <c r="G25" s="76"/>
      <c r="H25" s="76"/>
      <c r="I25" s="79"/>
      <c r="J25" s="80"/>
      <c r="K25" s="80"/>
      <c r="L25" s="79"/>
      <c r="M25" s="81"/>
      <c r="N25" s="82">
        <v>6150.2646484375</v>
      </c>
      <c r="O25" s="82">
        <v>4568.5078125</v>
      </c>
      <c r="P25" s="83"/>
      <c r="Q25" s="84"/>
      <c r="R25" s="84"/>
      <c r="S25" s="85"/>
      <c r="T25" s="85"/>
      <c r="U25" s="85"/>
      <c r="V25" s="51">
        <v>101.31409499999999</v>
      </c>
      <c r="W25" s="51">
        <v>2.882E-3</v>
      </c>
      <c r="X25" s="51">
        <v>1.2840000000000001E-2</v>
      </c>
      <c r="Y25" s="51">
        <v>1.579671</v>
      </c>
      <c r="Z25" s="51">
        <v>0.40522875816993464</v>
      </c>
      <c r="AA25" s="86"/>
      <c r="AB25" s="87">
        <v>38</v>
      </c>
      <c r="AC2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5" s="88"/>
    </row>
    <row r="26" spans="1:30" ht="41.5" customHeight="1" x14ac:dyDescent="0.35">
      <c r="A26" s="75" t="s">
        <v>312</v>
      </c>
      <c r="B26" s="92"/>
      <c r="C26" s="76"/>
      <c r="D26" s="76"/>
      <c r="E26" s="77"/>
      <c r="F26" s="78"/>
      <c r="G26" s="76"/>
      <c r="H26" s="76"/>
      <c r="I26" s="79"/>
      <c r="J26" s="80"/>
      <c r="K26" s="80"/>
      <c r="L26" s="79"/>
      <c r="M26" s="81"/>
      <c r="N26" s="82">
        <v>6299.42431640625</v>
      </c>
      <c r="O26" s="82">
        <v>5319.23779296875</v>
      </c>
      <c r="P26" s="83"/>
      <c r="Q26" s="84"/>
      <c r="R26" s="84"/>
      <c r="S26" s="109"/>
      <c r="T26" s="109"/>
      <c r="U26" s="109"/>
      <c r="V26" s="51">
        <v>105.992361</v>
      </c>
      <c r="W26" s="51">
        <v>3.0860000000000002E-3</v>
      </c>
      <c r="X26" s="51">
        <v>1.5726E-2</v>
      </c>
      <c r="Y26" s="51">
        <v>1.574708</v>
      </c>
      <c r="Z26" s="51">
        <v>0.53801169590643272</v>
      </c>
      <c r="AA26" s="86"/>
      <c r="AB26" s="87">
        <v>36</v>
      </c>
      <c r="AC2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6" s="88"/>
    </row>
    <row r="27" spans="1:30" ht="41.5" customHeight="1" x14ac:dyDescent="0.35">
      <c r="A27" s="93" t="s">
        <v>192</v>
      </c>
      <c r="B27" s="91"/>
      <c r="C27" s="76"/>
      <c r="D27" s="76"/>
      <c r="E27" s="77"/>
      <c r="F27" s="78"/>
      <c r="G27" s="76"/>
      <c r="H27" s="76"/>
      <c r="I27" s="79"/>
      <c r="J27" s="80"/>
      <c r="K27" s="80"/>
      <c r="L27" s="79"/>
      <c r="M27" s="81"/>
      <c r="N27" s="82">
        <v>6962.63671875</v>
      </c>
      <c r="O27" s="82">
        <v>5834.4248046875</v>
      </c>
      <c r="P27" s="83"/>
      <c r="Q27" s="84"/>
      <c r="R27" s="84"/>
      <c r="S27" s="109"/>
      <c r="T27" s="109"/>
      <c r="U27" s="109"/>
      <c r="V27" s="51">
        <v>200.323781</v>
      </c>
      <c r="W27" s="51">
        <v>3.0209999999999998E-3</v>
      </c>
      <c r="X27" s="51">
        <v>1.3466000000000001E-2</v>
      </c>
      <c r="Y27" s="51">
        <v>1.4482839999999999</v>
      </c>
      <c r="Z27" s="51">
        <v>0.48333333333333334</v>
      </c>
      <c r="AA27" s="86"/>
      <c r="AB27" s="87">
        <v>48</v>
      </c>
      <c r="AC2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7" s="74"/>
    </row>
    <row r="28" spans="1:30" ht="41.5" customHeight="1" x14ac:dyDescent="0.35">
      <c r="A28" s="110" t="s">
        <v>279</v>
      </c>
      <c r="B28" s="92"/>
      <c r="C28" s="76"/>
      <c r="D28" s="76"/>
      <c r="E28" s="77"/>
      <c r="F28" s="78"/>
      <c r="G28" s="76"/>
      <c r="H28" s="76"/>
      <c r="I28" s="79"/>
      <c r="J28" s="80"/>
      <c r="K28" s="80"/>
      <c r="L28" s="79"/>
      <c r="M28" s="81"/>
      <c r="N28" s="82">
        <v>4486.0771484375</v>
      </c>
      <c r="O28" s="82">
        <v>6126.88623046875</v>
      </c>
      <c r="P28" s="83"/>
      <c r="Q28" s="84"/>
      <c r="R28" s="84"/>
      <c r="S28" s="109"/>
      <c r="T28" s="109"/>
      <c r="U28" s="109"/>
      <c r="V28" s="51">
        <v>216.552108</v>
      </c>
      <c r="W28" s="51">
        <v>2.8249999999999998E-3</v>
      </c>
      <c r="X28" s="51">
        <v>6.5040000000000002E-3</v>
      </c>
      <c r="Y28" s="51">
        <v>1.403437</v>
      </c>
      <c r="Z28" s="51">
        <v>0.2967032967032967</v>
      </c>
      <c r="AA28" s="86"/>
      <c r="AB28" s="87">
        <v>26</v>
      </c>
      <c r="AC2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8" s="88"/>
    </row>
    <row r="29" spans="1:30" ht="41.5" customHeight="1" x14ac:dyDescent="0.35">
      <c r="A29" s="75" t="s">
        <v>254</v>
      </c>
      <c r="B29" s="92"/>
      <c r="C29" s="76"/>
      <c r="D29" s="76"/>
      <c r="E29" s="77"/>
      <c r="F29" s="78"/>
      <c r="G29" s="76"/>
      <c r="H29" s="76"/>
      <c r="I29" s="79"/>
      <c r="J29" s="80"/>
      <c r="K29" s="80"/>
      <c r="L29" s="79"/>
      <c r="M29" s="81"/>
      <c r="N29" s="82">
        <v>4037.376708984375</v>
      </c>
      <c r="O29" s="82">
        <v>7042.884765625</v>
      </c>
      <c r="P29" s="83"/>
      <c r="Q29" s="84"/>
      <c r="R29" s="84"/>
      <c r="S29" s="109"/>
      <c r="T29" s="109"/>
      <c r="U29" s="109"/>
      <c r="V29" s="51">
        <v>66.578937999999994</v>
      </c>
      <c r="W29" s="51">
        <v>3.0769999999999999E-3</v>
      </c>
      <c r="X29" s="51">
        <v>1.6209999999999999E-2</v>
      </c>
      <c r="Y29" s="51">
        <v>1.398881</v>
      </c>
      <c r="Z29" s="51">
        <v>0.52941176470588236</v>
      </c>
      <c r="AA29" s="86"/>
      <c r="AB29" s="87">
        <v>79</v>
      </c>
      <c r="AC2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29" s="88"/>
    </row>
    <row r="30" spans="1:30" ht="41.5" customHeight="1" x14ac:dyDescent="0.35">
      <c r="A30" s="75" t="s">
        <v>216</v>
      </c>
      <c r="B30" s="92"/>
      <c r="C30" s="76"/>
      <c r="D30" s="76"/>
      <c r="E30" s="77"/>
      <c r="F30" s="78"/>
      <c r="G30" s="76"/>
      <c r="H30" s="76"/>
      <c r="I30" s="124"/>
      <c r="J30" s="80"/>
      <c r="K30" s="80"/>
      <c r="L30" s="79"/>
      <c r="M30" s="81"/>
      <c r="N30" s="82">
        <v>5955.94775390625</v>
      </c>
      <c r="O30" s="82">
        <v>5227.61865234375</v>
      </c>
      <c r="P30" s="83"/>
      <c r="Q30" s="84"/>
      <c r="R30" s="84"/>
      <c r="S30" s="109"/>
      <c r="T30" s="109"/>
      <c r="U30" s="109"/>
      <c r="V30" s="51">
        <v>378.94493599999998</v>
      </c>
      <c r="W30" s="51">
        <v>2.7929999999999999E-3</v>
      </c>
      <c r="X30" s="51">
        <v>5.5030000000000001E-3</v>
      </c>
      <c r="Y30" s="51">
        <v>1.380776</v>
      </c>
      <c r="Z30" s="51">
        <v>0.4358974358974359</v>
      </c>
      <c r="AA30" s="86"/>
      <c r="AB30" s="87">
        <v>14</v>
      </c>
      <c r="AC3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0" s="88"/>
    </row>
    <row r="31" spans="1:30" ht="41.5" customHeight="1" x14ac:dyDescent="0.35">
      <c r="A31" s="110" t="s">
        <v>311</v>
      </c>
      <c r="B31" s="92"/>
      <c r="C31" s="76"/>
      <c r="D31" s="76"/>
      <c r="E31" s="77"/>
      <c r="F31" s="78"/>
      <c r="G31" s="76"/>
      <c r="H31" s="76"/>
      <c r="I31" s="79"/>
      <c r="J31" s="80"/>
      <c r="K31" s="80"/>
      <c r="L31" s="79"/>
      <c r="M31" s="81"/>
      <c r="N31" s="82">
        <v>6109.43408203125</v>
      </c>
      <c r="O31" s="82">
        <v>6419.50146484375</v>
      </c>
      <c r="P31" s="83"/>
      <c r="Q31" s="84"/>
      <c r="R31" s="84"/>
      <c r="S31" s="109"/>
      <c r="T31" s="109"/>
      <c r="U31" s="109"/>
      <c r="V31" s="51">
        <v>57.539012999999997</v>
      </c>
      <c r="W31" s="51">
        <v>2.6809999999999998E-3</v>
      </c>
      <c r="X31" s="51">
        <v>1.1927999999999999E-2</v>
      </c>
      <c r="Y31" s="51">
        <v>1.3508260000000001</v>
      </c>
      <c r="Z31" s="51">
        <v>0.52500000000000002</v>
      </c>
      <c r="AA31" s="86"/>
      <c r="AB31" s="87">
        <v>51</v>
      </c>
      <c r="AC3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1" s="88"/>
    </row>
    <row r="32" spans="1:30" ht="41.5" customHeight="1" x14ac:dyDescent="0.35">
      <c r="A32" s="110" t="s">
        <v>204</v>
      </c>
      <c r="B32" s="92"/>
      <c r="C32" s="76"/>
      <c r="D32" s="76"/>
      <c r="E32" s="77"/>
      <c r="F32" s="78"/>
      <c r="G32" s="76"/>
      <c r="H32" s="76"/>
      <c r="I32" s="79"/>
      <c r="J32" s="80"/>
      <c r="K32" s="80"/>
      <c r="L32" s="79"/>
      <c r="M32" s="81"/>
      <c r="N32" s="82">
        <v>3670.73828125</v>
      </c>
      <c r="O32" s="82">
        <v>6932.80078125</v>
      </c>
      <c r="P32" s="83"/>
      <c r="Q32" s="84"/>
      <c r="R32" s="84"/>
      <c r="S32" s="109"/>
      <c r="T32" s="109"/>
      <c r="U32" s="109"/>
      <c r="V32" s="51">
        <v>94.937049999999999</v>
      </c>
      <c r="W32" s="51">
        <v>2.7929999999999999E-3</v>
      </c>
      <c r="X32" s="51">
        <v>1.2137E-2</v>
      </c>
      <c r="Y32" s="51">
        <v>1.315426</v>
      </c>
      <c r="Z32" s="51">
        <v>0.39047619047619048</v>
      </c>
      <c r="AA32" s="86"/>
      <c r="AB32" s="87">
        <v>42</v>
      </c>
      <c r="AC3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2" s="88"/>
    </row>
    <row r="33" spans="1:30" ht="41.5" customHeight="1" x14ac:dyDescent="0.35">
      <c r="A33" s="75" t="s">
        <v>218</v>
      </c>
      <c r="B33" s="92"/>
      <c r="C33" s="76"/>
      <c r="D33" s="76"/>
      <c r="E33" s="77"/>
      <c r="F33" s="78"/>
      <c r="G33" s="76"/>
      <c r="H33" s="76"/>
      <c r="I33" s="79"/>
      <c r="J33" s="80"/>
      <c r="K33" s="80"/>
      <c r="L33" s="79"/>
      <c r="M33" s="81"/>
      <c r="N33" s="82">
        <v>6682.02587890625</v>
      </c>
      <c r="O33" s="82">
        <v>3831.877197265625</v>
      </c>
      <c r="P33" s="83"/>
      <c r="Q33" s="84"/>
      <c r="R33" s="84"/>
      <c r="S33" s="109"/>
      <c r="T33" s="109"/>
      <c r="U33" s="109"/>
      <c r="V33" s="51">
        <v>346.55371600000001</v>
      </c>
      <c r="W33" s="51">
        <v>2.4629999999999999E-3</v>
      </c>
      <c r="X33" s="51">
        <v>3.2780000000000001E-3</v>
      </c>
      <c r="Y33" s="51">
        <v>1.286564</v>
      </c>
      <c r="Z33" s="51">
        <v>0.48484848484848486</v>
      </c>
      <c r="AA33" s="86"/>
      <c r="AB33" s="87">
        <v>17</v>
      </c>
      <c r="AC3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3" s="88"/>
    </row>
    <row r="34" spans="1:30" ht="41.5" customHeight="1" x14ac:dyDescent="0.35">
      <c r="A34" s="110" t="s">
        <v>262</v>
      </c>
      <c r="B34" s="92"/>
      <c r="C34" s="76"/>
      <c r="D34" s="76"/>
      <c r="E34" s="77"/>
      <c r="F34" s="78"/>
      <c r="G34" s="76"/>
      <c r="H34" s="76"/>
      <c r="I34" s="79"/>
      <c r="J34" s="80"/>
      <c r="K34" s="80"/>
      <c r="L34" s="79"/>
      <c r="M34" s="81"/>
      <c r="N34" s="82">
        <v>6009.958984375</v>
      </c>
      <c r="O34" s="82">
        <v>6079.873046875</v>
      </c>
      <c r="P34" s="83"/>
      <c r="Q34" s="84"/>
      <c r="R34" s="84"/>
      <c r="S34" s="109"/>
      <c r="T34" s="109"/>
      <c r="U34" s="109"/>
      <c r="V34" s="51">
        <v>76.709590000000006</v>
      </c>
      <c r="W34" s="51">
        <v>2.882E-3</v>
      </c>
      <c r="X34" s="51">
        <v>1.3889E-2</v>
      </c>
      <c r="Y34" s="51">
        <v>1.2755749999999999</v>
      </c>
      <c r="Z34" s="51">
        <v>0.59047619047619049</v>
      </c>
      <c r="AA34" s="86"/>
      <c r="AB34" s="87">
        <v>43</v>
      </c>
      <c r="AC3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4" s="88"/>
    </row>
    <row r="35" spans="1:30" ht="41.5" customHeight="1" x14ac:dyDescent="0.35">
      <c r="A35" s="75" t="s">
        <v>233</v>
      </c>
      <c r="B35" s="92"/>
      <c r="C35" s="76"/>
      <c r="D35" s="76"/>
      <c r="E35" s="77"/>
      <c r="F35" s="78"/>
      <c r="G35" s="76"/>
      <c r="H35" s="76"/>
      <c r="I35" s="79"/>
      <c r="J35" s="80"/>
      <c r="K35" s="80"/>
      <c r="L35" s="79"/>
      <c r="M35" s="81"/>
      <c r="N35" s="82">
        <v>5479.7705078125</v>
      </c>
      <c r="O35" s="82">
        <v>5245.109375</v>
      </c>
      <c r="P35" s="83"/>
      <c r="Q35" s="84"/>
      <c r="R35" s="84"/>
      <c r="S35" s="109"/>
      <c r="T35" s="109"/>
      <c r="U35" s="109"/>
      <c r="V35" s="51">
        <v>54.615988999999999</v>
      </c>
      <c r="W35" s="51">
        <v>2.882E-3</v>
      </c>
      <c r="X35" s="51">
        <v>1.2259000000000001E-2</v>
      </c>
      <c r="Y35" s="51">
        <v>1.2478149999999999</v>
      </c>
      <c r="Z35" s="51">
        <v>0.580952380952381</v>
      </c>
      <c r="AA35" s="86"/>
      <c r="AB35" s="87">
        <v>52</v>
      </c>
      <c r="AC3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5" s="88"/>
    </row>
    <row r="36" spans="1:30" ht="41.5" customHeight="1" x14ac:dyDescent="0.35">
      <c r="A36" s="50" t="s">
        <v>174</v>
      </c>
      <c r="C36" s="94"/>
      <c r="D36" s="94"/>
      <c r="E36" s="95"/>
      <c r="F36" s="97"/>
      <c r="G36" s="94"/>
      <c r="H36" s="94"/>
      <c r="I36" s="79"/>
      <c r="J36" s="99"/>
      <c r="K36" s="99"/>
      <c r="L36" s="98"/>
      <c r="M36" s="128"/>
      <c r="N36" s="130">
        <v>4002.69482421875</v>
      </c>
      <c r="O36" s="130">
        <v>5183.041015625</v>
      </c>
      <c r="P36" s="132"/>
      <c r="Q36" s="134"/>
      <c r="R36" s="134"/>
      <c r="S36" s="137"/>
      <c r="T36" s="137"/>
      <c r="U36" s="137"/>
      <c r="V36" s="51">
        <v>97.739884000000004</v>
      </c>
      <c r="W36" s="51">
        <v>2.8089999999999999E-3</v>
      </c>
      <c r="X36" s="51">
        <v>1.0685999999999999E-2</v>
      </c>
      <c r="Y36" s="51">
        <v>1.2367889999999999</v>
      </c>
      <c r="Z36" s="51">
        <v>0.49450549450549453</v>
      </c>
      <c r="AA36" s="86"/>
      <c r="AB36" s="106">
        <v>39</v>
      </c>
      <c r="AC36" s="106"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6" s="58"/>
    </row>
    <row r="37" spans="1:30" ht="41.5" customHeight="1" x14ac:dyDescent="0.35">
      <c r="A37" s="1" t="s">
        <v>248</v>
      </c>
      <c r="B37" s="92"/>
      <c r="C37" s="76"/>
      <c r="D37" s="76"/>
      <c r="E37" s="77"/>
      <c r="F37" s="78"/>
      <c r="G37" s="76"/>
      <c r="H37" s="76"/>
      <c r="I37" s="79"/>
      <c r="J37" s="80"/>
      <c r="K37" s="80"/>
      <c r="L37" s="79"/>
      <c r="M37" s="81"/>
      <c r="N37" s="82">
        <v>7186.3896484375</v>
      </c>
      <c r="O37" s="82">
        <v>5188.478515625</v>
      </c>
      <c r="P37" s="83"/>
      <c r="Q37" s="84"/>
      <c r="R37" s="84"/>
      <c r="S37" s="109"/>
      <c r="T37" s="109"/>
      <c r="U37" s="109"/>
      <c r="V37" s="51">
        <v>294.62606599999998</v>
      </c>
      <c r="W37" s="51">
        <v>2.7320000000000001E-3</v>
      </c>
      <c r="X37" s="51">
        <v>9.051E-3</v>
      </c>
      <c r="Y37" s="51">
        <v>1.230019</v>
      </c>
      <c r="Z37" s="51">
        <v>0.37362637362637363</v>
      </c>
      <c r="AA37" s="86"/>
      <c r="AB37" s="87">
        <v>21</v>
      </c>
      <c r="AC3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7" s="88"/>
    </row>
    <row r="38" spans="1:30" ht="41.5" customHeight="1" x14ac:dyDescent="0.35">
      <c r="A38" s="75" t="s">
        <v>255</v>
      </c>
      <c r="B38" s="92"/>
      <c r="C38" s="76"/>
      <c r="D38" s="76"/>
      <c r="E38" s="77"/>
      <c r="F38" s="78"/>
      <c r="G38" s="76"/>
      <c r="H38" s="76"/>
      <c r="I38" s="79"/>
      <c r="J38" s="80"/>
      <c r="K38" s="80"/>
      <c r="L38" s="79"/>
      <c r="M38" s="81"/>
      <c r="N38" s="82">
        <v>3448.2568359375</v>
      </c>
      <c r="O38" s="82">
        <v>6213.15380859375</v>
      </c>
      <c r="P38" s="83"/>
      <c r="Q38" s="84"/>
      <c r="R38" s="84"/>
      <c r="S38" s="109"/>
      <c r="T38" s="109"/>
      <c r="U38" s="109"/>
      <c r="V38" s="51">
        <v>76.710066999999995</v>
      </c>
      <c r="W38" s="51">
        <v>2.7399999999999998E-3</v>
      </c>
      <c r="X38" s="51">
        <v>1.1509999999999999E-2</v>
      </c>
      <c r="Y38" s="51">
        <v>1.217954</v>
      </c>
      <c r="Z38" s="51">
        <v>0.5494505494505495</v>
      </c>
      <c r="AA38" s="86"/>
      <c r="AB38" s="87">
        <v>47</v>
      </c>
      <c r="AC3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8" s="88"/>
    </row>
    <row r="39" spans="1:30" ht="41.5" customHeight="1" x14ac:dyDescent="0.35">
      <c r="A39" s="75" t="s">
        <v>228</v>
      </c>
      <c r="B39" s="91"/>
      <c r="C39" s="76"/>
      <c r="D39" s="76"/>
      <c r="E39" s="77"/>
      <c r="F39" s="78"/>
      <c r="G39" s="76"/>
      <c r="H39" s="76"/>
      <c r="I39" s="79"/>
      <c r="J39" s="80"/>
      <c r="K39" s="80"/>
      <c r="L39" s="79"/>
      <c r="M39" s="81"/>
      <c r="N39" s="82">
        <v>4957.53662109375</v>
      </c>
      <c r="O39" s="82">
        <v>7322.57666015625</v>
      </c>
      <c r="P39" s="83"/>
      <c r="Q39" s="84"/>
      <c r="R39" s="84"/>
      <c r="S39" s="109"/>
      <c r="T39" s="109"/>
      <c r="U39" s="109"/>
      <c r="V39" s="51">
        <v>72.149833000000001</v>
      </c>
      <c r="W39" s="51">
        <v>3.0119999999999999E-3</v>
      </c>
      <c r="X39" s="51">
        <v>1.0959E-2</v>
      </c>
      <c r="Y39" s="51">
        <v>1.2155849999999999</v>
      </c>
      <c r="Z39" s="51">
        <v>0.5714285714285714</v>
      </c>
      <c r="AA39" s="86"/>
      <c r="AB39" s="87">
        <v>46</v>
      </c>
      <c r="AC3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39" s="88"/>
    </row>
    <row r="40" spans="1:30" ht="41.5" customHeight="1" x14ac:dyDescent="0.35">
      <c r="A40" s="75" t="s">
        <v>230</v>
      </c>
      <c r="B40" s="92"/>
      <c r="C40" s="76"/>
      <c r="D40" s="76"/>
      <c r="E40" s="77"/>
      <c r="F40" s="78"/>
      <c r="G40" s="76"/>
      <c r="H40" s="76"/>
      <c r="I40" s="79"/>
      <c r="J40" s="80"/>
      <c r="K40" s="80"/>
      <c r="L40" s="79"/>
      <c r="M40" s="81"/>
      <c r="N40" s="82">
        <v>6820.90576171875</v>
      </c>
      <c r="O40" s="82">
        <v>6544.44677734375</v>
      </c>
      <c r="P40" s="83"/>
      <c r="Q40" s="84"/>
      <c r="R40" s="84"/>
      <c r="S40" s="109"/>
      <c r="T40" s="109"/>
      <c r="U40" s="109"/>
      <c r="V40" s="51">
        <v>124.543043</v>
      </c>
      <c r="W40" s="51">
        <v>3.003E-3</v>
      </c>
      <c r="X40" s="51">
        <v>8.9149999999999993E-3</v>
      </c>
      <c r="Y40" s="51">
        <v>1.202175</v>
      </c>
      <c r="Z40" s="51">
        <v>0.55128205128205132</v>
      </c>
      <c r="AA40" s="86"/>
      <c r="AB40" s="87">
        <v>34</v>
      </c>
      <c r="AC4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0" s="88"/>
    </row>
    <row r="41" spans="1:30" ht="41.5" customHeight="1" x14ac:dyDescent="0.35">
      <c r="A41" s="75" t="s">
        <v>319</v>
      </c>
      <c r="B41" s="92"/>
      <c r="C41" s="76"/>
      <c r="D41" s="76"/>
      <c r="E41" s="77"/>
      <c r="F41" s="78"/>
      <c r="G41" s="76"/>
      <c r="H41" s="76"/>
      <c r="I41" s="79"/>
      <c r="J41" s="80"/>
      <c r="K41" s="80"/>
      <c r="L41" s="79"/>
      <c r="M41" s="81"/>
      <c r="N41" s="82">
        <v>6609.7041015625</v>
      </c>
      <c r="O41" s="82">
        <v>7962.71875</v>
      </c>
      <c r="P41" s="83"/>
      <c r="Q41" s="84"/>
      <c r="R41" s="84"/>
      <c r="S41" s="109"/>
      <c r="T41" s="109"/>
      <c r="U41" s="109"/>
      <c r="V41" s="51">
        <v>45.101906</v>
      </c>
      <c r="W41" s="51">
        <v>2.4689999999999998E-3</v>
      </c>
      <c r="X41" s="51">
        <v>4.5789999999999997E-3</v>
      </c>
      <c r="Y41" s="51">
        <v>1.171651</v>
      </c>
      <c r="Z41" s="51">
        <v>0.56060606060606055</v>
      </c>
      <c r="AA41" s="86"/>
      <c r="AB41" s="87">
        <v>57</v>
      </c>
      <c r="AC4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1" s="88"/>
    </row>
    <row r="42" spans="1:30" ht="41.5" customHeight="1" x14ac:dyDescent="0.35">
      <c r="A42" s="75" t="s">
        <v>175</v>
      </c>
      <c r="C42" s="76"/>
      <c r="D42" s="76"/>
      <c r="E42" s="77"/>
      <c r="F42" s="78"/>
      <c r="G42" s="76"/>
      <c r="H42" s="76"/>
      <c r="I42" s="79"/>
      <c r="J42" s="80"/>
      <c r="K42" s="80"/>
      <c r="L42" s="79"/>
      <c r="M42" s="81"/>
      <c r="N42" s="82">
        <v>4384.7392578125</v>
      </c>
      <c r="O42" s="82">
        <v>1675.767822265625</v>
      </c>
      <c r="P42" s="83"/>
      <c r="Q42" s="84"/>
      <c r="R42" s="84"/>
      <c r="S42" s="85"/>
      <c r="T42" s="85"/>
      <c r="U42" s="85"/>
      <c r="V42" s="51">
        <v>78.526116999999999</v>
      </c>
      <c r="W42" s="51">
        <v>2.7399999999999998E-3</v>
      </c>
      <c r="X42" s="51">
        <v>9.5160000000000002E-3</v>
      </c>
      <c r="Y42" s="51">
        <v>1.1650640000000001</v>
      </c>
      <c r="Z42" s="51">
        <v>0.52564102564102566</v>
      </c>
      <c r="AA42" s="86"/>
      <c r="AB42" s="87">
        <v>45</v>
      </c>
      <c r="AC4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2" s="88"/>
    </row>
    <row r="43" spans="1:30" ht="41.5" customHeight="1" x14ac:dyDescent="0.35">
      <c r="A43" s="75" t="s">
        <v>287</v>
      </c>
      <c r="B43" s="92"/>
      <c r="C43" s="76"/>
      <c r="D43" s="76"/>
      <c r="E43" s="77"/>
      <c r="F43" s="78"/>
      <c r="G43" s="76"/>
      <c r="H43" s="76"/>
      <c r="I43" s="79"/>
      <c r="J43" s="80"/>
      <c r="K43" s="80"/>
      <c r="L43" s="79"/>
      <c r="M43" s="81"/>
      <c r="N43" s="82">
        <v>5693.39697265625</v>
      </c>
      <c r="O43" s="82">
        <v>7389.41259765625</v>
      </c>
      <c r="P43" s="83"/>
      <c r="Q43" s="84"/>
      <c r="R43" s="84"/>
      <c r="S43" s="109"/>
      <c r="T43" s="109"/>
      <c r="U43" s="109"/>
      <c r="V43" s="51">
        <v>358.480253</v>
      </c>
      <c r="W43" s="51">
        <v>2.5579999999999999E-3</v>
      </c>
      <c r="X43" s="51">
        <v>8.0759999999999998E-3</v>
      </c>
      <c r="Y43" s="51">
        <v>1.159902</v>
      </c>
      <c r="Z43" s="51">
        <v>0.59090909090909094</v>
      </c>
      <c r="AA43" s="86"/>
      <c r="AB43" s="87">
        <v>15</v>
      </c>
      <c r="AC4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3" s="88"/>
    </row>
    <row r="44" spans="1:30" ht="41.5" customHeight="1" x14ac:dyDescent="0.35">
      <c r="A44" s="75" t="s">
        <v>298</v>
      </c>
      <c r="B44" s="92"/>
      <c r="C44" s="76"/>
      <c r="D44" s="76"/>
      <c r="E44" s="77"/>
      <c r="F44" s="78"/>
      <c r="G44" s="76"/>
      <c r="H44" s="76"/>
      <c r="I44" s="79"/>
      <c r="J44" s="80"/>
      <c r="K44" s="80"/>
      <c r="L44" s="79"/>
      <c r="M44" s="81"/>
      <c r="N44" s="82">
        <v>7678.6328125</v>
      </c>
      <c r="O44" s="82">
        <v>4200.95263671875</v>
      </c>
      <c r="P44" s="83"/>
      <c r="Q44" s="84"/>
      <c r="R44" s="84"/>
      <c r="S44" s="109"/>
      <c r="T44" s="109"/>
      <c r="U44" s="109"/>
      <c r="V44" s="51">
        <v>82.896591000000001</v>
      </c>
      <c r="W44" s="51">
        <v>1.949E-3</v>
      </c>
      <c r="X44" s="51">
        <v>7.8100000000000001E-4</v>
      </c>
      <c r="Y44" s="51">
        <v>1.1528510000000001</v>
      </c>
      <c r="Z44" s="51">
        <v>0.47222222222222221</v>
      </c>
      <c r="AA44" s="86"/>
      <c r="AB44" s="87">
        <v>44</v>
      </c>
      <c r="AC4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4" s="88"/>
    </row>
    <row r="45" spans="1:30" ht="41.5" customHeight="1" x14ac:dyDescent="0.35">
      <c r="A45" s="14" t="s">
        <v>350</v>
      </c>
      <c r="B45" s="91"/>
      <c r="C45" s="76"/>
      <c r="D45" s="76"/>
      <c r="E45" s="77"/>
      <c r="F45" s="78"/>
      <c r="G45" s="76"/>
      <c r="H45" s="76"/>
      <c r="I45" s="79"/>
      <c r="J45" s="80"/>
      <c r="K45" s="80"/>
      <c r="L45" s="79"/>
      <c r="M45" s="81"/>
      <c r="N45" s="82"/>
      <c r="O45" s="82"/>
      <c r="P45" s="83"/>
      <c r="Q45" s="84"/>
      <c r="R45" s="84"/>
      <c r="S45" s="147"/>
      <c r="T45" s="147"/>
      <c r="U45" s="147"/>
      <c r="V45" s="51">
        <v>312.61595999999997</v>
      </c>
      <c r="W45" s="51">
        <v>2.294E-3</v>
      </c>
      <c r="X45" s="51">
        <v>3.5630000000000002E-3</v>
      </c>
      <c r="Y45" s="51">
        <v>1.1263529999999999</v>
      </c>
      <c r="Z45" s="51">
        <v>0.2857142857142857</v>
      </c>
      <c r="AA45" s="86"/>
      <c r="AB45" s="87">
        <v>161</v>
      </c>
      <c r="AC4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45" s="74"/>
    </row>
    <row r="46" spans="1:30" ht="41.5" customHeight="1" x14ac:dyDescent="0.35">
      <c r="A46" s="75" t="s">
        <v>253</v>
      </c>
      <c r="B46" s="92"/>
      <c r="C46" s="76"/>
      <c r="D46" s="76"/>
      <c r="E46" s="77"/>
      <c r="F46" s="78"/>
      <c r="G46" s="76"/>
      <c r="H46" s="76"/>
      <c r="I46" s="79"/>
      <c r="J46" s="80"/>
      <c r="K46" s="80"/>
      <c r="L46" s="79"/>
      <c r="M46" s="81"/>
      <c r="N46" s="82">
        <v>2854.43798828125</v>
      </c>
      <c r="O46" s="82">
        <v>5103.62548828125</v>
      </c>
      <c r="P46" s="83"/>
      <c r="Q46" s="84"/>
      <c r="R46" s="84"/>
      <c r="S46" s="109"/>
      <c r="T46" s="109"/>
      <c r="U46" s="109"/>
      <c r="V46" s="51">
        <v>8.100206</v>
      </c>
      <c r="W46" s="51">
        <v>2.7030000000000001E-3</v>
      </c>
      <c r="X46" s="51">
        <v>1.1846000000000001E-2</v>
      </c>
      <c r="Y46" s="51">
        <v>1.102346</v>
      </c>
      <c r="Z46" s="51">
        <v>0.70512820512820518</v>
      </c>
      <c r="AA46" s="86"/>
      <c r="AB46" s="87">
        <v>70</v>
      </c>
      <c r="AC4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6" s="88"/>
    </row>
    <row r="47" spans="1:30" ht="41.5" customHeight="1" x14ac:dyDescent="0.35">
      <c r="A47" s="75" t="s">
        <v>256</v>
      </c>
      <c r="B47" s="92"/>
      <c r="C47" s="76"/>
      <c r="D47" s="76"/>
      <c r="E47" s="77"/>
      <c r="F47" s="78"/>
      <c r="G47" s="76"/>
      <c r="H47" s="76"/>
      <c r="I47" s="79"/>
      <c r="J47" s="80"/>
      <c r="K47" s="80"/>
      <c r="L47" s="79"/>
      <c r="M47" s="81"/>
      <c r="N47" s="82">
        <v>3106.5791015625</v>
      </c>
      <c r="O47" s="82">
        <v>6350.916015625</v>
      </c>
      <c r="P47" s="83"/>
      <c r="Q47" s="84"/>
      <c r="R47" s="84"/>
      <c r="S47" s="109"/>
      <c r="T47" s="109"/>
      <c r="U47" s="109"/>
      <c r="V47" s="51">
        <v>8.100206</v>
      </c>
      <c r="W47" s="51">
        <v>2.7030000000000001E-3</v>
      </c>
      <c r="X47" s="51">
        <v>1.1846000000000001E-2</v>
      </c>
      <c r="Y47" s="51">
        <v>1.102346</v>
      </c>
      <c r="Z47" s="51">
        <v>0.70512820512820518</v>
      </c>
      <c r="AA47" s="86"/>
      <c r="AB47" s="87">
        <v>71</v>
      </c>
      <c r="AC4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47" s="88"/>
    </row>
    <row r="48" spans="1:30" ht="41.5" customHeight="1" x14ac:dyDescent="0.35">
      <c r="A48" s="14" t="s">
        <v>343</v>
      </c>
      <c r="B48" s="91"/>
      <c r="C48" s="76"/>
      <c r="D48" s="76"/>
      <c r="E48" s="77"/>
      <c r="F48" s="78"/>
      <c r="G48" s="76"/>
      <c r="H48" s="76"/>
      <c r="I48" s="79"/>
      <c r="J48" s="80"/>
      <c r="K48" s="80"/>
      <c r="L48" s="79"/>
      <c r="M48" s="81"/>
      <c r="N48" s="82"/>
      <c r="O48" s="82"/>
      <c r="P48" s="83"/>
      <c r="Q48" s="84"/>
      <c r="R48" s="84"/>
      <c r="S48" s="147"/>
      <c r="T48" s="147"/>
      <c r="U48" s="147"/>
      <c r="V48" s="51">
        <v>0</v>
      </c>
      <c r="W48" s="51">
        <v>0.14285700000000001</v>
      </c>
      <c r="X48" s="51">
        <v>0</v>
      </c>
      <c r="Y48" s="51">
        <v>1.072735</v>
      </c>
      <c r="Z48" s="51">
        <v>1</v>
      </c>
      <c r="AA48" s="86"/>
      <c r="AB48" s="87">
        <v>154</v>
      </c>
      <c r="AC4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48" s="74"/>
    </row>
    <row r="49" spans="1:30" ht="41.5" customHeight="1" x14ac:dyDescent="0.35">
      <c r="A49" s="14" t="s">
        <v>345</v>
      </c>
      <c r="B49" s="91"/>
      <c r="C49" s="76"/>
      <c r="D49" s="76"/>
      <c r="E49" s="77"/>
      <c r="F49" s="78"/>
      <c r="G49" s="76"/>
      <c r="H49" s="76"/>
      <c r="I49" s="79"/>
      <c r="J49" s="80"/>
      <c r="K49" s="80"/>
      <c r="L49" s="79"/>
      <c r="M49" s="81"/>
      <c r="N49" s="82"/>
      <c r="O49" s="82"/>
      <c r="P49" s="83"/>
      <c r="Q49" s="84"/>
      <c r="R49" s="84"/>
      <c r="S49" s="147"/>
      <c r="T49" s="147"/>
      <c r="U49" s="147"/>
      <c r="V49" s="51">
        <v>0</v>
      </c>
      <c r="W49" s="51">
        <v>0.14285700000000001</v>
      </c>
      <c r="X49" s="51">
        <v>0</v>
      </c>
      <c r="Y49" s="51">
        <v>1.072735</v>
      </c>
      <c r="Z49" s="51">
        <v>1</v>
      </c>
      <c r="AA49" s="86"/>
      <c r="AB49" s="87">
        <v>156</v>
      </c>
      <c r="AC4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49" s="74"/>
    </row>
    <row r="50" spans="1:30" ht="41.5" customHeight="1" x14ac:dyDescent="0.35">
      <c r="A50" s="14" t="s">
        <v>346</v>
      </c>
      <c r="B50" s="91"/>
      <c r="C50" s="76"/>
      <c r="D50" s="76"/>
      <c r="E50" s="77"/>
      <c r="F50" s="78"/>
      <c r="G50" s="76"/>
      <c r="H50" s="76"/>
      <c r="I50" s="79"/>
      <c r="J50" s="80"/>
      <c r="K50" s="80"/>
      <c r="L50" s="79"/>
      <c r="M50" s="81"/>
      <c r="N50" s="82"/>
      <c r="O50" s="82"/>
      <c r="P50" s="83"/>
      <c r="Q50" s="84"/>
      <c r="R50" s="84"/>
      <c r="S50" s="147"/>
      <c r="T50" s="147"/>
      <c r="U50" s="147"/>
      <c r="V50" s="51">
        <v>0</v>
      </c>
      <c r="W50" s="51">
        <v>0.14285700000000001</v>
      </c>
      <c r="X50" s="51">
        <v>0</v>
      </c>
      <c r="Y50" s="51">
        <v>1.072735</v>
      </c>
      <c r="Z50" s="51">
        <v>1</v>
      </c>
      <c r="AA50" s="86"/>
      <c r="AB50" s="87">
        <v>157</v>
      </c>
      <c r="AC5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50" s="74"/>
    </row>
    <row r="51" spans="1:30" ht="41.5" customHeight="1" x14ac:dyDescent="0.35">
      <c r="A51" s="75" t="s">
        <v>220</v>
      </c>
      <c r="B51" s="92"/>
      <c r="C51" s="76"/>
      <c r="D51" s="76"/>
      <c r="E51" s="77"/>
      <c r="F51" s="78"/>
      <c r="G51" s="76"/>
      <c r="H51" s="76"/>
      <c r="I51" s="79"/>
      <c r="J51" s="80"/>
      <c r="K51" s="80"/>
      <c r="L51" s="79"/>
      <c r="M51" s="81"/>
      <c r="N51" s="82">
        <v>9545.59765625</v>
      </c>
      <c r="O51" s="82">
        <v>8071.96484375</v>
      </c>
      <c r="P51" s="83"/>
      <c r="Q51" s="84"/>
      <c r="R51" s="84"/>
      <c r="S51" s="109"/>
      <c r="T51" s="109"/>
      <c r="U51" s="109"/>
      <c r="V51" s="51">
        <v>0</v>
      </c>
      <c r="W51" s="51">
        <v>1</v>
      </c>
      <c r="X51" s="51">
        <v>0</v>
      </c>
      <c r="Y51" s="51">
        <v>0.99999700000000002</v>
      </c>
      <c r="Z51" s="51">
        <v>0</v>
      </c>
      <c r="AA51" s="86"/>
      <c r="AB51" s="87">
        <v>145</v>
      </c>
      <c r="AC5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51" s="88"/>
    </row>
    <row r="52" spans="1:30" ht="41.5" customHeight="1" x14ac:dyDescent="0.35">
      <c r="A52" s="75" t="s">
        <v>221</v>
      </c>
      <c r="B52" s="92"/>
      <c r="C52" s="76"/>
      <c r="D52" s="76"/>
      <c r="E52" s="77"/>
      <c r="F52" s="78"/>
      <c r="G52" s="76"/>
      <c r="H52" s="76"/>
      <c r="I52" s="79"/>
      <c r="J52" s="80"/>
      <c r="K52" s="80"/>
      <c r="L52" s="79"/>
      <c r="M52" s="81"/>
      <c r="N52" s="82">
        <v>5547.40087890625</v>
      </c>
      <c r="O52" s="82">
        <v>8925.9404296875</v>
      </c>
      <c r="P52" s="83"/>
      <c r="Q52" s="84"/>
      <c r="R52" s="84"/>
      <c r="S52" s="109"/>
      <c r="T52" s="109"/>
      <c r="U52" s="109"/>
      <c r="V52" s="51">
        <v>0</v>
      </c>
      <c r="W52" s="51">
        <v>1</v>
      </c>
      <c r="X52" s="51">
        <v>0</v>
      </c>
      <c r="Y52" s="51">
        <v>0.99999700000000002</v>
      </c>
      <c r="Z52" s="51">
        <v>0</v>
      </c>
      <c r="AA52" s="86"/>
      <c r="AB52" s="87">
        <v>146</v>
      </c>
      <c r="AC5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52" s="88"/>
    </row>
    <row r="53" spans="1:30" ht="41.5" customHeight="1" x14ac:dyDescent="0.35">
      <c r="A53" s="103" t="s">
        <v>284</v>
      </c>
      <c r="B53" s="92"/>
      <c r="C53" s="76"/>
      <c r="D53" s="76"/>
      <c r="E53" s="77"/>
      <c r="F53" s="78"/>
      <c r="G53" s="76"/>
      <c r="H53" s="76"/>
      <c r="I53" s="79"/>
      <c r="J53" s="80"/>
      <c r="K53" s="80"/>
      <c r="L53" s="79"/>
      <c r="M53" s="81"/>
      <c r="N53" s="82">
        <v>4907.689453125</v>
      </c>
      <c r="O53" s="82">
        <v>567.9776611328125</v>
      </c>
      <c r="P53" s="83"/>
      <c r="Q53" s="84"/>
      <c r="R53" s="84"/>
      <c r="S53" s="109"/>
      <c r="T53" s="109"/>
      <c r="U53" s="109"/>
      <c r="V53" s="51">
        <v>0</v>
      </c>
      <c r="W53" s="51">
        <v>1</v>
      </c>
      <c r="X53" s="51">
        <v>0</v>
      </c>
      <c r="Y53" s="51">
        <v>0.99999700000000002</v>
      </c>
      <c r="Z53" s="51">
        <v>0</v>
      </c>
      <c r="AA53" s="86"/>
      <c r="AB53" s="87">
        <v>147</v>
      </c>
      <c r="AC5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53" s="88"/>
    </row>
    <row r="54" spans="1:30" ht="41.5" customHeight="1" x14ac:dyDescent="0.35">
      <c r="A54" s="110" t="s">
        <v>285</v>
      </c>
      <c r="B54" s="92"/>
      <c r="C54" s="76"/>
      <c r="D54" s="76"/>
      <c r="E54" s="77"/>
      <c r="F54" s="78"/>
      <c r="G54" s="76"/>
      <c r="H54" s="76"/>
      <c r="I54" s="79"/>
      <c r="J54" s="80"/>
      <c r="K54" s="80"/>
      <c r="L54" s="79"/>
      <c r="M54" s="81"/>
      <c r="N54" s="82">
        <v>1081.5283203125</v>
      </c>
      <c r="O54" s="82">
        <v>4545.5537109375</v>
      </c>
      <c r="P54" s="83"/>
      <c r="Q54" s="84"/>
      <c r="R54" s="84"/>
      <c r="S54" s="109"/>
      <c r="T54" s="109"/>
      <c r="U54" s="109"/>
      <c r="V54" s="51">
        <v>0</v>
      </c>
      <c r="W54" s="51">
        <v>1</v>
      </c>
      <c r="X54" s="51">
        <v>0</v>
      </c>
      <c r="Y54" s="51">
        <v>0.99999700000000002</v>
      </c>
      <c r="Z54" s="51">
        <v>0</v>
      </c>
      <c r="AA54" s="86"/>
      <c r="AB54" s="87">
        <v>148</v>
      </c>
      <c r="AC5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54" s="88"/>
    </row>
    <row r="55" spans="1:30" ht="41.5" customHeight="1" x14ac:dyDescent="0.35">
      <c r="A55" s="75" t="s">
        <v>290</v>
      </c>
      <c r="B55" s="92"/>
      <c r="C55" s="76"/>
      <c r="D55" s="76"/>
      <c r="E55" s="77"/>
      <c r="F55" s="78"/>
      <c r="G55" s="76"/>
      <c r="H55" s="76"/>
      <c r="I55" s="79"/>
      <c r="J55" s="80"/>
      <c r="K55" s="80"/>
      <c r="L55" s="79"/>
      <c r="M55" s="81"/>
      <c r="N55" s="82">
        <v>2324.4443359375</v>
      </c>
      <c r="O55" s="82">
        <v>8633.3720703125</v>
      </c>
      <c r="P55" s="83"/>
      <c r="Q55" s="84"/>
      <c r="R55" s="84"/>
      <c r="S55" s="109"/>
      <c r="T55" s="109"/>
      <c r="U55" s="109"/>
      <c r="V55" s="51">
        <v>0</v>
      </c>
      <c r="W55" s="51">
        <v>1</v>
      </c>
      <c r="X55" s="51">
        <v>0</v>
      </c>
      <c r="Y55" s="51">
        <v>0.99999700000000002</v>
      </c>
      <c r="Z55" s="51">
        <v>0</v>
      </c>
      <c r="AA55" s="86"/>
      <c r="AB55" s="87">
        <v>149</v>
      </c>
      <c r="AC5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55" s="88"/>
    </row>
    <row r="56" spans="1:30" ht="41.5" customHeight="1" x14ac:dyDescent="0.35">
      <c r="A56" s="75" t="s">
        <v>291</v>
      </c>
      <c r="B56" s="92"/>
      <c r="C56" s="76"/>
      <c r="D56" s="76"/>
      <c r="E56" s="77"/>
      <c r="F56" s="78"/>
      <c r="G56" s="76"/>
      <c r="H56" s="76"/>
      <c r="I56" s="79"/>
      <c r="J56" s="80"/>
      <c r="K56" s="80"/>
      <c r="L56" s="79"/>
      <c r="M56" s="81"/>
      <c r="N56" s="82">
        <v>9274.9443359375</v>
      </c>
      <c r="O56" s="82">
        <v>7340.1513671875</v>
      </c>
      <c r="P56" s="83"/>
      <c r="Q56" s="84"/>
      <c r="R56" s="84"/>
      <c r="S56" s="109"/>
      <c r="T56" s="109"/>
      <c r="U56" s="109"/>
      <c r="V56" s="51">
        <v>0</v>
      </c>
      <c r="W56" s="51">
        <v>1</v>
      </c>
      <c r="X56" s="51">
        <v>0</v>
      </c>
      <c r="Y56" s="51">
        <v>0.99999700000000002</v>
      </c>
      <c r="Z56" s="51">
        <v>0</v>
      </c>
      <c r="AA56" s="86"/>
      <c r="AB56" s="87">
        <v>150</v>
      </c>
      <c r="AC5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56" s="88"/>
    </row>
    <row r="57" spans="1:30" ht="41.5" customHeight="1" x14ac:dyDescent="0.35">
      <c r="A57" s="110" t="s">
        <v>302</v>
      </c>
      <c r="B57" s="92"/>
      <c r="C57" s="76"/>
      <c r="D57" s="76"/>
      <c r="E57" s="77"/>
      <c r="F57" s="78"/>
      <c r="G57" s="76"/>
      <c r="H57" s="76"/>
      <c r="I57" s="79"/>
      <c r="J57" s="80"/>
      <c r="K57" s="80"/>
      <c r="L57" s="79"/>
      <c r="M57" s="81"/>
      <c r="N57" s="82">
        <v>5849.91015625</v>
      </c>
      <c r="O57" s="82">
        <v>338.26019287109375</v>
      </c>
      <c r="P57" s="83"/>
      <c r="Q57" s="84"/>
      <c r="R57" s="84"/>
      <c r="S57" s="109"/>
      <c r="T57" s="109"/>
      <c r="U57" s="109"/>
      <c r="V57" s="51">
        <v>0</v>
      </c>
      <c r="W57" s="51">
        <v>1</v>
      </c>
      <c r="X57" s="51">
        <v>0</v>
      </c>
      <c r="Y57" s="51">
        <v>0.99999700000000002</v>
      </c>
      <c r="Z57" s="51">
        <v>0</v>
      </c>
      <c r="AA57" s="86"/>
      <c r="AB57" s="87">
        <v>151</v>
      </c>
      <c r="AC5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57" s="88"/>
    </row>
    <row r="58" spans="1:30" ht="41.5" customHeight="1" x14ac:dyDescent="0.35">
      <c r="A58" s="75" t="s">
        <v>301</v>
      </c>
      <c r="B58" s="92"/>
      <c r="C58" s="76"/>
      <c r="D58" s="76"/>
      <c r="E58" s="77"/>
      <c r="F58" s="78"/>
      <c r="G58" s="76"/>
      <c r="H58" s="76"/>
      <c r="I58" s="79"/>
      <c r="J58" s="80"/>
      <c r="K58" s="80"/>
      <c r="L58" s="79"/>
      <c r="M58" s="81"/>
      <c r="N58" s="82">
        <v>2989.400634765625</v>
      </c>
      <c r="O58" s="82">
        <v>9302.3349609375</v>
      </c>
      <c r="P58" s="83"/>
      <c r="Q58" s="84"/>
      <c r="R58" s="84"/>
      <c r="S58" s="109"/>
      <c r="T58" s="109"/>
      <c r="U58" s="109"/>
      <c r="V58" s="51">
        <v>0</v>
      </c>
      <c r="W58" s="51">
        <v>1</v>
      </c>
      <c r="X58" s="51">
        <v>0</v>
      </c>
      <c r="Y58" s="51">
        <v>0.99999700000000002</v>
      </c>
      <c r="Z58" s="51">
        <v>0</v>
      </c>
      <c r="AA58" s="86"/>
      <c r="AB58" s="87">
        <v>152</v>
      </c>
      <c r="AC5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58" s="88"/>
    </row>
    <row r="59" spans="1:30" ht="41.5" customHeight="1" x14ac:dyDescent="0.35">
      <c r="A59" s="14" t="s">
        <v>353</v>
      </c>
      <c r="B59" s="91"/>
      <c r="C59" s="76"/>
      <c r="D59" s="76"/>
      <c r="E59" s="77"/>
      <c r="F59" s="78"/>
      <c r="G59" s="76"/>
      <c r="H59" s="76"/>
      <c r="I59" s="79"/>
      <c r="J59" s="80"/>
      <c r="K59" s="80"/>
      <c r="L59" s="79"/>
      <c r="M59" s="81"/>
      <c r="N59" s="82"/>
      <c r="O59" s="82"/>
      <c r="P59" s="83"/>
      <c r="Q59" s="84"/>
      <c r="R59" s="84"/>
      <c r="S59" s="147"/>
      <c r="T59" s="147"/>
      <c r="U59" s="147"/>
      <c r="V59" s="51">
        <v>0</v>
      </c>
      <c r="W59" s="51">
        <v>1</v>
      </c>
      <c r="X59" s="51">
        <v>0</v>
      </c>
      <c r="Y59" s="51">
        <v>0.99999700000000002</v>
      </c>
      <c r="Z59" s="51">
        <v>0</v>
      </c>
      <c r="AA59" s="86"/>
      <c r="AB59" s="87">
        <v>164</v>
      </c>
      <c r="AC5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59" s="74"/>
    </row>
    <row r="60" spans="1:30" ht="41.5" customHeight="1" x14ac:dyDescent="0.35">
      <c r="A60" s="14" t="s">
        <v>354</v>
      </c>
      <c r="B60" s="91"/>
      <c r="C60" s="76"/>
      <c r="D60" s="76"/>
      <c r="E60" s="77"/>
      <c r="F60" s="78"/>
      <c r="G60" s="76"/>
      <c r="H60" s="76"/>
      <c r="I60" s="79"/>
      <c r="J60" s="80"/>
      <c r="K60" s="80"/>
      <c r="L60" s="79"/>
      <c r="M60" s="81"/>
      <c r="N60" s="82"/>
      <c r="O60" s="82"/>
      <c r="P60" s="83"/>
      <c r="Q60" s="84"/>
      <c r="R60" s="84"/>
      <c r="S60" s="147"/>
      <c r="T60" s="147"/>
      <c r="U60" s="147"/>
      <c r="V60" s="51">
        <v>0</v>
      </c>
      <c r="W60" s="51">
        <v>1</v>
      </c>
      <c r="X60" s="51">
        <v>0</v>
      </c>
      <c r="Y60" s="51">
        <v>0.99999700000000002</v>
      </c>
      <c r="Z60" s="51">
        <v>0</v>
      </c>
      <c r="AA60" s="86"/>
      <c r="AB60" s="87">
        <v>165</v>
      </c>
      <c r="AC6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60" s="74"/>
    </row>
    <row r="61" spans="1:30" ht="41.5" customHeight="1" x14ac:dyDescent="0.35">
      <c r="A61" s="75" t="s">
        <v>237</v>
      </c>
      <c r="B61" s="92"/>
      <c r="C61" s="76"/>
      <c r="D61" s="76"/>
      <c r="E61" s="77"/>
      <c r="F61" s="78"/>
      <c r="G61" s="76"/>
      <c r="H61" s="76"/>
      <c r="I61" s="79"/>
      <c r="J61" s="80"/>
      <c r="K61" s="80"/>
      <c r="L61" s="79"/>
      <c r="M61" s="81"/>
      <c r="N61" s="82">
        <v>4240.55615234375</v>
      </c>
      <c r="O61" s="82">
        <v>3095.567138671875</v>
      </c>
      <c r="P61" s="83"/>
      <c r="Q61" s="84"/>
      <c r="R61" s="84"/>
      <c r="S61" s="109"/>
      <c r="T61" s="109"/>
      <c r="U61" s="109"/>
      <c r="V61" s="51">
        <v>83.030315000000002</v>
      </c>
      <c r="W61" s="51">
        <v>2.8010000000000001E-3</v>
      </c>
      <c r="X61" s="51">
        <v>1.1145E-2</v>
      </c>
      <c r="Y61" s="51">
        <v>0.99862099999999998</v>
      </c>
      <c r="Z61" s="51">
        <v>0.6</v>
      </c>
      <c r="AA61" s="86"/>
      <c r="AB61" s="87">
        <v>41</v>
      </c>
      <c r="AC6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1" s="88"/>
    </row>
    <row r="62" spans="1:30" ht="41.5" customHeight="1" x14ac:dyDescent="0.35">
      <c r="A62" s="75" t="s">
        <v>323</v>
      </c>
      <c r="B62" s="92"/>
      <c r="C62" s="76"/>
      <c r="D62" s="76"/>
      <c r="E62" s="77"/>
      <c r="F62" s="78"/>
      <c r="G62" s="76"/>
      <c r="H62" s="76"/>
      <c r="I62" s="79"/>
      <c r="J62" s="80"/>
      <c r="K62" s="80"/>
      <c r="L62" s="79"/>
      <c r="M62" s="81"/>
      <c r="N62" s="82">
        <v>4109.08349609375</v>
      </c>
      <c r="O62" s="82">
        <v>6736.93603515625</v>
      </c>
      <c r="P62" s="83"/>
      <c r="Q62" s="84"/>
      <c r="R62" s="84"/>
      <c r="S62" s="109"/>
      <c r="T62" s="109"/>
      <c r="U62" s="109"/>
      <c r="V62" s="51">
        <v>105.914137</v>
      </c>
      <c r="W62" s="51">
        <v>2.4269999999999999E-3</v>
      </c>
      <c r="X62" s="51">
        <v>7.5300000000000002E-3</v>
      </c>
      <c r="Y62" s="51">
        <v>0.97206700000000001</v>
      </c>
      <c r="Z62" s="51">
        <v>0.6</v>
      </c>
      <c r="AA62" s="86"/>
      <c r="AB62" s="87">
        <v>37</v>
      </c>
      <c r="AC6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2" s="88"/>
    </row>
    <row r="63" spans="1:30" ht="41.5" customHeight="1" x14ac:dyDescent="0.35">
      <c r="A63" s="75" t="s">
        <v>198</v>
      </c>
      <c r="B63" s="92"/>
      <c r="C63" s="76"/>
      <c r="D63" s="76"/>
      <c r="E63" s="77"/>
      <c r="F63" s="78"/>
      <c r="G63" s="76"/>
      <c r="H63" s="76"/>
      <c r="I63" s="79"/>
      <c r="J63" s="80"/>
      <c r="K63" s="80"/>
      <c r="L63" s="79"/>
      <c r="M63" s="81"/>
      <c r="N63" s="82">
        <v>8275.7412109375</v>
      </c>
      <c r="O63" s="82">
        <v>6357.38134765625</v>
      </c>
      <c r="P63" s="83"/>
      <c r="Q63" s="84"/>
      <c r="R63" s="84"/>
      <c r="S63" s="109"/>
      <c r="T63" s="109"/>
      <c r="U63" s="109"/>
      <c r="V63" s="51">
        <v>584</v>
      </c>
      <c r="W63" s="51">
        <v>2.3310000000000002E-3</v>
      </c>
      <c r="X63" s="51">
        <v>2.7560000000000002E-3</v>
      </c>
      <c r="Y63" s="51">
        <v>0.95921400000000001</v>
      </c>
      <c r="Z63" s="51">
        <v>0.46666666666666667</v>
      </c>
      <c r="AA63" s="86"/>
      <c r="AB63" s="87">
        <v>10</v>
      </c>
      <c r="AC6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3" s="88"/>
    </row>
    <row r="64" spans="1:30" ht="41.5" customHeight="1" x14ac:dyDescent="0.35">
      <c r="A64" s="75" t="s">
        <v>202</v>
      </c>
      <c r="B64" s="92"/>
      <c r="C64" s="76"/>
      <c r="D64" s="76"/>
      <c r="E64" s="77"/>
      <c r="F64" s="78"/>
      <c r="G64" s="76"/>
      <c r="H64" s="76"/>
      <c r="I64" s="79"/>
      <c r="J64" s="80"/>
      <c r="K64" s="80"/>
      <c r="L64" s="79"/>
      <c r="M64" s="81"/>
      <c r="N64" s="82">
        <v>5347.74658203125</v>
      </c>
      <c r="O64" s="82">
        <v>2720.212158203125</v>
      </c>
      <c r="P64" s="83"/>
      <c r="Q64" s="84"/>
      <c r="R64" s="84"/>
      <c r="S64" s="109"/>
      <c r="T64" s="109"/>
      <c r="U64" s="109"/>
      <c r="V64" s="51">
        <v>296</v>
      </c>
      <c r="W64" s="51">
        <v>1.6639999999999999E-3</v>
      </c>
      <c r="X64" s="51">
        <v>9.7999999999999997E-5</v>
      </c>
      <c r="Y64" s="51">
        <v>0.95230099999999995</v>
      </c>
      <c r="Z64" s="51">
        <v>0.33333333333333331</v>
      </c>
      <c r="AA64" s="86"/>
      <c r="AB64" s="87">
        <v>22</v>
      </c>
      <c r="AC6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4" s="88"/>
    </row>
    <row r="65" spans="1:30" ht="41.5" customHeight="1" x14ac:dyDescent="0.35">
      <c r="A65" s="1" t="s">
        <v>247</v>
      </c>
      <c r="B65" s="92"/>
      <c r="C65" s="76"/>
      <c r="D65" s="76"/>
      <c r="E65" s="77"/>
      <c r="F65" s="78"/>
      <c r="G65" s="76"/>
      <c r="H65" s="76"/>
      <c r="I65" s="79"/>
      <c r="J65" s="80"/>
      <c r="K65" s="80"/>
      <c r="L65" s="79"/>
      <c r="M65" s="81"/>
      <c r="N65" s="82">
        <v>5575.09619140625</v>
      </c>
      <c r="O65" s="82">
        <v>3426.209228515625</v>
      </c>
      <c r="P65" s="83"/>
      <c r="Q65" s="84"/>
      <c r="R65" s="84"/>
      <c r="S65" s="109"/>
      <c r="T65" s="109"/>
      <c r="U65" s="109"/>
      <c r="V65" s="51">
        <v>11.756537</v>
      </c>
      <c r="W65" s="51">
        <v>2.7929999999999999E-3</v>
      </c>
      <c r="X65" s="51">
        <v>1.0562999999999999E-2</v>
      </c>
      <c r="Y65" s="51">
        <v>0.94153799999999999</v>
      </c>
      <c r="Z65" s="51">
        <v>0.70909090909090911</v>
      </c>
      <c r="AA65" s="86"/>
      <c r="AB65" s="87">
        <v>68</v>
      </c>
      <c r="AC6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5" s="88"/>
    </row>
    <row r="66" spans="1:30" ht="41.5" customHeight="1" x14ac:dyDescent="0.35">
      <c r="A66" s="75" t="s">
        <v>186</v>
      </c>
      <c r="B66" s="92"/>
      <c r="C66" s="76"/>
      <c r="D66" s="76"/>
      <c r="E66" s="77"/>
      <c r="F66" s="78"/>
      <c r="G66" s="76"/>
      <c r="H66" s="76"/>
      <c r="I66" s="79"/>
      <c r="J66" s="80"/>
      <c r="K66" s="80"/>
      <c r="L66" s="79"/>
      <c r="M66" s="81"/>
      <c r="N66" s="82">
        <v>4570.39794921875</v>
      </c>
      <c r="O66" s="82">
        <v>1505.2984619140625</v>
      </c>
      <c r="P66" s="83"/>
      <c r="Q66" s="84"/>
      <c r="R66" s="84"/>
      <c r="S66" s="85"/>
      <c r="T66" s="85"/>
      <c r="U66" s="85"/>
      <c r="V66" s="51">
        <v>16.969711</v>
      </c>
      <c r="W66" s="51">
        <v>2.591E-3</v>
      </c>
      <c r="X66" s="51">
        <v>9.41E-3</v>
      </c>
      <c r="Y66" s="51">
        <v>0.91790400000000005</v>
      </c>
      <c r="Z66" s="51">
        <v>0.68888888888888888</v>
      </c>
      <c r="AA66" s="86"/>
      <c r="AB66" s="87">
        <v>61</v>
      </c>
      <c r="AC6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6" s="88"/>
    </row>
    <row r="67" spans="1:30" ht="41.5" customHeight="1" x14ac:dyDescent="0.35">
      <c r="A67" s="75" t="s">
        <v>215</v>
      </c>
      <c r="B67" s="92"/>
      <c r="C67" s="76"/>
      <c r="D67" s="76"/>
      <c r="E67" s="77"/>
      <c r="F67" s="78"/>
      <c r="G67" s="76"/>
      <c r="H67" s="76"/>
      <c r="I67" s="79"/>
      <c r="J67" s="80"/>
      <c r="K67" s="80"/>
      <c r="L67" s="79"/>
      <c r="M67" s="81"/>
      <c r="N67" s="82">
        <v>8182.94921875</v>
      </c>
      <c r="O67" s="82">
        <v>5155.498046875</v>
      </c>
      <c r="P67" s="83"/>
      <c r="Q67" s="84"/>
      <c r="R67" s="84"/>
      <c r="S67" s="109"/>
      <c r="T67" s="109"/>
      <c r="U67" s="109"/>
      <c r="V67" s="51">
        <v>5.3870630000000004</v>
      </c>
      <c r="W67" s="51">
        <v>2.4099999999999998E-3</v>
      </c>
      <c r="X67" s="51">
        <v>3.2160000000000001E-3</v>
      </c>
      <c r="Y67" s="51">
        <v>0.90645299999999995</v>
      </c>
      <c r="Z67" s="51">
        <v>0.80555555555555558</v>
      </c>
      <c r="AA67" s="86"/>
      <c r="AB67" s="87">
        <v>75</v>
      </c>
      <c r="AC6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7" s="88"/>
    </row>
    <row r="68" spans="1:30" ht="41.5" customHeight="1" x14ac:dyDescent="0.35">
      <c r="A68" s="75" t="s">
        <v>217</v>
      </c>
      <c r="B68" s="92"/>
      <c r="C68" s="76"/>
      <c r="D68" s="76"/>
      <c r="E68" s="77"/>
      <c r="F68" s="78"/>
      <c r="G68" s="76"/>
      <c r="H68" s="76"/>
      <c r="I68" s="79"/>
      <c r="J68" s="80"/>
      <c r="K68" s="80"/>
      <c r="L68" s="79"/>
      <c r="M68" s="81"/>
      <c r="N68" s="82">
        <v>5405.0986328125</v>
      </c>
      <c r="O68" s="82">
        <v>6701.23193359375</v>
      </c>
      <c r="P68" s="83"/>
      <c r="Q68" s="84"/>
      <c r="R68" s="84"/>
      <c r="S68" s="109"/>
      <c r="T68" s="109"/>
      <c r="U68" s="109"/>
      <c r="V68" s="51">
        <v>5.3870630000000004</v>
      </c>
      <c r="W68" s="51">
        <v>2.4099999999999998E-3</v>
      </c>
      <c r="X68" s="51">
        <v>3.2160000000000001E-3</v>
      </c>
      <c r="Y68" s="51">
        <v>0.90645299999999995</v>
      </c>
      <c r="Z68" s="51">
        <v>0.80555555555555558</v>
      </c>
      <c r="AA68" s="86"/>
      <c r="AB68" s="87">
        <v>76</v>
      </c>
      <c r="AC6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8" s="88"/>
    </row>
    <row r="69" spans="1:30" ht="41.5" customHeight="1" x14ac:dyDescent="0.35">
      <c r="A69" s="75" t="s">
        <v>219</v>
      </c>
      <c r="B69" s="92"/>
      <c r="C69" s="76"/>
      <c r="D69" s="76"/>
      <c r="E69" s="77"/>
      <c r="F69" s="78"/>
      <c r="G69" s="76"/>
      <c r="H69" s="76"/>
      <c r="I69" s="79"/>
      <c r="J69" s="80"/>
      <c r="K69" s="80"/>
      <c r="L69" s="79"/>
      <c r="M69" s="81"/>
      <c r="N69" s="82">
        <v>6701.2275390625</v>
      </c>
      <c r="O69" s="82">
        <v>4027.389892578125</v>
      </c>
      <c r="P69" s="83"/>
      <c r="Q69" s="84"/>
      <c r="R69" s="84"/>
      <c r="S69" s="109"/>
      <c r="T69" s="109"/>
      <c r="U69" s="109"/>
      <c r="V69" s="51">
        <v>5.3870630000000004</v>
      </c>
      <c r="W69" s="51">
        <v>2.4099999999999998E-3</v>
      </c>
      <c r="X69" s="51">
        <v>3.2160000000000001E-3</v>
      </c>
      <c r="Y69" s="51">
        <v>0.90645299999999995</v>
      </c>
      <c r="Z69" s="51">
        <v>0.80555555555555558</v>
      </c>
      <c r="AA69" s="86"/>
      <c r="AB69" s="87">
        <v>77</v>
      </c>
      <c r="AC6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69" s="88"/>
    </row>
    <row r="70" spans="1:30" ht="41.5" customHeight="1" x14ac:dyDescent="0.35">
      <c r="A70" s="110" t="s">
        <v>281</v>
      </c>
      <c r="B70" s="92"/>
      <c r="C70" s="76"/>
      <c r="D70" s="76"/>
      <c r="E70" s="77"/>
      <c r="F70" s="78"/>
      <c r="G70" s="76"/>
      <c r="H70" s="76"/>
      <c r="I70" s="79"/>
      <c r="J70" s="80"/>
      <c r="K70" s="80"/>
      <c r="L70" s="79"/>
      <c r="M70" s="81"/>
      <c r="N70" s="82">
        <v>6293.97802734375</v>
      </c>
      <c r="O70" s="82">
        <v>7053.39208984375</v>
      </c>
      <c r="P70" s="83"/>
      <c r="Q70" s="84"/>
      <c r="R70" s="84"/>
      <c r="S70" s="109"/>
      <c r="T70" s="109"/>
      <c r="U70" s="109"/>
      <c r="V70" s="51">
        <v>4.0589959999999996</v>
      </c>
      <c r="W70" s="51">
        <v>2.4269999999999999E-3</v>
      </c>
      <c r="X70" s="51">
        <v>7.3429999999999997E-3</v>
      </c>
      <c r="Y70" s="51">
        <v>0.88753499999999996</v>
      </c>
      <c r="Z70" s="51">
        <v>0.82222222222222219</v>
      </c>
      <c r="AA70" s="86"/>
      <c r="AB70" s="87">
        <v>81</v>
      </c>
      <c r="AC7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0" s="88"/>
    </row>
    <row r="71" spans="1:30" ht="41.5" customHeight="1" x14ac:dyDescent="0.35">
      <c r="A71" s="110" t="s">
        <v>282</v>
      </c>
      <c r="B71" s="92"/>
      <c r="C71" s="76"/>
      <c r="D71" s="76"/>
      <c r="E71" s="77"/>
      <c r="F71" s="78"/>
      <c r="G71" s="76"/>
      <c r="H71" s="76"/>
      <c r="I71" s="79"/>
      <c r="J71" s="80"/>
      <c r="K71" s="80"/>
      <c r="L71" s="79"/>
      <c r="M71" s="81"/>
      <c r="N71" s="82">
        <v>3710.1533203125</v>
      </c>
      <c r="O71" s="82">
        <v>8927.1455078125</v>
      </c>
      <c r="P71" s="83"/>
      <c r="Q71" s="84"/>
      <c r="R71" s="84"/>
      <c r="S71" s="109"/>
      <c r="T71" s="109"/>
      <c r="U71" s="109"/>
      <c r="V71" s="51">
        <v>4.0589959999999996</v>
      </c>
      <c r="W71" s="51">
        <v>2.4269999999999999E-3</v>
      </c>
      <c r="X71" s="51">
        <v>7.3429999999999997E-3</v>
      </c>
      <c r="Y71" s="51">
        <v>0.88753499999999996</v>
      </c>
      <c r="Z71" s="51">
        <v>0.82222222222222219</v>
      </c>
      <c r="AA71" s="86"/>
      <c r="AB71" s="87">
        <v>82</v>
      </c>
      <c r="AC7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1" s="88"/>
    </row>
    <row r="72" spans="1:30" ht="41.5" customHeight="1" x14ac:dyDescent="0.35">
      <c r="A72" s="110" t="s">
        <v>283</v>
      </c>
      <c r="B72" s="92"/>
      <c r="C72" s="76"/>
      <c r="D72" s="76"/>
      <c r="E72" s="77"/>
      <c r="F72" s="78"/>
      <c r="G72" s="76"/>
      <c r="H72" s="76"/>
      <c r="I72" s="79"/>
      <c r="J72" s="80"/>
      <c r="K72" s="80"/>
      <c r="L72" s="79"/>
      <c r="M72" s="81"/>
      <c r="N72" s="82">
        <v>3369.48291015625</v>
      </c>
      <c r="O72" s="82">
        <v>4669.15673828125</v>
      </c>
      <c r="P72" s="83"/>
      <c r="Q72" s="84"/>
      <c r="R72" s="84"/>
      <c r="S72" s="109"/>
      <c r="T72" s="109"/>
      <c r="U72" s="109"/>
      <c r="V72" s="51">
        <v>4.0589959999999996</v>
      </c>
      <c r="W72" s="51">
        <v>2.4269999999999999E-3</v>
      </c>
      <c r="X72" s="51">
        <v>7.3429999999999997E-3</v>
      </c>
      <c r="Y72" s="51">
        <v>0.88753499999999996</v>
      </c>
      <c r="Z72" s="51">
        <v>0.82222222222222219</v>
      </c>
      <c r="AA72" s="86"/>
      <c r="AB72" s="87">
        <v>83</v>
      </c>
      <c r="AC7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2" s="88"/>
    </row>
    <row r="73" spans="1:30" ht="41.5" customHeight="1" x14ac:dyDescent="0.35">
      <c r="A73" s="110" t="s">
        <v>286</v>
      </c>
      <c r="B73" s="92"/>
      <c r="C73" s="76"/>
      <c r="D73" s="76"/>
      <c r="E73" s="77"/>
      <c r="F73" s="78"/>
      <c r="G73" s="76"/>
      <c r="H73" s="76"/>
      <c r="I73" s="79"/>
      <c r="J73" s="80"/>
      <c r="K73" s="80"/>
      <c r="L73" s="79"/>
      <c r="M73" s="81"/>
      <c r="N73" s="82">
        <v>4552.54150390625</v>
      </c>
      <c r="O73" s="82">
        <v>8923.6943359375</v>
      </c>
      <c r="P73" s="83"/>
      <c r="Q73" s="84"/>
      <c r="R73" s="84"/>
      <c r="S73" s="109"/>
      <c r="T73" s="109"/>
      <c r="U73" s="109"/>
      <c r="V73" s="51">
        <v>3.5525199999999999</v>
      </c>
      <c r="W73" s="51">
        <v>2.4689999999999998E-3</v>
      </c>
      <c r="X73" s="51">
        <v>7.9839999999999998E-3</v>
      </c>
      <c r="Y73" s="51">
        <v>0.88538799999999995</v>
      </c>
      <c r="Z73" s="51">
        <v>0.84444444444444444</v>
      </c>
      <c r="AA73" s="86"/>
      <c r="AB73" s="87">
        <v>85</v>
      </c>
      <c r="AC7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3" s="88"/>
    </row>
    <row r="74" spans="1:30" ht="41.5" customHeight="1" x14ac:dyDescent="0.35">
      <c r="A74" s="75" t="s">
        <v>183</v>
      </c>
      <c r="B74" s="92"/>
      <c r="C74" s="76"/>
      <c r="D74" s="76"/>
      <c r="E74" s="77"/>
      <c r="F74" s="78"/>
      <c r="G74" s="76"/>
      <c r="H74" s="76"/>
      <c r="I74" s="79"/>
      <c r="J74" s="80"/>
      <c r="K74" s="80"/>
      <c r="L74" s="79"/>
      <c r="M74" s="81"/>
      <c r="N74" s="82">
        <v>2873.861083984375</v>
      </c>
      <c r="O74" s="82">
        <v>1884.509521484375</v>
      </c>
      <c r="P74" s="83"/>
      <c r="Q74" s="84"/>
      <c r="R74" s="84"/>
      <c r="S74" s="85"/>
      <c r="T74" s="85"/>
      <c r="U74" s="85"/>
      <c r="V74" s="51">
        <v>365.59134699999998</v>
      </c>
      <c r="W74" s="51">
        <v>2.6319999999999998E-3</v>
      </c>
      <c r="X74" s="51">
        <v>5.6160000000000003E-3</v>
      </c>
      <c r="Y74" s="51">
        <v>0.87754100000000002</v>
      </c>
      <c r="Z74" s="51">
        <v>0.42857142857142855</v>
      </c>
      <c r="AA74" s="86"/>
      <c r="AB74" s="87">
        <v>13</v>
      </c>
      <c r="AC7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4" s="88"/>
    </row>
    <row r="75" spans="1:30" ht="41.5" customHeight="1" x14ac:dyDescent="0.35">
      <c r="A75" s="14" t="s">
        <v>355</v>
      </c>
      <c r="B75" s="91"/>
      <c r="C75" s="76"/>
      <c r="D75" s="76"/>
      <c r="E75" s="77"/>
      <c r="F75" s="78"/>
      <c r="G75" s="76"/>
      <c r="H75" s="76"/>
      <c r="I75" s="79"/>
      <c r="J75" s="80"/>
      <c r="K75" s="80"/>
      <c r="L75" s="79"/>
      <c r="M75" s="81"/>
      <c r="N75" s="82"/>
      <c r="O75" s="82"/>
      <c r="P75" s="83"/>
      <c r="Q75" s="84"/>
      <c r="R75" s="84"/>
      <c r="S75" s="147"/>
      <c r="T75" s="147"/>
      <c r="U75" s="147"/>
      <c r="V75" s="51">
        <v>6.0291990000000002</v>
      </c>
      <c r="W75" s="51">
        <v>2.9150000000000001E-3</v>
      </c>
      <c r="X75" s="51">
        <v>1.2629E-2</v>
      </c>
      <c r="Y75" s="51">
        <v>0.87143000000000004</v>
      </c>
      <c r="Z75" s="51">
        <v>0.88888888888888884</v>
      </c>
      <c r="AA75" s="86"/>
      <c r="AB75" s="87">
        <v>166</v>
      </c>
      <c r="AC7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75" s="74"/>
    </row>
    <row r="76" spans="1:30" ht="41.5" customHeight="1" x14ac:dyDescent="0.35">
      <c r="A76" s="75" t="s">
        <v>328</v>
      </c>
      <c r="B76" s="92"/>
      <c r="C76" s="76"/>
      <c r="D76" s="76"/>
      <c r="E76" s="77"/>
      <c r="F76" s="78"/>
      <c r="G76" s="76"/>
      <c r="H76" s="76"/>
      <c r="I76" s="79"/>
      <c r="J76" s="80"/>
      <c r="K76" s="80"/>
      <c r="L76" s="79"/>
      <c r="M76" s="81"/>
      <c r="N76" s="82">
        <v>3369.265380859375</v>
      </c>
      <c r="O76" s="82">
        <v>6276.69970703125</v>
      </c>
      <c r="P76" s="83"/>
      <c r="Q76" s="84"/>
      <c r="R76" s="84"/>
      <c r="S76" s="109"/>
      <c r="T76" s="109"/>
      <c r="U76" s="109"/>
      <c r="V76" s="51">
        <v>9.2602309999999992</v>
      </c>
      <c r="W76" s="51">
        <v>2.7169999999999998E-3</v>
      </c>
      <c r="X76" s="51">
        <v>1.0083999999999999E-2</v>
      </c>
      <c r="Y76" s="51">
        <v>0.86685900000000005</v>
      </c>
      <c r="Z76" s="51">
        <v>0.68888888888888888</v>
      </c>
      <c r="AA76" s="86"/>
      <c r="AB76" s="87">
        <v>69</v>
      </c>
      <c r="AC7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6" s="88"/>
    </row>
    <row r="77" spans="1:30" ht="41.5" customHeight="1" x14ac:dyDescent="0.35">
      <c r="A77" s="14" t="s">
        <v>293</v>
      </c>
      <c r="B77" s="92"/>
      <c r="C77" s="76"/>
      <c r="D77" s="76"/>
      <c r="E77" s="77"/>
      <c r="F77" s="78"/>
      <c r="G77" s="76"/>
      <c r="H77" s="76"/>
      <c r="I77" s="79"/>
      <c r="J77" s="80"/>
      <c r="K77" s="80"/>
      <c r="L77" s="79"/>
      <c r="M77" s="81"/>
      <c r="N77" s="82">
        <v>4339.0869140625</v>
      </c>
      <c r="O77" s="82">
        <v>3272.3603515625</v>
      </c>
      <c r="P77" s="83"/>
      <c r="Q77" s="84"/>
      <c r="R77" s="84"/>
      <c r="S77" s="109"/>
      <c r="T77" s="109"/>
      <c r="U77" s="109"/>
      <c r="V77" s="51">
        <v>19.607036999999998</v>
      </c>
      <c r="W77" s="51">
        <v>2.3310000000000002E-3</v>
      </c>
      <c r="X77" s="51">
        <v>1.8619999999999999E-3</v>
      </c>
      <c r="Y77" s="51">
        <v>0.86589899999999997</v>
      </c>
      <c r="Z77" s="51">
        <v>0.90476190476190477</v>
      </c>
      <c r="AA77" s="86"/>
      <c r="AB77" s="87">
        <v>62</v>
      </c>
      <c r="AC7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7" s="88"/>
    </row>
    <row r="78" spans="1:30" ht="41.5" customHeight="1" x14ac:dyDescent="0.35">
      <c r="A78" s="75" t="s">
        <v>294</v>
      </c>
      <c r="B78" s="92"/>
      <c r="C78" s="76"/>
      <c r="D78" s="76"/>
      <c r="E78" s="77"/>
      <c r="F78" s="78"/>
      <c r="G78" s="76"/>
      <c r="H78" s="76"/>
      <c r="I78" s="79"/>
      <c r="J78" s="80"/>
      <c r="K78" s="80"/>
      <c r="L78" s="79"/>
      <c r="M78" s="81"/>
      <c r="N78" s="82">
        <v>6798.19970703125</v>
      </c>
      <c r="O78" s="82">
        <v>1118.0308837890625</v>
      </c>
      <c r="P78" s="83"/>
      <c r="Q78" s="84"/>
      <c r="R78" s="84"/>
      <c r="S78" s="109"/>
      <c r="T78" s="109"/>
      <c r="U78" s="109"/>
      <c r="V78" s="51">
        <v>19.607036999999998</v>
      </c>
      <c r="W78" s="51">
        <v>2.3310000000000002E-3</v>
      </c>
      <c r="X78" s="51">
        <v>1.8619999999999999E-3</v>
      </c>
      <c r="Y78" s="51">
        <v>0.86589899999999997</v>
      </c>
      <c r="Z78" s="51">
        <v>0.90476190476190477</v>
      </c>
      <c r="AA78" s="86"/>
      <c r="AB78" s="87">
        <v>63</v>
      </c>
      <c r="AC7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8" s="88"/>
    </row>
    <row r="79" spans="1:30" ht="41.5" customHeight="1" x14ac:dyDescent="0.35">
      <c r="A79" s="75" t="s">
        <v>295</v>
      </c>
      <c r="B79" s="92"/>
      <c r="C79" s="76"/>
      <c r="D79" s="76"/>
      <c r="E79" s="77"/>
      <c r="F79" s="78"/>
      <c r="G79" s="76"/>
      <c r="H79" s="76"/>
      <c r="I79" s="79"/>
      <c r="J79" s="80"/>
      <c r="K79" s="80"/>
      <c r="L79" s="79"/>
      <c r="M79" s="81"/>
      <c r="N79" s="82">
        <v>7744.8388671875</v>
      </c>
      <c r="O79" s="82">
        <v>3015.6123046875</v>
      </c>
      <c r="P79" s="83"/>
      <c r="Q79" s="84"/>
      <c r="R79" s="84"/>
      <c r="S79" s="109"/>
      <c r="T79" s="109"/>
      <c r="U79" s="109"/>
      <c r="V79" s="51">
        <v>19.607036999999998</v>
      </c>
      <c r="W79" s="51">
        <v>2.3310000000000002E-3</v>
      </c>
      <c r="X79" s="51">
        <v>1.8619999999999999E-3</v>
      </c>
      <c r="Y79" s="51">
        <v>0.86589899999999997</v>
      </c>
      <c r="Z79" s="51">
        <v>0.90476190476190477</v>
      </c>
      <c r="AA79" s="86"/>
      <c r="AB79" s="87">
        <v>64</v>
      </c>
      <c r="AC7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79" s="88"/>
    </row>
    <row r="80" spans="1:30" ht="41.5" customHeight="1" x14ac:dyDescent="0.35">
      <c r="A80" s="110" t="s">
        <v>296</v>
      </c>
      <c r="B80" s="92"/>
      <c r="C80" s="76"/>
      <c r="D80" s="76"/>
      <c r="E80" s="77"/>
      <c r="F80" s="78"/>
      <c r="G80" s="76"/>
      <c r="H80" s="76"/>
      <c r="I80" s="79"/>
      <c r="J80" s="80"/>
      <c r="K80" s="80"/>
      <c r="L80" s="79"/>
      <c r="M80" s="81"/>
      <c r="N80" s="82">
        <v>5782.17822265625</v>
      </c>
      <c r="O80" s="82">
        <v>264.167724609375</v>
      </c>
      <c r="P80" s="83"/>
      <c r="Q80" s="84"/>
      <c r="R80" s="84"/>
      <c r="S80" s="109"/>
      <c r="T80" s="109"/>
      <c r="U80" s="109"/>
      <c r="V80" s="51">
        <v>19.607036999999998</v>
      </c>
      <c r="W80" s="51">
        <v>2.3310000000000002E-3</v>
      </c>
      <c r="X80" s="51">
        <v>1.8619999999999999E-3</v>
      </c>
      <c r="Y80" s="51">
        <v>0.86589899999999997</v>
      </c>
      <c r="Z80" s="51">
        <v>0.90476190476190477</v>
      </c>
      <c r="AA80" s="86"/>
      <c r="AB80" s="87">
        <v>65</v>
      </c>
      <c r="AC8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80" s="88"/>
    </row>
    <row r="81" spans="1:30" ht="41.5" customHeight="1" x14ac:dyDescent="0.35">
      <c r="A81" s="108" t="s">
        <v>190</v>
      </c>
      <c r="B81" s="91"/>
      <c r="C81" s="76"/>
      <c r="D81" s="76"/>
      <c r="E81" s="77"/>
      <c r="F81" s="78"/>
      <c r="G81" s="76"/>
      <c r="H81" s="76"/>
      <c r="I81" s="79"/>
      <c r="J81" s="80"/>
      <c r="K81" s="80"/>
      <c r="L81" s="79"/>
      <c r="M81" s="81"/>
      <c r="N81" s="82">
        <v>7873.5654296875</v>
      </c>
      <c r="O81" s="82">
        <v>6557.638671875</v>
      </c>
      <c r="P81" s="83"/>
      <c r="Q81" s="84"/>
      <c r="R81" s="84"/>
      <c r="S81" s="109"/>
      <c r="T81" s="109"/>
      <c r="U81" s="109"/>
      <c r="V81" s="51">
        <v>29.994586999999999</v>
      </c>
      <c r="W81" s="51">
        <v>2.5839999999999999E-3</v>
      </c>
      <c r="X81" s="51">
        <v>8.5800000000000008E-3</v>
      </c>
      <c r="Y81" s="51">
        <v>0.84897299999999998</v>
      </c>
      <c r="Z81" s="51">
        <v>0.77777777777777779</v>
      </c>
      <c r="AA81" s="86"/>
      <c r="AB81" s="87">
        <v>101</v>
      </c>
      <c r="AC8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1" s="74"/>
    </row>
    <row r="82" spans="1:30" ht="41.5" customHeight="1" x14ac:dyDescent="0.35">
      <c r="A82" s="110" t="s">
        <v>231</v>
      </c>
      <c r="B82" s="92"/>
      <c r="C82" s="76"/>
      <c r="D82" s="76"/>
      <c r="E82" s="77"/>
      <c r="F82" s="78"/>
      <c r="G82" s="76"/>
      <c r="H82" s="76"/>
      <c r="I82" s="79"/>
      <c r="J82" s="80"/>
      <c r="K82" s="80"/>
      <c r="L82" s="79"/>
      <c r="M82" s="81"/>
      <c r="N82" s="82">
        <v>2681.7021484375</v>
      </c>
      <c r="O82" s="82">
        <v>7333.45166015625</v>
      </c>
      <c r="P82" s="83"/>
      <c r="Q82" s="84"/>
      <c r="R82" s="84"/>
      <c r="S82" s="109"/>
      <c r="T82" s="109"/>
      <c r="U82" s="109"/>
      <c r="V82" s="51">
        <v>4.3272180000000002</v>
      </c>
      <c r="W82" s="51">
        <v>2.7169999999999998E-3</v>
      </c>
      <c r="X82" s="51">
        <v>7.7520000000000002E-3</v>
      </c>
      <c r="Y82" s="51">
        <v>0.80904799999999999</v>
      </c>
      <c r="Z82" s="51">
        <v>0.77777777777777779</v>
      </c>
      <c r="AA82" s="86"/>
      <c r="AB82" s="87">
        <v>78</v>
      </c>
      <c r="AC8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2" s="88"/>
    </row>
    <row r="83" spans="1:30" ht="41.5" customHeight="1" x14ac:dyDescent="0.35">
      <c r="A83" s="75" t="s">
        <v>307</v>
      </c>
      <c r="B83" s="92"/>
      <c r="C83" s="76"/>
      <c r="D83" s="76"/>
      <c r="E83" s="77"/>
      <c r="F83" s="78"/>
      <c r="G83" s="76"/>
      <c r="H83" s="76"/>
      <c r="I83" s="79"/>
      <c r="J83" s="80"/>
      <c r="K83" s="80"/>
      <c r="L83" s="79"/>
      <c r="M83" s="81"/>
      <c r="N83" s="82">
        <v>1522.47265625</v>
      </c>
      <c r="O83" s="82">
        <v>6285.12744140625</v>
      </c>
      <c r="P83" s="83"/>
      <c r="Q83" s="84"/>
      <c r="R83" s="84"/>
      <c r="S83" s="109"/>
      <c r="T83" s="109"/>
      <c r="U83" s="109"/>
      <c r="V83" s="51">
        <v>149.346653</v>
      </c>
      <c r="W83" s="51">
        <v>2.4099999999999998E-3</v>
      </c>
      <c r="X83" s="51">
        <v>3.0240000000000002E-3</v>
      </c>
      <c r="Y83" s="51">
        <v>0.79132599999999997</v>
      </c>
      <c r="Z83" s="51">
        <v>0.46666666666666667</v>
      </c>
      <c r="AA83" s="86"/>
      <c r="AB83" s="87">
        <v>28</v>
      </c>
      <c r="AC8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3" s="88"/>
    </row>
    <row r="84" spans="1:30" ht="41.5" customHeight="1" x14ac:dyDescent="0.35">
      <c r="A84" s="110" t="s">
        <v>308</v>
      </c>
      <c r="B84" s="92"/>
      <c r="C84" s="76"/>
      <c r="D84" s="76"/>
      <c r="E84" s="77"/>
      <c r="F84" s="78"/>
      <c r="G84" s="76"/>
      <c r="H84" s="76"/>
      <c r="I84" s="79"/>
      <c r="J84" s="80"/>
      <c r="K84" s="80"/>
      <c r="L84" s="79"/>
      <c r="M84" s="81"/>
      <c r="N84" s="82">
        <v>1845.0257568359375</v>
      </c>
      <c r="O84" s="82">
        <v>4444.15673828125</v>
      </c>
      <c r="P84" s="83"/>
      <c r="Q84" s="84"/>
      <c r="R84" s="84"/>
      <c r="S84" s="109"/>
      <c r="T84" s="109"/>
      <c r="U84" s="109"/>
      <c r="V84" s="51">
        <v>149.346653</v>
      </c>
      <c r="W84" s="51">
        <v>2.4099999999999998E-3</v>
      </c>
      <c r="X84" s="51">
        <v>3.0240000000000002E-3</v>
      </c>
      <c r="Y84" s="51">
        <v>0.79132599999999997</v>
      </c>
      <c r="Z84" s="51">
        <v>0.46666666666666667</v>
      </c>
      <c r="AA84" s="86"/>
      <c r="AB84" s="87">
        <v>29</v>
      </c>
      <c r="AC8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4" s="88"/>
    </row>
    <row r="85" spans="1:30" ht="41.5" customHeight="1" x14ac:dyDescent="0.35">
      <c r="A85" s="75" t="s">
        <v>205</v>
      </c>
      <c r="B85" s="92"/>
      <c r="C85" s="76"/>
      <c r="D85" s="76"/>
      <c r="E85" s="77"/>
      <c r="F85" s="78"/>
      <c r="G85" s="76"/>
      <c r="H85" s="76"/>
      <c r="I85" s="79"/>
      <c r="J85" s="80"/>
      <c r="K85" s="80"/>
      <c r="L85" s="79"/>
      <c r="M85" s="81"/>
      <c r="N85" s="82">
        <v>4109.31640625</v>
      </c>
      <c r="O85" s="82">
        <v>8038.4365234375</v>
      </c>
      <c r="P85" s="83"/>
      <c r="Q85" s="84"/>
      <c r="R85" s="84"/>
      <c r="S85" s="109"/>
      <c r="T85" s="109"/>
      <c r="U85" s="109"/>
      <c r="V85" s="51">
        <v>3.9</v>
      </c>
      <c r="W85" s="51">
        <v>2.591E-3</v>
      </c>
      <c r="X85" s="51">
        <v>7.4710000000000002E-3</v>
      </c>
      <c r="Y85" s="51">
        <v>0.78885099999999997</v>
      </c>
      <c r="Z85" s="51">
        <v>0.7142857142857143</v>
      </c>
      <c r="AA85" s="86"/>
      <c r="AB85" s="87">
        <v>84</v>
      </c>
      <c r="AC8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5" s="88"/>
    </row>
    <row r="86" spans="1:30" ht="41.5" customHeight="1" x14ac:dyDescent="0.35">
      <c r="A86" s="75" t="s">
        <v>196</v>
      </c>
      <c r="B86" s="92"/>
      <c r="C86" s="76"/>
      <c r="D86" s="76"/>
      <c r="E86" s="77"/>
      <c r="F86" s="78"/>
      <c r="G86" s="76"/>
      <c r="H86" s="76"/>
      <c r="I86" s="79"/>
      <c r="J86" s="80"/>
      <c r="K86" s="80"/>
      <c r="L86" s="79"/>
      <c r="M86" s="81"/>
      <c r="N86" s="82">
        <v>7811.419921875</v>
      </c>
      <c r="O86" s="82">
        <v>7536.189453125</v>
      </c>
      <c r="P86" s="83"/>
      <c r="Q86" s="84"/>
      <c r="R86" s="84"/>
      <c r="S86" s="109"/>
      <c r="T86" s="109"/>
      <c r="U86" s="109"/>
      <c r="V86" s="51">
        <v>0</v>
      </c>
      <c r="W86" s="51">
        <v>1.7390000000000001E-3</v>
      </c>
      <c r="X86" s="51">
        <v>1.74E-4</v>
      </c>
      <c r="Y86" s="51">
        <v>0.78865799999999997</v>
      </c>
      <c r="Z86" s="51">
        <v>1</v>
      </c>
      <c r="AA86" s="86"/>
      <c r="AB86" s="87">
        <v>138</v>
      </c>
      <c r="AC8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6" s="88"/>
    </row>
    <row r="87" spans="1:30" ht="41.5" customHeight="1" x14ac:dyDescent="0.35">
      <c r="A87" s="75" t="s">
        <v>197</v>
      </c>
      <c r="B87" s="92"/>
      <c r="C87" s="76"/>
      <c r="D87" s="76"/>
      <c r="E87" s="77"/>
      <c r="F87" s="78"/>
      <c r="G87" s="76"/>
      <c r="H87" s="76"/>
      <c r="I87" s="79"/>
      <c r="J87" s="80"/>
      <c r="K87" s="80"/>
      <c r="L87" s="79"/>
      <c r="M87" s="81"/>
      <c r="N87" s="82">
        <v>9847.478515625</v>
      </c>
      <c r="O87" s="82">
        <v>2946.668212890625</v>
      </c>
      <c r="P87" s="83"/>
      <c r="Q87" s="84"/>
      <c r="R87" s="84"/>
      <c r="S87" s="109"/>
      <c r="T87" s="109"/>
      <c r="U87" s="109"/>
      <c r="V87" s="51">
        <v>0</v>
      </c>
      <c r="W87" s="51">
        <v>1.7390000000000001E-3</v>
      </c>
      <c r="X87" s="51">
        <v>1.74E-4</v>
      </c>
      <c r="Y87" s="51">
        <v>0.78865799999999997</v>
      </c>
      <c r="Z87" s="51">
        <v>1</v>
      </c>
      <c r="AA87" s="86"/>
      <c r="AB87" s="87">
        <v>139</v>
      </c>
      <c r="AC8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87" s="88"/>
    </row>
    <row r="88" spans="1:30" ht="41.5" customHeight="1" x14ac:dyDescent="0.35">
      <c r="A88" s="75" t="s">
        <v>199</v>
      </c>
      <c r="B88" s="92"/>
      <c r="C88" s="76"/>
      <c r="D88" s="76"/>
      <c r="E88" s="77"/>
      <c r="F88" s="78"/>
      <c r="G88" s="76"/>
      <c r="H88" s="76"/>
      <c r="I88" s="79"/>
      <c r="J88" s="80"/>
      <c r="K88" s="80"/>
      <c r="L88" s="79"/>
      <c r="M88" s="81"/>
      <c r="N88" s="82">
        <v>7100.38525390625</v>
      </c>
      <c r="O88" s="82">
        <v>3020.093505859375</v>
      </c>
      <c r="P88" s="83"/>
      <c r="Q88" s="84"/>
      <c r="R88" s="84"/>
      <c r="S88" s="109"/>
      <c r="T88" s="109"/>
      <c r="U88" s="109"/>
      <c r="V88" s="51">
        <v>0</v>
      </c>
      <c r="W88" s="51">
        <v>1.7390000000000001E-3</v>
      </c>
      <c r="X88" s="51">
        <v>1.74E-4</v>
      </c>
      <c r="Y88" s="51">
        <v>0.78865799999999997</v>
      </c>
      <c r="Z88" s="51">
        <v>1</v>
      </c>
      <c r="AA88" s="86"/>
      <c r="AB88" s="87">
        <v>140</v>
      </c>
      <c r="AC8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8" s="88"/>
    </row>
    <row r="89" spans="1:30" ht="41.5" customHeight="1" x14ac:dyDescent="0.35">
      <c r="A89" s="110" t="s">
        <v>200</v>
      </c>
      <c r="B89" s="92"/>
      <c r="C89" s="76"/>
      <c r="D89" s="76"/>
      <c r="E89" s="77"/>
      <c r="F89" s="78"/>
      <c r="G89" s="76"/>
      <c r="H89" s="76"/>
      <c r="I89" s="79"/>
      <c r="J89" s="80"/>
      <c r="K89" s="80"/>
      <c r="L89" s="79"/>
      <c r="M89" s="81"/>
      <c r="N89" s="82">
        <v>5276.9580078125</v>
      </c>
      <c r="O89" s="82">
        <v>1730.9725341796875</v>
      </c>
      <c r="P89" s="83"/>
      <c r="Q89" s="84"/>
      <c r="R89" s="84"/>
      <c r="S89" s="109"/>
      <c r="T89" s="109"/>
      <c r="U89" s="109"/>
      <c r="V89" s="51">
        <v>0</v>
      </c>
      <c r="W89" s="51">
        <v>1.7390000000000001E-3</v>
      </c>
      <c r="X89" s="51">
        <v>1.74E-4</v>
      </c>
      <c r="Y89" s="51">
        <v>0.78865799999999997</v>
      </c>
      <c r="Z89" s="51">
        <v>1</v>
      </c>
      <c r="AA89" s="86"/>
      <c r="AB89" s="87">
        <v>141</v>
      </c>
      <c r="AC8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89" s="88"/>
    </row>
    <row r="90" spans="1:30" ht="41.5" customHeight="1" x14ac:dyDescent="0.35">
      <c r="A90" s="103" t="s">
        <v>249</v>
      </c>
      <c r="B90" s="92"/>
      <c r="C90" s="76"/>
      <c r="D90" s="76"/>
      <c r="E90" s="77"/>
      <c r="F90" s="78"/>
      <c r="G90" s="76"/>
      <c r="H90" s="76"/>
      <c r="I90" s="79"/>
      <c r="J90" s="80"/>
      <c r="K90" s="80"/>
      <c r="L90" s="79"/>
      <c r="M90" s="81"/>
      <c r="N90" s="82">
        <v>6651.5654296875</v>
      </c>
      <c r="O90" s="82">
        <v>6073.16455078125</v>
      </c>
      <c r="P90" s="83"/>
      <c r="Q90" s="84"/>
      <c r="R90" s="84"/>
      <c r="S90" s="109"/>
      <c r="T90" s="109"/>
      <c r="U90" s="109"/>
      <c r="V90" s="51">
        <v>1.863926</v>
      </c>
      <c r="W90" s="51">
        <v>2.611E-3</v>
      </c>
      <c r="X90" s="51">
        <v>6.4999999999999997E-3</v>
      </c>
      <c r="Y90" s="51">
        <v>0.78401799999999999</v>
      </c>
      <c r="Z90" s="51">
        <v>0.7857142857142857</v>
      </c>
      <c r="AA90" s="86"/>
      <c r="AB90" s="87">
        <v>89</v>
      </c>
      <c r="AC9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0" s="88"/>
    </row>
    <row r="91" spans="1:30" ht="41.5" customHeight="1" x14ac:dyDescent="0.35">
      <c r="A91" s="75" t="s">
        <v>267</v>
      </c>
      <c r="B91" s="92"/>
      <c r="C91" s="76"/>
      <c r="D91" s="76"/>
      <c r="E91" s="77"/>
      <c r="F91" s="78"/>
      <c r="G91" s="76"/>
      <c r="H91" s="76"/>
      <c r="I91" s="79"/>
      <c r="J91" s="80"/>
      <c r="K91" s="80"/>
      <c r="L91" s="79"/>
      <c r="M91" s="81"/>
      <c r="N91" s="82">
        <v>5855.38671875</v>
      </c>
      <c r="O91" s="82">
        <v>816.43255615234375</v>
      </c>
      <c r="P91" s="83"/>
      <c r="Q91" s="84"/>
      <c r="R91" s="84"/>
      <c r="S91" s="109"/>
      <c r="T91" s="109"/>
      <c r="U91" s="109"/>
      <c r="V91" s="51">
        <v>1.7710250000000001</v>
      </c>
      <c r="W91" s="51">
        <v>2.336E-3</v>
      </c>
      <c r="X91" s="51">
        <v>4.5100000000000001E-3</v>
      </c>
      <c r="Y91" s="51">
        <v>0.78155600000000003</v>
      </c>
      <c r="Z91" s="51">
        <v>0.9285714285714286</v>
      </c>
      <c r="AA91" s="86"/>
      <c r="AB91" s="87">
        <v>92</v>
      </c>
      <c r="AC9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1" s="88"/>
    </row>
    <row r="92" spans="1:30" ht="41.5" customHeight="1" x14ac:dyDescent="0.35">
      <c r="A92" s="75" t="s">
        <v>268</v>
      </c>
      <c r="B92" s="92"/>
      <c r="C92" s="76"/>
      <c r="D92" s="76"/>
      <c r="E92" s="77"/>
      <c r="F92" s="78"/>
      <c r="G92" s="76"/>
      <c r="H92" s="76"/>
      <c r="I92" s="79"/>
      <c r="J92" s="80"/>
      <c r="K92" s="80"/>
      <c r="L92" s="79"/>
      <c r="M92" s="81"/>
      <c r="N92" s="82">
        <v>3703.114013671875</v>
      </c>
      <c r="O92" s="82">
        <v>833.1497802734375</v>
      </c>
      <c r="P92" s="83"/>
      <c r="Q92" s="84"/>
      <c r="R92" s="84"/>
      <c r="S92" s="109"/>
      <c r="T92" s="109"/>
      <c r="U92" s="109"/>
      <c r="V92" s="51">
        <v>1.7710250000000001</v>
      </c>
      <c r="W92" s="51">
        <v>2.336E-3</v>
      </c>
      <c r="X92" s="51">
        <v>4.5100000000000001E-3</v>
      </c>
      <c r="Y92" s="51">
        <v>0.78155600000000003</v>
      </c>
      <c r="Z92" s="51">
        <v>0.9285714285714286</v>
      </c>
      <c r="AA92" s="86"/>
      <c r="AB92" s="87">
        <v>93</v>
      </c>
      <c r="AC9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2" s="88"/>
    </row>
    <row r="93" spans="1:30" ht="41.5" customHeight="1" x14ac:dyDescent="0.35">
      <c r="A93" s="75" t="s">
        <v>269</v>
      </c>
      <c r="B93" s="92"/>
      <c r="C93" s="76"/>
      <c r="D93" s="76"/>
      <c r="E93" s="77"/>
      <c r="F93" s="78"/>
      <c r="G93" s="76"/>
      <c r="H93" s="76"/>
      <c r="I93" s="79"/>
      <c r="J93" s="80"/>
      <c r="K93" s="80"/>
      <c r="L93" s="79"/>
      <c r="M93" s="81"/>
      <c r="N93" s="82">
        <v>6185.28173828125</v>
      </c>
      <c r="O93" s="82">
        <v>1985.12646484375</v>
      </c>
      <c r="P93" s="83"/>
      <c r="Q93" s="84"/>
      <c r="R93" s="84"/>
      <c r="S93" s="109"/>
      <c r="T93" s="109"/>
      <c r="U93" s="109"/>
      <c r="V93" s="51">
        <v>1.7710250000000001</v>
      </c>
      <c r="W93" s="51">
        <v>2.336E-3</v>
      </c>
      <c r="X93" s="51">
        <v>4.5100000000000001E-3</v>
      </c>
      <c r="Y93" s="51">
        <v>0.78155600000000003</v>
      </c>
      <c r="Z93" s="51">
        <v>0.9285714285714286</v>
      </c>
      <c r="AA93" s="86"/>
      <c r="AB93" s="87">
        <v>94</v>
      </c>
      <c r="AC9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3" s="88"/>
    </row>
    <row r="94" spans="1:30" ht="41.5" customHeight="1" x14ac:dyDescent="0.35">
      <c r="A94" s="75" t="s">
        <v>270</v>
      </c>
      <c r="B94" s="92"/>
      <c r="C94" s="76"/>
      <c r="D94" s="76"/>
      <c r="E94" s="77"/>
      <c r="F94" s="78"/>
      <c r="G94" s="76"/>
      <c r="H94" s="76"/>
      <c r="I94" s="79"/>
      <c r="J94" s="80"/>
      <c r="K94" s="80"/>
      <c r="L94" s="79"/>
      <c r="M94" s="81"/>
      <c r="N94" s="82">
        <v>2729.766357421875</v>
      </c>
      <c r="O94" s="82">
        <v>2809.203369140625</v>
      </c>
      <c r="P94" s="83"/>
      <c r="Q94" s="84"/>
      <c r="R94" s="84"/>
      <c r="S94" s="109"/>
      <c r="T94" s="109"/>
      <c r="U94" s="109"/>
      <c r="V94" s="51">
        <v>1.7710250000000001</v>
      </c>
      <c r="W94" s="51">
        <v>2.336E-3</v>
      </c>
      <c r="X94" s="51">
        <v>4.5100000000000001E-3</v>
      </c>
      <c r="Y94" s="51">
        <v>0.78155600000000003</v>
      </c>
      <c r="Z94" s="51">
        <v>0.9285714285714286</v>
      </c>
      <c r="AA94" s="86"/>
      <c r="AB94" s="87">
        <v>95</v>
      </c>
      <c r="AC9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4" s="88"/>
    </row>
    <row r="95" spans="1:30" ht="41.5" customHeight="1" x14ac:dyDescent="0.35">
      <c r="A95" s="75" t="s">
        <v>271</v>
      </c>
      <c r="B95" s="92"/>
      <c r="C95" s="76"/>
      <c r="D95" s="76"/>
      <c r="E95" s="77"/>
      <c r="F95" s="78"/>
      <c r="G95" s="76"/>
      <c r="H95" s="76"/>
      <c r="I95" s="79"/>
      <c r="J95" s="80"/>
      <c r="K95" s="80"/>
      <c r="L95" s="79"/>
      <c r="M95" s="81"/>
      <c r="N95" s="82">
        <v>4119.3251953125</v>
      </c>
      <c r="O95" s="82">
        <v>264.167724609375</v>
      </c>
      <c r="P95" s="83"/>
      <c r="Q95" s="84"/>
      <c r="R95" s="84"/>
      <c r="S95" s="109"/>
      <c r="T95" s="109"/>
      <c r="U95" s="109"/>
      <c r="V95" s="51">
        <v>1.7710250000000001</v>
      </c>
      <c r="W95" s="51">
        <v>2.336E-3</v>
      </c>
      <c r="X95" s="51">
        <v>4.5100000000000001E-3</v>
      </c>
      <c r="Y95" s="51">
        <v>0.78155600000000003</v>
      </c>
      <c r="Z95" s="51">
        <v>0.9285714285714286</v>
      </c>
      <c r="AA95" s="86"/>
      <c r="AB95" s="87">
        <v>96</v>
      </c>
      <c r="AC9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95" s="88"/>
    </row>
    <row r="96" spans="1:30" ht="41.5" customHeight="1" x14ac:dyDescent="0.35">
      <c r="A96" s="14" t="s">
        <v>356</v>
      </c>
      <c r="B96" s="91"/>
      <c r="C96" s="76"/>
      <c r="D96" s="76"/>
      <c r="E96" s="77"/>
      <c r="F96" s="78"/>
      <c r="G96" s="76"/>
      <c r="H96" s="76"/>
      <c r="I96" s="79"/>
      <c r="J96" s="80"/>
      <c r="K96" s="80"/>
      <c r="L96" s="79"/>
      <c r="M96" s="81"/>
      <c r="N96" s="82"/>
      <c r="O96" s="82"/>
      <c r="P96" s="83"/>
      <c r="Q96" s="84"/>
      <c r="R96" s="84"/>
      <c r="S96" s="147"/>
      <c r="T96" s="147"/>
      <c r="U96" s="147"/>
      <c r="V96" s="51">
        <v>46.355943000000003</v>
      </c>
      <c r="W96" s="51">
        <v>2.6180000000000001E-3</v>
      </c>
      <c r="X96" s="51">
        <v>2.4810000000000001E-3</v>
      </c>
      <c r="Y96" s="51">
        <v>0.76852500000000001</v>
      </c>
      <c r="Z96" s="51">
        <v>0.6</v>
      </c>
      <c r="AA96" s="86"/>
      <c r="AB96" s="87">
        <v>167</v>
      </c>
      <c r="AC9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96" s="74"/>
    </row>
    <row r="97" spans="1:30" ht="41.5" customHeight="1" x14ac:dyDescent="0.35">
      <c r="A97" s="75" t="s">
        <v>240</v>
      </c>
      <c r="B97" s="92"/>
      <c r="C97" s="76"/>
      <c r="D97" s="76"/>
      <c r="E97" s="77"/>
      <c r="F97" s="78"/>
      <c r="G97" s="76"/>
      <c r="H97" s="76"/>
      <c r="I97" s="79"/>
      <c r="J97" s="80"/>
      <c r="K97" s="80"/>
      <c r="L97" s="79"/>
      <c r="M97" s="81"/>
      <c r="N97" s="82">
        <v>7578.634765625</v>
      </c>
      <c r="O97" s="82">
        <v>3756.274169921875</v>
      </c>
      <c r="P97" s="83"/>
      <c r="Q97" s="84"/>
      <c r="R97" s="84"/>
      <c r="S97" s="109"/>
      <c r="T97" s="109"/>
      <c r="U97" s="109"/>
      <c r="V97" s="51">
        <v>8.8101330000000004</v>
      </c>
      <c r="W97" s="51">
        <v>2.66E-3</v>
      </c>
      <c r="X97" s="51">
        <v>7.7400000000000004E-3</v>
      </c>
      <c r="Y97" s="51">
        <v>0.76407400000000003</v>
      </c>
      <c r="Z97" s="51">
        <v>0.7857142857142857</v>
      </c>
      <c r="AA97" s="86"/>
      <c r="AB97" s="87">
        <v>72</v>
      </c>
      <c r="AC9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7" s="88"/>
    </row>
    <row r="98" spans="1:30" ht="41.5" customHeight="1" x14ac:dyDescent="0.35">
      <c r="A98" s="75" t="s">
        <v>241</v>
      </c>
      <c r="B98" s="92"/>
      <c r="C98" s="76"/>
      <c r="D98" s="76"/>
      <c r="E98" s="77"/>
      <c r="F98" s="78"/>
      <c r="G98" s="76"/>
      <c r="H98" s="76"/>
      <c r="I98" s="79"/>
      <c r="J98" s="80"/>
      <c r="K98" s="80"/>
      <c r="L98" s="79"/>
      <c r="M98" s="81"/>
      <c r="N98" s="82">
        <v>7917.93994140625</v>
      </c>
      <c r="O98" s="82">
        <v>4213.9873046875</v>
      </c>
      <c r="P98" s="83"/>
      <c r="Q98" s="84"/>
      <c r="R98" s="84"/>
      <c r="S98" s="109"/>
      <c r="T98" s="109"/>
      <c r="U98" s="109"/>
      <c r="V98" s="51">
        <v>8.8101330000000004</v>
      </c>
      <c r="W98" s="51">
        <v>2.66E-3</v>
      </c>
      <c r="X98" s="51">
        <v>7.7400000000000004E-3</v>
      </c>
      <c r="Y98" s="51">
        <v>0.76407400000000003</v>
      </c>
      <c r="Z98" s="51">
        <v>0.7857142857142857</v>
      </c>
      <c r="AA98" s="86"/>
      <c r="AB98" s="87">
        <v>73</v>
      </c>
      <c r="AC9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8" s="88"/>
    </row>
    <row r="99" spans="1:30" ht="41.5" customHeight="1" x14ac:dyDescent="0.35">
      <c r="A99" s="75" t="s">
        <v>292</v>
      </c>
      <c r="B99" s="92"/>
      <c r="C99" s="76"/>
      <c r="D99" s="76"/>
      <c r="E99" s="77"/>
      <c r="F99" s="78"/>
      <c r="G99" s="76"/>
      <c r="H99" s="76"/>
      <c r="I99" s="79"/>
      <c r="J99" s="80"/>
      <c r="K99" s="80"/>
      <c r="L99" s="79"/>
      <c r="M99" s="81"/>
      <c r="N99" s="82">
        <v>5866.50390625</v>
      </c>
      <c r="O99" s="82">
        <v>2460.192138671875</v>
      </c>
      <c r="P99" s="83"/>
      <c r="Q99" s="84"/>
      <c r="R99" s="84"/>
      <c r="S99" s="109"/>
      <c r="T99" s="109"/>
      <c r="U99" s="109"/>
      <c r="V99" s="51">
        <v>19.440370000000001</v>
      </c>
      <c r="W99" s="51">
        <v>2.3259999999999999E-3</v>
      </c>
      <c r="X99" s="51">
        <v>1.7730000000000001E-3</v>
      </c>
      <c r="Y99" s="51">
        <v>0.75665800000000005</v>
      </c>
      <c r="Z99" s="51">
        <v>0.93333333333333335</v>
      </c>
      <c r="AA99" s="86"/>
      <c r="AB99" s="87">
        <v>66</v>
      </c>
      <c r="AC9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99" s="88"/>
    </row>
    <row r="100" spans="1:30" ht="41.5" customHeight="1" x14ac:dyDescent="0.35">
      <c r="A100" s="75" t="s">
        <v>297</v>
      </c>
      <c r="B100" s="92"/>
      <c r="C100" s="76"/>
      <c r="D100" s="76"/>
      <c r="E100" s="77"/>
      <c r="F100" s="78"/>
      <c r="G100" s="76"/>
      <c r="H100" s="76"/>
      <c r="I100" s="79"/>
      <c r="J100" s="80"/>
      <c r="K100" s="80"/>
      <c r="L100" s="79"/>
      <c r="M100" s="81"/>
      <c r="N100" s="82">
        <v>8666.6484375</v>
      </c>
      <c r="O100" s="82">
        <v>2856.895751953125</v>
      </c>
      <c r="P100" s="83"/>
      <c r="Q100" s="84"/>
      <c r="R100" s="84"/>
      <c r="S100" s="109"/>
      <c r="T100" s="109"/>
      <c r="U100" s="109"/>
      <c r="V100" s="51">
        <v>19.440370000000001</v>
      </c>
      <c r="W100" s="51">
        <v>2.3259999999999999E-3</v>
      </c>
      <c r="X100" s="51">
        <v>1.7730000000000001E-3</v>
      </c>
      <c r="Y100" s="51">
        <v>0.75665800000000005</v>
      </c>
      <c r="Z100" s="51">
        <v>0.93333333333333335</v>
      </c>
      <c r="AA100" s="86"/>
      <c r="AB100" s="87">
        <v>67</v>
      </c>
      <c r="AC10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0" s="88"/>
    </row>
    <row r="101" spans="1:30" ht="41.5" customHeight="1" x14ac:dyDescent="0.35">
      <c r="A101" s="75" t="s">
        <v>223</v>
      </c>
      <c r="B101" s="92"/>
      <c r="C101" s="76"/>
      <c r="D101" s="76"/>
      <c r="E101" s="77"/>
      <c r="F101" s="78"/>
      <c r="G101" s="76"/>
      <c r="H101" s="76"/>
      <c r="I101" s="79"/>
      <c r="J101" s="80"/>
      <c r="K101" s="80"/>
      <c r="L101" s="79"/>
      <c r="M101" s="81"/>
      <c r="N101" s="82">
        <v>4474.6171875</v>
      </c>
      <c r="O101" s="82">
        <v>8029.83447265625</v>
      </c>
      <c r="P101" s="83"/>
      <c r="Q101" s="84"/>
      <c r="R101" s="84"/>
      <c r="S101" s="109"/>
      <c r="T101" s="109"/>
      <c r="U101" s="109"/>
      <c r="V101" s="51">
        <v>36.319330000000001</v>
      </c>
      <c r="W101" s="51">
        <v>2.5709999999999999E-3</v>
      </c>
      <c r="X101" s="51">
        <v>4.1359999999999999E-3</v>
      </c>
      <c r="Y101" s="51">
        <v>0.74343800000000004</v>
      </c>
      <c r="Z101" s="51">
        <v>0.52380952380952384</v>
      </c>
      <c r="AA101" s="86"/>
      <c r="AB101" s="87">
        <v>59</v>
      </c>
      <c r="AC10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1" s="88"/>
    </row>
    <row r="102" spans="1:30" ht="41.5" customHeight="1" x14ac:dyDescent="0.35">
      <c r="A102" s="75" t="s">
        <v>321</v>
      </c>
      <c r="B102" s="92"/>
      <c r="C102" s="76"/>
      <c r="D102" s="76"/>
      <c r="E102" s="77"/>
      <c r="F102" s="78"/>
      <c r="G102" s="76"/>
      <c r="H102" s="76"/>
      <c r="I102" s="79"/>
      <c r="J102" s="80"/>
      <c r="K102" s="80"/>
      <c r="L102" s="79"/>
      <c r="M102" s="81"/>
      <c r="N102" s="82">
        <v>5391.20458984375</v>
      </c>
      <c r="O102" s="82">
        <v>9734.83203125</v>
      </c>
      <c r="P102" s="83"/>
      <c r="Q102" s="84"/>
      <c r="R102" s="84"/>
      <c r="S102" s="109"/>
      <c r="T102" s="109"/>
      <c r="U102" s="109"/>
      <c r="V102" s="51">
        <v>52.985232000000003</v>
      </c>
      <c r="W102" s="51">
        <v>2.3259999999999999E-3</v>
      </c>
      <c r="X102" s="51">
        <v>4.8060000000000004E-3</v>
      </c>
      <c r="Y102" s="51">
        <v>0.74338800000000005</v>
      </c>
      <c r="Z102" s="51">
        <v>0.5714285714285714</v>
      </c>
      <c r="AA102" s="86"/>
      <c r="AB102" s="87">
        <v>53</v>
      </c>
      <c r="AC10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02" s="88"/>
    </row>
    <row r="103" spans="1:30" ht="41.5" customHeight="1" x14ac:dyDescent="0.35">
      <c r="A103" s="110" t="s">
        <v>194</v>
      </c>
      <c r="B103" s="92"/>
      <c r="C103" s="76"/>
      <c r="D103" s="76"/>
      <c r="E103" s="77"/>
      <c r="F103" s="78"/>
      <c r="G103" s="76"/>
      <c r="H103" s="76"/>
      <c r="I103" s="79"/>
      <c r="J103" s="80"/>
      <c r="K103" s="80"/>
      <c r="L103" s="79"/>
      <c r="M103" s="81"/>
      <c r="N103" s="82">
        <v>6649.08349609375</v>
      </c>
      <c r="O103" s="82">
        <v>2501.470458984375</v>
      </c>
      <c r="P103" s="83"/>
      <c r="Q103" s="84"/>
      <c r="R103" s="84"/>
      <c r="S103" s="109"/>
      <c r="T103" s="109"/>
      <c r="U103" s="109"/>
      <c r="V103" s="51">
        <v>3.5412680000000001</v>
      </c>
      <c r="W103" s="51">
        <v>2.8170000000000001E-3</v>
      </c>
      <c r="X103" s="51">
        <v>9.7109999999999991E-3</v>
      </c>
      <c r="Y103" s="51">
        <v>0.739402</v>
      </c>
      <c r="Z103" s="51">
        <v>0.7857142857142857</v>
      </c>
      <c r="AA103" s="86"/>
      <c r="AB103" s="87">
        <v>87</v>
      </c>
      <c r="AC10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3" s="88"/>
    </row>
    <row r="104" spans="1:30" ht="41.5" customHeight="1" x14ac:dyDescent="0.35">
      <c r="A104" s="75" t="s">
        <v>209</v>
      </c>
      <c r="B104" s="92"/>
      <c r="C104" s="76"/>
      <c r="D104" s="76"/>
      <c r="E104" s="77"/>
      <c r="F104" s="78"/>
      <c r="G104" s="76"/>
      <c r="H104" s="76"/>
      <c r="I104" s="79"/>
      <c r="J104" s="80"/>
      <c r="K104" s="80"/>
      <c r="L104" s="79"/>
      <c r="M104" s="81"/>
      <c r="N104" s="82">
        <v>7398.59765625</v>
      </c>
      <c r="O104" s="82">
        <v>9643.5869140625</v>
      </c>
      <c r="P104" s="83"/>
      <c r="Q104" s="84"/>
      <c r="R104" s="84"/>
      <c r="S104" s="109"/>
      <c r="T104" s="109"/>
      <c r="U104" s="109"/>
      <c r="V104" s="51">
        <v>65.721485000000001</v>
      </c>
      <c r="W104" s="51">
        <v>2.7620000000000001E-3</v>
      </c>
      <c r="X104" s="51">
        <v>4.3480000000000003E-3</v>
      </c>
      <c r="Y104" s="51">
        <v>0.72924599999999995</v>
      </c>
      <c r="Z104" s="51">
        <v>0.6</v>
      </c>
      <c r="AA104" s="86"/>
      <c r="AB104" s="87">
        <v>49</v>
      </c>
      <c r="AC10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04" s="88"/>
    </row>
    <row r="105" spans="1:30" ht="41.5" customHeight="1" x14ac:dyDescent="0.35">
      <c r="A105" s="75" t="s">
        <v>212</v>
      </c>
      <c r="B105" s="92"/>
      <c r="C105" s="76"/>
      <c r="D105" s="76"/>
      <c r="E105" s="77"/>
      <c r="F105" s="78"/>
      <c r="G105" s="76"/>
      <c r="H105" s="76"/>
      <c r="I105" s="79"/>
      <c r="J105" s="80"/>
      <c r="K105" s="80"/>
      <c r="L105" s="79"/>
      <c r="M105" s="81"/>
      <c r="N105" s="82">
        <v>4028.711181640625</v>
      </c>
      <c r="O105" s="82">
        <v>8798.6650390625</v>
      </c>
      <c r="P105" s="83"/>
      <c r="Q105" s="84"/>
      <c r="R105" s="84"/>
      <c r="S105" s="109"/>
      <c r="T105" s="109"/>
      <c r="U105" s="109"/>
      <c r="V105" s="51">
        <v>65.721485000000001</v>
      </c>
      <c r="W105" s="51">
        <v>2.7620000000000001E-3</v>
      </c>
      <c r="X105" s="51">
        <v>4.3480000000000003E-3</v>
      </c>
      <c r="Y105" s="51">
        <v>0.72924599999999995</v>
      </c>
      <c r="Z105" s="51">
        <v>0.6</v>
      </c>
      <c r="AA105" s="86"/>
      <c r="AB105" s="87">
        <v>50</v>
      </c>
      <c r="AC10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5" s="88"/>
    </row>
    <row r="106" spans="1:30" ht="41.5" customHeight="1" x14ac:dyDescent="0.35">
      <c r="A106" s="110" t="s">
        <v>224</v>
      </c>
      <c r="B106" s="92"/>
      <c r="C106" s="76"/>
      <c r="D106" s="76"/>
      <c r="E106" s="77"/>
      <c r="F106" s="78"/>
      <c r="G106" s="76"/>
      <c r="H106" s="76"/>
      <c r="I106" s="79"/>
      <c r="J106" s="80"/>
      <c r="K106" s="80"/>
      <c r="L106" s="79"/>
      <c r="M106" s="81"/>
      <c r="N106" s="82">
        <v>5387.82421875</v>
      </c>
      <c r="O106" s="82">
        <v>9252.2060546875</v>
      </c>
      <c r="P106" s="83"/>
      <c r="Q106" s="84"/>
      <c r="R106" s="84"/>
      <c r="S106" s="109"/>
      <c r="T106" s="109"/>
      <c r="U106" s="109"/>
      <c r="V106" s="51">
        <v>49</v>
      </c>
      <c r="W106" s="51">
        <v>2.0330000000000001E-3</v>
      </c>
      <c r="X106" s="51">
        <v>4.6200000000000001E-4</v>
      </c>
      <c r="Y106" s="51">
        <v>0.71979499999999996</v>
      </c>
      <c r="Z106" s="51">
        <v>0.83333333333333337</v>
      </c>
      <c r="AA106" s="86"/>
      <c r="AB106" s="87">
        <v>54</v>
      </c>
      <c r="AC10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6" s="88"/>
    </row>
    <row r="107" spans="1:30" ht="41.5" customHeight="1" x14ac:dyDescent="0.35">
      <c r="A107" s="75" t="s">
        <v>225</v>
      </c>
      <c r="B107" s="92"/>
      <c r="C107" s="76"/>
      <c r="D107" s="76"/>
      <c r="E107" s="77"/>
      <c r="F107" s="78"/>
      <c r="G107" s="76"/>
      <c r="H107" s="76"/>
      <c r="I107" s="79"/>
      <c r="J107" s="80"/>
      <c r="K107" s="80"/>
      <c r="L107" s="79"/>
      <c r="M107" s="81"/>
      <c r="N107" s="82">
        <v>5705.36962890625</v>
      </c>
      <c r="O107" s="82">
        <v>2754.158447265625</v>
      </c>
      <c r="P107" s="83"/>
      <c r="Q107" s="84"/>
      <c r="R107" s="84"/>
      <c r="S107" s="109"/>
      <c r="T107" s="109"/>
      <c r="U107" s="109"/>
      <c r="V107" s="51">
        <v>49</v>
      </c>
      <c r="W107" s="51">
        <v>2.0330000000000001E-3</v>
      </c>
      <c r="X107" s="51">
        <v>4.6200000000000001E-4</v>
      </c>
      <c r="Y107" s="51">
        <v>0.71979499999999996</v>
      </c>
      <c r="Z107" s="51">
        <v>0.83333333333333337</v>
      </c>
      <c r="AA107" s="86"/>
      <c r="AB107" s="87">
        <v>55</v>
      </c>
      <c r="AC10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7" s="88"/>
    </row>
    <row r="108" spans="1:30" ht="41.5" customHeight="1" x14ac:dyDescent="0.35">
      <c r="A108" s="75" t="s">
        <v>226</v>
      </c>
      <c r="B108" s="92"/>
      <c r="C108" s="76"/>
      <c r="D108" s="76"/>
      <c r="E108" s="77"/>
      <c r="F108" s="78"/>
      <c r="G108" s="76"/>
      <c r="H108" s="76"/>
      <c r="I108" s="79"/>
      <c r="J108" s="80"/>
      <c r="K108" s="80"/>
      <c r="L108" s="79"/>
      <c r="M108" s="81"/>
      <c r="N108" s="82">
        <v>3582.762939453125</v>
      </c>
      <c r="O108" s="82">
        <v>7617.548828125</v>
      </c>
      <c r="P108" s="83"/>
      <c r="Q108" s="84"/>
      <c r="R108" s="84"/>
      <c r="S108" s="109"/>
      <c r="T108" s="109"/>
      <c r="U108" s="109"/>
      <c r="V108" s="51">
        <v>49</v>
      </c>
      <c r="W108" s="51">
        <v>2.0330000000000001E-3</v>
      </c>
      <c r="X108" s="51">
        <v>4.6200000000000001E-4</v>
      </c>
      <c r="Y108" s="51">
        <v>0.71979499999999996</v>
      </c>
      <c r="Z108" s="51">
        <v>0.83333333333333337</v>
      </c>
      <c r="AA108" s="86"/>
      <c r="AB108" s="87">
        <v>56</v>
      </c>
      <c r="AC10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08" s="88"/>
    </row>
    <row r="109" spans="1:30" ht="41.5" customHeight="1" x14ac:dyDescent="0.35">
      <c r="A109" s="110" t="s">
        <v>303</v>
      </c>
      <c r="B109" s="92"/>
      <c r="C109" s="76"/>
      <c r="D109" s="76"/>
      <c r="E109" s="77"/>
      <c r="F109" s="78"/>
      <c r="G109" s="76"/>
      <c r="H109" s="76"/>
      <c r="I109" s="79"/>
      <c r="J109" s="80"/>
      <c r="K109" s="80"/>
      <c r="L109" s="79"/>
      <c r="M109" s="81"/>
      <c r="N109" s="82">
        <v>4760.2841796875</v>
      </c>
      <c r="O109" s="82">
        <v>9734.83203125</v>
      </c>
      <c r="P109" s="83"/>
      <c r="Q109" s="84"/>
      <c r="R109" s="84"/>
      <c r="S109" s="109"/>
      <c r="T109" s="109"/>
      <c r="U109" s="109"/>
      <c r="V109" s="51">
        <v>112.719903</v>
      </c>
      <c r="W109" s="51">
        <v>2E-3</v>
      </c>
      <c r="X109" s="51">
        <v>5.2400000000000005E-4</v>
      </c>
      <c r="Y109" s="51">
        <v>0.71064799999999995</v>
      </c>
      <c r="Z109" s="51">
        <v>0.5</v>
      </c>
      <c r="AA109" s="86"/>
      <c r="AB109" s="87">
        <v>31</v>
      </c>
      <c r="AC10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09" s="88"/>
    </row>
    <row r="110" spans="1:30" ht="41.5" customHeight="1" x14ac:dyDescent="0.35">
      <c r="A110" s="75" t="s">
        <v>250</v>
      </c>
      <c r="B110" s="92"/>
      <c r="C110" s="76"/>
      <c r="D110" s="76"/>
      <c r="E110" s="77"/>
      <c r="F110" s="78"/>
      <c r="G110" s="76"/>
      <c r="H110" s="76"/>
      <c r="I110" s="79"/>
      <c r="J110" s="80"/>
      <c r="K110" s="80"/>
      <c r="L110" s="79"/>
      <c r="M110" s="81"/>
      <c r="N110" s="82">
        <v>6820.12255859375</v>
      </c>
      <c r="O110" s="82">
        <v>9235.2509765625</v>
      </c>
      <c r="P110" s="83"/>
      <c r="Q110" s="84"/>
      <c r="R110" s="84"/>
      <c r="S110" s="109"/>
      <c r="T110" s="109"/>
      <c r="U110" s="109"/>
      <c r="V110" s="51">
        <v>0.117816</v>
      </c>
      <c r="W110" s="51">
        <v>2.604E-3</v>
      </c>
      <c r="X110" s="51">
        <v>6.1669999999999997E-3</v>
      </c>
      <c r="Y110" s="51">
        <v>0.69831699999999997</v>
      </c>
      <c r="Z110" s="51">
        <v>0.95238095238095233</v>
      </c>
      <c r="AA110" s="86"/>
      <c r="AB110" s="87">
        <v>106</v>
      </c>
      <c r="AC11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0" s="88"/>
    </row>
    <row r="111" spans="1:30" ht="41.5" customHeight="1" x14ac:dyDescent="0.35">
      <c r="A111" s="75" t="s">
        <v>251</v>
      </c>
      <c r="B111" s="92"/>
      <c r="C111" s="76"/>
      <c r="D111" s="76"/>
      <c r="E111" s="77"/>
      <c r="F111" s="78"/>
      <c r="G111" s="76"/>
      <c r="H111" s="76"/>
      <c r="I111" s="79"/>
      <c r="J111" s="80"/>
      <c r="K111" s="80"/>
      <c r="L111" s="79"/>
      <c r="M111" s="81"/>
      <c r="N111" s="82">
        <v>4474.81494140625</v>
      </c>
      <c r="O111" s="82">
        <v>8806.8369140625</v>
      </c>
      <c r="P111" s="83"/>
      <c r="Q111" s="84"/>
      <c r="R111" s="84"/>
      <c r="S111" s="109"/>
      <c r="T111" s="109"/>
      <c r="U111" s="109"/>
      <c r="V111" s="51">
        <v>0.117816</v>
      </c>
      <c r="W111" s="51">
        <v>2.604E-3</v>
      </c>
      <c r="X111" s="51">
        <v>6.1669999999999997E-3</v>
      </c>
      <c r="Y111" s="51">
        <v>0.69831699999999997</v>
      </c>
      <c r="Z111" s="51">
        <v>0.95238095238095233</v>
      </c>
      <c r="AA111" s="86"/>
      <c r="AB111" s="87">
        <v>107</v>
      </c>
      <c r="AC11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1" s="88"/>
    </row>
    <row r="112" spans="1:30" ht="41.5" customHeight="1" x14ac:dyDescent="0.35">
      <c r="A112" s="75" t="s">
        <v>252</v>
      </c>
      <c r="B112" s="92"/>
      <c r="C112" s="76"/>
      <c r="D112" s="76"/>
      <c r="E112" s="77"/>
      <c r="F112" s="78"/>
      <c r="G112" s="76"/>
      <c r="H112" s="76"/>
      <c r="I112" s="79"/>
      <c r="J112" s="80"/>
      <c r="K112" s="80"/>
      <c r="L112" s="79"/>
      <c r="M112" s="81"/>
      <c r="N112" s="82">
        <v>7025.7197265625</v>
      </c>
      <c r="O112" s="82">
        <v>8694.47265625</v>
      </c>
      <c r="P112" s="83"/>
      <c r="Q112" s="84"/>
      <c r="R112" s="84"/>
      <c r="S112" s="109"/>
      <c r="T112" s="109"/>
      <c r="U112" s="109"/>
      <c r="V112" s="51">
        <v>0.117816</v>
      </c>
      <c r="W112" s="51">
        <v>2.604E-3</v>
      </c>
      <c r="X112" s="51">
        <v>6.1669999999999997E-3</v>
      </c>
      <c r="Y112" s="51">
        <v>0.69831699999999997</v>
      </c>
      <c r="Z112" s="51">
        <v>0.95238095238095233</v>
      </c>
      <c r="AA112" s="86"/>
      <c r="AB112" s="87">
        <v>108</v>
      </c>
      <c r="AC11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2" s="88"/>
    </row>
    <row r="113" spans="1:30" ht="41.5" customHeight="1" x14ac:dyDescent="0.35">
      <c r="A113" s="75" t="s">
        <v>288</v>
      </c>
      <c r="B113" s="92"/>
      <c r="C113" s="76"/>
      <c r="D113" s="76"/>
      <c r="E113" s="77"/>
      <c r="F113" s="78"/>
      <c r="G113" s="76"/>
      <c r="H113" s="76"/>
      <c r="I113" s="79"/>
      <c r="J113" s="80"/>
      <c r="K113" s="80"/>
      <c r="L113" s="79"/>
      <c r="M113" s="81"/>
      <c r="N113" s="82">
        <v>2625.451416015625</v>
      </c>
      <c r="O113" s="82">
        <v>6128.96142578125</v>
      </c>
      <c r="P113" s="83"/>
      <c r="Q113" s="84"/>
      <c r="R113" s="84"/>
      <c r="S113" s="109"/>
      <c r="T113" s="109"/>
      <c r="U113" s="109"/>
      <c r="V113" s="51">
        <v>4.7873960000000002</v>
      </c>
      <c r="W113" s="51">
        <v>2.604E-3</v>
      </c>
      <c r="X113" s="51">
        <v>6.6109999999999997E-3</v>
      </c>
      <c r="Y113" s="51">
        <v>0.69347000000000003</v>
      </c>
      <c r="Z113" s="51">
        <v>0.52380952380952384</v>
      </c>
      <c r="AA113" s="86"/>
      <c r="AB113" s="87">
        <v>80</v>
      </c>
      <c r="AC11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3" s="88"/>
    </row>
    <row r="114" spans="1:30" ht="41.5" customHeight="1" x14ac:dyDescent="0.35">
      <c r="A114" s="103" t="s">
        <v>305</v>
      </c>
      <c r="B114" s="92"/>
      <c r="C114" s="76"/>
      <c r="D114" s="76"/>
      <c r="E114" s="77"/>
      <c r="F114" s="78"/>
      <c r="G114" s="76"/>
      <c r="H114" s="76"/>
      <c r="I114" s="79"/>
      <c r="J114" s="80"/>
      <c r="K114" s="80"/>
      <c r="L114" s="79"/>
      <c r="M114" s="81"/>
      <c r="N114" s="82">
        <v>5658.19580078125</v>
      </c>
      <c r="O114" s="82">
        <v>9431.2734375</v>
      </c>
      <c r="P114" s="83"/>
      <c r="Q114" s="84"/>
      <c r="R114" s="84"/>
      <c r="S114" s="109"/>
      <c r="T114" s="109"/>
      <c r="U114" s="109"/>
      <c r="V114" s="51">
        <v>30.539421999999998</v>
      </c>
      <c r="W114" s="51">
        <v>2.3470000000000001E-3</v>
      </c>
      <c r="X114" s="51">
        <v>2.3210000000000001E-3</v>
      </c>
      <c r="Y114" s="51">
        <v>0.68942899999999996</v>
      </c>
      <c r="Z114" s="51">
        <v>0.46666666666666667</v>
      </c>
      <c r="AA114" s="86"/>
      <c r="AB114" s="87">
        <v>90</v>
      </c>
      <c r="AC11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14" s="88"/>
    </row>
    <row r="115" spans="1:30" ht="41.5" customHeight="1" x14ac:dyDescent="0.35">
      <c r="A115" s="75" t="s">
        <v>213</v>
      </c>
      <c r="B115" s="92"/>
      <c r="C115" s="76"/>
      <c r="D115" s="76"/>
      <c r="E115" s="77"/>
      <c r="F115" s="78"/>
      <c r="G115" s="76"/>
      <c r="H115" s="76"/>
      <c r="I115" s="79"/>
      <c r="J115" s="80"/>
      <c r="K115" s="80"/>
      <c r="L115" s="79"/>
      <c r="M115" s="81"/>
      <c r="N115" s="82">
        <v>1176.6864013671875</v>
      </c>
      <c r="O115" s="82">
        <v>7818.13427734375</v>
      </c>
      <c r="P115" s="83"/>
      <c r="Q115" s="84"/>
      <c r="R115" s="84"/>
      <c r="S115" s="109"/>
      <c r="T115" s="109"/>
      <c r="U115" s="109"/>
      <c r="V115" s="51">
        <v>83.425501999999994</v>
      </c>
      <c r="W115" s="51">
        <v>2.0790000000000001E-3</v>
      </c>
      <c r="X115" s="51">
        <v>4.0499999999999998E-4</v>
      </c>
      <c r="Y115" s="51">
        <v>0.68574800000000002</v>
      </c>
      <c r="Z115" s="51">
        <v>0.33333333333333331</v>
      </c>
      <c r="AA115" s="86"/>
      <c r="AB115" s="87">
        <v>40</v>
      </c>
      <c r="AC11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5" s="88"/>
    </row>
    <row r="116" spans="1:30" ht="41.5" customHeight="1" x14ac:dyDescent="0.35">
      <c r="A116" s="75" t="s">
        <v>188</v>
      </c>
      <c r="B116" s="92"/>
      <c r="C116" s="76"/>
      <c r="D116" s="76"/>
      <c r="E116" s="77"/>
      <c r="F116" s="78"/>
      <c r="G116" s="76"/>
      <c r="H116" s="76"/>
      <c r="I116" s="79"/>
      <c r="J116" s="80"/>
      <c r="K116" s="80"/>
      <c r="L116" s="79"/>
      <c r="M116" s="81"/>
      <c r="N116" s="82">
        <v>5674.3740234375</v>
      </c>
      <c r="O116" s="82">
        <v>1309.7760009765625</v>
      </c>
      <c r="P116" s="83"/>
      <c r="Q116" s="84"/>
      <c r="R116" s="84"/>
      <c r="S116" s="85"/>
      <c r="T116" s="85"/>
      <c r="U116" s="85"/>
      <c r="V116" s="51">
        <v>0</v>
      </c>
      <c r="W116" s="51">
        <v>2.5639999999999999E-3</v>
      </c>
      <c r="X116" s="51">
        <v>7.2439999999999996E-3</v>
      </c>
      <c r="Y116" s="51">
        <v>0.68205000000000005</v>
      </c>
      <c r="Z116" s="51">
        <v>1</v>
      </c>
      <c r="AA116" s="86"/>
      <c r="AB116" s="87">
        <v>109</v>
      </c>
      <c r="AC11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6" s="88"/>
    </row>
    <row r="117" spans="1:30" ht="41.5" customHeight="1" x14ac:dyDescent="0.35">
      <c r="A117" s="14" t="s">
        <v>246</v>
      </c>
      <c r="B117" s="92"/>
      <c r="C117" s="76"/>
      <c r="D117" s="76"/>
      <c r="E117" s="77"/>
      <c r="F117" s="78"/>
      <c r="G117" s="76"/>
      <c r="H117" s="76"/>
      <c r="I117" s="79"/>
      <c r="J117" s="80"/>
      <c r="K117" s="80"/>
      <c r="L117" s="79"/>
      <c r="M117" s="81"/>
      <c r="N117" s="82">
        <v>4069.0205078125</v>
      </c>
      <c r="O117" s="82">
        <v>2192.697265625</v>
      </c>
      <c r="P117" s="83"/>
      <c r="Q117" s="84"/>
      <c r="R117" s="84"/>
      <c r="S117" s="109"/>
      <c r="T117" s="109"/>
      <c r="U117" s="109"/>
      <c r="V117" s="51">
        <v>38.530199000000003</v>
      </c>
      <c r="W117" s="51">
        <v>2.8010000000000001E-3</v>
      </c>
      <c r="X117" s="51">
        <v>5.9839999999999997E-3</v>
      </c>
      <c r="Y117" s="51">
        <v>0.665188</v>
      </c>
      <c r="Z117" s="51">
        <v>0.46666666666666667</v>
      </c>
      <c r="AA117" s="86"/>
      <c r="AB117" s="87">
        <v>58</v>
      </c>
      <c r="AC11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7" s="88"/>
    </row>
    <row r="118" spans="1:30" ht="41.5" customHeight="1" x14ac:dyDescent="0.35">
      <c r="A118" s="75" t="s">
        <v>210</v>
      </c>
      <c r="B118" s="92"/>
      <c r="C118" s="76"/>
      <c r="D118" s="76"/>
      <c r="E118" s="77"/>
      <c r="F118" s="78"/>
      <c r="G118" s="76"/>
      <c r="H118" s="76"/>
      <c r="I118" s="79"/>
      <c r="J118" s="80"/>
      <c r="K118" s="80"/>
      <c r="L118" s="79"/>
      <c r="M118" s="81"/>
      <c r="N118" s="82">
        <v>7742.48974609375</v>
      </c>
      <c r="O118" s="82">
        <v>6201.8271484375</v>
      </c>
      <c r="P118" s="83"/>
      <c r="Q118" s="84"/>
      <c r="R118" s="84"/>
      <c r="S118" s="109"/>
      <c r="T118" s="109"/>
      <c r="U118" s="109"/>
      <c r="V118" s="51">
        <v>32.499853000000002</v>
      </c>
      <c r="W118" s="51">
        <v>2.5379999999999999E-3</v>
      </c>
      <c r="X118" s="51">
        <v>2.8639999999999998E-3</v>
      </c>
      <c r="Y118" s="51">
        <v>0.65860700000000005</v>
      </c>
      <c r="Z118" s="51">
        <v>0.6</v>
      </c>
      <c r="AA118" s="86"/>
      <c r="AB118" s="87">
        <v>60</v>
      </c>
      <c r="AC11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8" s="88"/>
    </row>
    <row r="119" spans="1:30" ht="41.5" customHeight="1" x14ac:dyDescent="0.35">
      <c r="A119" s="110" t="s">
        <v>280</v>
      </c>
      <c r="B119" s="92"/>
      <c r="C119" s="76"/>
      <c r="D119" s="76"/>
      <c r="E119" s="77"/>
      <c r="F119" s="78"/>
      <c r="G119" s="76"/>
      <c r="H119" s="76"/>
      <c r="I119" s="79"/>
      <c r="J119" s="80"/>
      <c r="K119" s="80"/>
      <c r="L119" s="79"/>
      <c r="M119" s="81"/>
      <c r="N119" s="82">
        <v>8204.9111328125</v>
      </c>
      <c r="O119" s="82">
        <v>7800.37451171875</v>
      </c>
      <c r="P119" s="83"/>
      <c r="Q119" s="84"/>
      <c r="R119" s="84"/>
      <c r="S119" s="109"/>
      <c r="T119" s="109"/>
      <c r="U119" s="109"/>
      <c r="V119" s="51">
        <v>2.433789</v>
      </c>
      <c r="W119" s="51">
        <v>2.2569999999999999E-3</v>
      </c>
      <c r="X119" s="51">
        <v>2.6570000000000001E-3</v>
      </c>
      <c r="Y119" s="51">
        <v>0.65223299999999995</v>
      </c>
      <c r="Z119" s="51">
        <v>0.73333333333333328</v>
      </c>
      <c r="AA119" s="86"/>
      <c r="AB119" s="87">
        <v>86</v>
      </c>
      <c r="AC11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19" s="88"/>
    </row>
    <row r="120" spans="1:30" ht="41.5" customHeight="1" x14ac:dyDescent="0.35">
      <c r="A120" s="110" t="s">
        <v>263</v>
      </c>
      <c r="B120" s="92"/>
      <c r="C120" s="76"/>
      <c r="D120" s="76"/>
      <c r="E120" s="77"/>
      <c r="F120" s="78"/>
      <c r="G120" s="76"/>
      <c r="H120" s="76"/>
      <c r="I120" s="79"/>
      <c r="J120" s="80"/>
      <c r="K120" s="80"/>
      <c r="L120" s="79"/>
      <c r="M120" s="81"/>
      <c r="N120" s="82">
        <v>4453.2392578125</v>
      </c>
      <c r="O120" s="82">
        <v>2431.88232421875</v>
      </c>
      <c r="P120" s="83"/>
      <c r="Q120" s="84"/>
      <c r="R120" s="84"/>
      <c r="S120" s="109"/>
      <c r="T120" s="109"/>
      <c r="U120" s="109"/>
      <c r="V120" s="51">
        <v>0</v>
      </c>
      <c r="W120" s="51">
        <v>2.3310000000000002E-3</v>
      </c>
      <c r="X120" s="51">
        <v>6.5360000000000001E-3</v>
      </c>
      <c r="Y120" s="51">
        <v>0.64690599999999998</v>
      </c>
      <c r="Z120" s="51">
        <v>1</v>
      </c>
      <c r="AA120" s="86"/>
      <c r="AB120" s="87">
        <v>110</v>
      </c>
      <c r="AC12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0" s="88"/>
    </row>
    <row r="121" spans="1:30" ht="41.5" customHeight="1" x14ac:dyDescent="0.35">
      <c r="A121" s="75" t="s">
        <v>272</v>
      </c>
      <c r="B121" s="92"/>
      <c r="C121" s="76"/>
      <c r="D121" s="76"/>
      <c r="E121" s="77"/>
      <c r="F121" s="78"/>
      <c r="G121" s="76"/>
      <c r="H121" s="76"/>
      <c r="I121" s="79"/>
      <c r="J121" s="80"/>
      <c r="K121" s="80"/>
      <c r="L121" s="79"/>
      <c r="M121" s="81"/>
      <c r="N121" s="82">
        <v>2784.17138671875</v>
      </c>
      <c r="O121" s="82">
        <v>1114.991943359375</v>
      </c>
      <c r="P121" s="83"/>
      <c r="Q121" s="84"/>
      <c r="R121" s="84"/>
      <c r="S121" s="109"/>
      <c r="T121" s="109"/>
      <c r="U121" s="109"/>
      <c r="V121" s="51">
        <v>0.49827199999999999</v>
      </c>
      <c r="W121" s="51">
        <v>2.398E-3</v>
      </c>
      <c r="X121" s="51">
        <v>4.1079999999999997E-3</v>
      </c>
      <c r="Y121" s="51">
        <v>0.63580899999999996</v>
      </c>
      <c r="Z121" s="51">
        <v>0.93333333333333335</v>
      </c>
      <c r="AA121" s="86"/>
      <c r="AB121" s="87">
        <v>102</v>
      </c>
      <c r="AC12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1" s="88"/>
    </row>
    <row r="122" spans="1:30" ht="41.5" customHeight="1" x14ac:dyDescent="0.35">
      <c r="A122" s="75" t="s">
        <v>273</v>
      </c>
      <c r="B122" s="92"/>
      <c r="C122" s="76"/>
      <c r="D122" s="76"/>
      <c r="E122" s="77"/>
      <c r="F122" s="78"/>
      <c r="G122" s="76"/>
      <c r="H122" s="76"/>
      <c r="I122" s="79"/>
      <c r="J122" s="80"/>
      <c r="K122" s="80"/>
      <c r="L122" s="79"/>
      <c r="M122" s="81"/>
      <c r="N122" s="82">
        <v>6332.05712890625</v>
      </c>
      <c r="O122" s="82">
        <v>622.67608642578125</v>
      </c>
      <c r="P122" s="83"/>
      <c r="Q122" s="84"/>
      <c r="R122" s="84"/>
      <c r="S122" s="109"/>
      <c r="T122" s="109"/>
      <c r="U122" s="109"/>
      <c r="V122" s="51">
        <v>0.49827199999999999</v>
      </c>
      <c r="W122" s="51">
        <v>2.398E-3</v>
      </c>
      <c r="X122" s="51">
        <v>4.1079999999999997E-3</v>
      </c>
      <c r="Y122" s="51">
        <v>0.63580899999999996</v>
      </c>
      <c r="Z122" s="51">
        <v>0.93333333333333335</v>
      </c>
      <c r="AA122" s="86"/>
      <c r="AB122" s="87">
        <v>103</v>
      </c>
      <c r="AC12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22" s="88"/>
    </row>
    <row r="123" spans="1:30" ht="41.5" customHeight="1" x14ac:dyDescent="0.35">
      <c r="A123" s="75" t="s">
        <v>274</v>
      </c>
      <c r="B123" s="92"/>
      <c r="C123" s="76"/>
      <c r="D123" s="76"/>
      <c r="E123" s="77"/>
      <c r="F123" s="78"/>
      <c r="G123" s="76"/>
      <c r="H123" s="76"/>
      <c r="I123" s="79"/>
      <c r="J123" s="80"/>
      <c r="K123" s="80"/>
      <c r="L123" s="79"/>
      <c r="M123" s="81"/>
      <c r="N123" s="82">
        <v>3214.304443359375</v>
      </c>
      <c r="O123" s="82">
        <v>628.018310546875</v>
      </c>
      <c r="P123" s="83"/>
      <c r="Q123" s="84"/>
      <c r="R123" s="84"/>
      <c r="S123" s="109"/>
      <c r="T123" s="109"/>
      <c r="U123" s="109"/>
      <c r="V123" s="51">
        <v>0.49827199999999999</v>
      </c>
      <c r="W123" s="51">
        <v>2.398E-3</v>
      </c>
      <c r="X123" s="51">
        <v>4.1079999999999997E-3</v>
      </c>
      <c r="Y123" s="51">
        <v>0.63580899999999996</v>
      </c>
      <c r="Z123" s="51">
        <v>0.93333333333333335</v>
      </c>
      <c r="AA123" s="86"/>
      <c r="AB123" s="87">
        <v>104</v>
      </c>
      <c r="AC12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23" s="88"/>
    </row>
    <row r="124" spans="1:30" ht="41.5" customHeight="1" x14ac:dyDescent="0.35">
      <c r="A124" s="75" t="s">
        <v>275</v>
      </c>
      <c r="B124" s="92"/>
      <c r="C124" s="76"/>
      <c r="D124" s="76"/>
      <c r="E124" s="77"/>
      <c r="F124" s="78"/>
      <c r="G124" s="76"/>
      <c r="H124" s="76"/>
      <c r="I124" s="79"/>
      <c r="J124" s="80"/>
      <c r="K124" s="80"/>
      <c r="L124" s="79"/>
      <c r="M124" s="81"/>
      <c r="N124" s="82">
        <v>4666.22265625</v>
      </c>
      <c r="O124" s="82">
        <v>2761.0263671875</v>
      </c>
      <c r="P124" s="83"/>
      <c r="Q124" s="84"/>
      <c r="R124" s="84"/>
      <c r="S124" s="109"/>
      <c r="T124" s="109"/>
      <c r="U124" s="109"/>
      <c r="V124" s="51">
        <v>0.49827199999999999</v>
      </c>
      <c r="W124" s="51">
        <v>2.398E-3</v>
      </c>
      <c r="X124" s="51">
        <v>4.1079999999999997E-3</v>
      </c>
      <c r="Y124" s="51">
        <v>0.63580899999999996</v>
      </c>
      <c r="Z124" s="51">
        <v>0.93333333333333335</v>
      </c>
      <c r="AA124" s="86"/>
      <c r="AB124" s="87">
        <v>105</v>
      </c>
      <c r="AC12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4" s="88"/>
    </row>
    <row r="125" spans="1:30" ht="41.5" customHeight="1" x14ac:dyDescent="0.35">
      <c r="A125" s="75" t="s">
        <v>315</v>
      </c>
      <c r="B125" s="92"/>
      <c r="C125" s="76"/>
      <c r="D125" s="76"/>
      <c r="E125" s="77"/>
      <c r="F125" s="78"/>
      <c r="G125" s="76"/>
      <c r="H125" s="76"/>
      <c r="I125" s="79"/>
      <c r="J125" s="80"/>
      <c r="K125" s="80"/>
      <c r="L125" s="79"/>
      <c r="M125" s="81"/>
      <c r="N125" s="82">
        <v>6145.85302734375</v>
      </c>
      <c r="O125" s="82">
        <v>7465.865234375</v>
      </c>
      <c r="P125" s="83"/>
      <c r="Q125" s="84"/>
      <c r="R125" s="84"/>
      <c r="S125" s="109"/>
      <c r="T125" s="109"/>
      <c r="U125" s="109"/>
      <c r="V125" s="51">
        <v>0.9</v>
      </c>
      <c r="W125" s="51">
        <v>2.5579999999999999E-3</v>
      </c>
      <c r="X125" s="51">
        <v>6.6569999999999997E-3</v>
      </c>
      <c r="Y125" s="51">
        <v>0.61465899999999996</v>
      </c>
      <c r="Z125" s="51">
        <v>0.8666666666666667</v>
      </c>
      <c r="AA125" s="86"/>
      <c r="AB125" s="87">
        <v>98</v>
      </c>
      <c r="AC12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5" s="88"/>
    </row>
    <row r="126" spans="1:30" ht="41.5" customHeight="1" x14ac:dyDescent="0.35">
      <c r="A126" s="75" t="s">
        <v>316</v>
      </c>
      <c r="B126" s="92"/>
      <c r="C126" s="76"/>
      <c r="D126" s="76"/>
      <c r="E126" s="77"/>
      <c r="F126" s="78"/>
      <c r="G126" s="76"/>
      <c r="H126" s="76"/>
      <c r="I126" s="79"/>
      <c r="J126" s="80"/>
      <c r="K126" s="80"/>
      <c r="L126" s="79"/>
      <c r="M126" s="81"/>
      <c r="N126" s="82">
        <v>2309.93212890625</v>
      </c>
      <c r="O126" s="82">
        <v>4883.2490234375</v>
      </c>
      <c r="P126" s="83"/>
      <c r="Q126" s="84"/>
      <c r="R126" s="84"/>
      <c r="S126" s="109"/>
      <c r="T126" s="109"/>
      <c r="U126" s="109"/>
      <c r="V126" s="51">
        <v>0.9</v>
      </c>
      <c r="W126" s="51">
        <v>2.5579999999999999E-3</v>
      </c>
      <c r="X126" s="51">
        <v>6.6569999999999997E-3</v>
      </c>
      <c r="Y126" s="51">
        <v>0.61465899999999996</v>
      </c>
      <c r="Z126" s="51">
        <v>0.8666666666666667</v>
      </c>
      <c r="AA126" s="86"/>
      <c r="AB126" s="87">
        <v>99</v>
      </c>
      <c r="AC12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6" s="88"/>
    </row>
    <row r="127" spans="1:30" ht="41.5" customHeight="1" x14ac:dyDescent="0.35">
      <c r="A127" s="75" t="s">
        <v>201</v>
      </c>
      <c r="B127" s="92"/>
      <c r="C127" s="76"/>
      <c r="D127" s="76"/>
      <c r="E127" s="77"/>
      <c r="F127" s="78"/>
      <c r="G127" s="76"/>
      <c r="H127" s="76"/>
      <c r="I127" s="79"/>
      <c r="J127" s="80"/>
      <c r="K127" s="80"/>
      <c r="L127" s="79"/>
      <c r="M127" s="81"/>
      <c r="N127" s="82">
        <v>8609.24609375</v>
      </c>
      <c r="O127" s="82">
        <v>4757.53076171875</v>
      </c>
      <c r="P127" s="83"/>
      <c r="Q127" s="84"/>
      <c r="R127" s="84"/>
      <c r="S127" s="109"/>
      <c r="T127" s="109"/>
      <c r="U127" s="109"/>
      <c r="V127" s="51">
        <v>0</v>
      </c>
      <c r="W127" s="51">
        <v>1.335E-3</v>
      </c>
      <c r="X127" s="51">
        <v>5.0000000000000004E-6</v>
      </c>
      <c r="Y127" s="51">
        <v>0.61280699999999999</v>
      </c>
      <c r="Z127" s="51">
        <v>1</v>
      </c>
      <c r="AA127" s="86"/>
      <c r="AB127" s="87">
        <v>143</v>
      </c>
      <c r="AC12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7" s="88"/>
    </row>
    <row r="128" spans="1:30" ht="41.5" customHeight="1" x14ac:dyDescent="0.35">
      <c r="A128" s="75" t="s">
        <v>203</v>
      </c>
      <c r="B128" s="92"/>
      <c r="C128" s="76"/>
      <c r="D128" s="76"/>
      <c r="E128" s="77"/>
      <c r="F128" s="78"/>
      <c r="G128" s="76"/>
      <c r="H128" s="76"/>
      <c r="I128" s="79"/>
      <c r="J128" s="80"/>
      <c r="K128" s="80"/>
      <c r="L128" s="79"/>
      <c r="M128" s="81"/>
      <c r="N128" s="82">
        <v>7963.2265625</v>
      </c>
      <c r="O128" s="82">
        <v>2858.03759765625</v>
      </c>
      <c r="P128" s="83"/>
      <c r="Q128" s="84"/>
      <c r="R128" s="84"/>
      <c r="S128" s="109"/>
      <c r="T128" s="109"/>
      <c r="U128" s="109"/>
      <c r="V128" s="51">
        <v>0</v>
      </c>
      <c r="W128" s="51">
        <v>1.335E-3</v>
      </c>
      <c r="X128" s="51">
        <v>5.0000000000000004E-6</v>
      </c>
      <c r="Y128" s="51">
        <v>0.61280699999999999</v>
      </c>
      <c r="Z128" s="51">
        <v>1</v>
      </c>
      <c r="AA128" s="86"/>
      <c r="AB128" s="87">
        <v>144</v>
      </c>
      <c r="AC12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8" s="88"/>
    </row>
    <row r="129" spans="1:30" ht="41.5" customHeight="1" x14ac:dyDescent="0.35">
      <c r="A129" s="75" t="s">
        <v>227</v>
      </c>
      <c r="B129" s="92"/>
      <c r="C129" s="76"/>
      <c r="D129" s="76"/>
      <c r="E129" s="77"/>
      <c r="F129" s="78"/>
      <c r="G129" s="76"/>
      <c r="H129" s="76"/>
      <c r="I129" s="79"/>
      <c r="J129" s="80"/>
      <c r="K129" s="80"/>
      <c r="L129" s="79"/>
      <c r="M129" s="81"/>
      <c r="N129" s="82">
        <v>8206.26953125</v>
      </c>
      <c r="O129" s="82">
        <v>4049.801025390625</v>
      </c>
      <c r="P129" s="83"/>
      <c r="Q129" s="84"/>
      <c r="R129" s="84"/>
      <c r="S129" s="109"/>
      <c r="T129" s="109"/>
      <c r="U129" s="109"/>
      <c r="V129" s="51">
        <v>0</v>
      </c>
      <c r="W129" s="51">
        <v>1.565E-3</v>
      </c>
      <c r="X129" s="51">
        <v>7.3999999999999996E-5</v>
      </c>
      <c r="Y129" s="51">
        <v>0.60886899999999999</v>
      </c>
      <c r="Z129" s="51">
        <v>1</v>
      </c>
      <c r="AA129" s="86"/>
      <c r="AB129" s="87">
        <v>142</v>
      </c>
      <c r="AC12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29" s="88"/>
    </row>
    <row r="130" spans="1:30" ht="41.5" customHeight="1" x14ac:dyDescent="0.35">
      <c r="A130" s="75" t="s">
        <v>317</v>
      </c>
      <c r="B130" s="92"/>
      <c r="C130" s="76"/>
      <c r="D130" s="76"/>
      <c r="E130" s="77"/>
      <c r="F130" s="78"/>
      <c r="G130" s="76"/>
      <c r="H130" s="76"/>
      <c r="I130" s="79"/>
      <c r="J130" s="80"/>
      <c r="K130" s="80"/>
      <c r="L130" s="79"/>
      <c r="M130" s="81"/>
      <c r="N130" s="82">
        <v>5308.36669921875</v>
      </c>
      <c r="O130" s="82">
        <v>8162.6845703125</v>
      </c>
      <c r="P130" s="83"/>
      <c r="Q130" s="84"/>
      <c r="R130" s="84"/>
      <c r="S130" s="109"/>
      <c r="T130" s="109"/>
      <c r="U130" s="109"/>
      <c r="V130" s="51">
        <v>6.0294359999999996</v>
      </c>
      <c r="W130" s="51">
        <v>2.7780000000000001E-3</v>
      </c>
      <c r="X130" s="51">
        <v>7.8600000000000007E-3</v>
      </c>
      <c r="Y130" s="51">
        <v>0.59147099999999997</v>
      </c>
      <c r="Z130" s="51">
        <v>0.8</v>
      </c>
      <c r="AA130" s="86"/>
      <c r="AB130" s="87">
        <v>74</v>
      </c>
      <c r="AC13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0" s="88"/>
    </row>
    <row r="131" spans="1:30" ht="41.5" customHeight="1" x14ac:dyDescent="0.35">
      <c r="A131" s="110" t="s">
        <v>306</v>
      </c>
      <c r="B131" s="92"/>
      <c r="C131" s="76"/>
      <c r="D131" s="76"/>
      <c r="E131" s="77"/>
      <c r="F131" s="78"/>
      <c r="G131" s="76"/>
      <c r="H131" s="76"/>
      <c r="I131" s="79"/>
      <c r="J131" s="80"/>
      <c r="K131" s="80"/>
      <c r="L131" s="79"/>
      <c r="M131" s="81"/>
      <c r="N131" s="82">
        <v>4691.6611328125</v>
      </c>
      <c r="O131" s="82">
        <v>8825.2333984375</v>
      </c>
      <c r="P131" s="83"/>
      <c r="Q131" s="84"/>
      <c r="R131" s="84"/>
      <c r="S131" s="109"/>
      <c r="T131" s="109"/>
      <c r="U131" s="109"/>
      <c r="V131" s="51">
        <v>1.380098</v>
      </c>
      <c r="W131" s="51">
        <v>2.3089999999999999E-3</v>
      </c>
      <c r="X131" s="51">
        <v>2.1419999999999998E-3</v>
      </c>
      <c r="Y131" s="51">
        <v>0.57044799999999996</v>
      </c>
      <c r="Z131" s="51">
        <v>0.7</v>
      </c>
      <c r="AA131" s="86"/>
      <c r="AB131" s="87">
        <v>91</v>
      </c>
      <c r="AC13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1" s="88"/>
    </row>
    <row r="132" spans="1:30" ht="41.5" customHeight="1" x14ac:dyDescent="0.35">
      <c r="A132" s="75" t="s">
        <v>257</v>
      </c>
      <c r="B132" s="92"/>
      <c r="C132" s="76"/>
      <c r="D132" s="76"/>
      <c r="E132" s="77"/>
      <c r="F132" s="78"/>
      <c r="G132" s="76"/>
      <c r="H132" s="76"/>
      <c r="I132" s="79"/>
      <c r="J132" s="80"/>
      <c r="K132" s="80"/>
      <c r="L132" s="79"/>
      <c r="M132" s="81"/>
      <c r="N132" s="82">
        <v>5330.18017578125</v>
      </c>
      <c r="O132" s="82">
        <v>1539.2718505859375</v>
      </c>
      <c r="P132" s="83"/>
      <c r="Q132" s="84"/>
      <c r="R132" s="84"/>
      <c r="S132" s="109"/>
      <c r="T132" s="109"/>
      <c r="U132" s="109"/>
      <c r="V132" s="51">
        <v>0.75</v>
      </c>
      <c r="W132" s="51">
        <v>2.5969999999999999E-3</v>
      </c>
      <c r="X132" s="51">
        <v>5.1850000000000004E-3</v>
      </c>
      <c r="Y132" s="51">
        <v>0.56108499999999994</v>
      </c>
      <c r="Z132" s="51">
        <v>0.9</v>
      </c>
      <c r="AA132" s="86"/>
      <c r="AB132" s="87">
        <v>100</v>
      </c>
      <c r="AC13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2" s="88"/>
    </row>
    <row r="133" spans="1:30" ht="41.5" customHeight="1" x14ac:dyDescent="0.35">
      <c r="A133" s="75" t="s">
        <v>206</v>
      </c>
      <c r="B133" s="92"/>
      <c r="C133" s="76"/>
      <c r="D133" s="76"/>
      <c r="E133" s="77"/>
      <c r="F133" s="78"/>
      <c r="G133" s="76"/>
      <c r="H133" s="76"/>
      <c r="I133" s="79"/>
      <c r="J133" s="80"/>
      <c r="K133" s="80"/>
      <c r="L133" s="79"/>
      <c r="M133" s="81"/>
      <c r="N133" s="82">
        <v>2621.957275390625</v>
      </c>
      <c r="O133" s="82">
        <v>3780.052490234375</v>
      </c>
      <c r="P133" s="83"/>
      <c r="Q133" s="84"/>
      <c r="R133" s="84"/>
      <c r="S133" s="109"/>
      <c r="T133" s="109"/>
      <c r="U133" s="109"/>
      <c r="V133" s="51">
        <v>0</v>
      </c>
      <c r="W133" s="51">
        <v>2.5509999999999999E-3</v>
      </c>
      <c r="X133" s="51">
        <v>4.9449999999999997E-3</v>
      </c>
      <c r="Y133" s="51">
        <v>0.54920000000000002</v>
      </c>
      <c r="Z133" s="51">
        <v>1</v>
      </c>
      <c r="AA133" s="86"/>
      <c r="AB133" s="87">
        <v>111</v>
      </c>
      <c r="AC13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3" s="88"/>
    </row>
    <row r="134" spans="1:30" ht="41.5" customHeight="1" x14ac:dyDescent="0.35">
      <c r="A134" s="75" t="s">
        <v>207</v>
      </c>
      <c r="B134" s="92"/>
      <c r="C134" s="76"/>
      <c r="D134" s="76"/>
      <c r="E134" s="77"/>
      <c r="F134" s="78"/>
      <c r="G134" s="76"/>
      <c r="H134" s="76"/>
      <c r="I134" s="79"/>
      <c r="J134" s="80"/>
      <c r="K134" s="80"/>
      <c r="L134" s="79"/>
      <c r="M134" s="81"/>
      <c r="N134" s="82">
        <v>3873.17724609375</v>
      </c>
      <c r="O134" s="82">
        <v>9245.8974609375</v>
      </c>
      <c r="P134" s="83"/>
      <c r="Q134" s="84"/>
      <c r="R134" s="84"/>
      <c r="S134" s="109"/>
      <c r="T134" s="109"/>
      <c r="U134" s="109"/>
      <c r="V134" s="51">
        <v>0</v>
      </c>
      <c r="W134" s="51">
        <v>2.5509999999999999E-3</v>
      </c>
      <c r="X134" s="51">
        <v>4.9449999999999997E-3</v>
      </c>
      <c r="Y134" s="51">
        <v>0.54920000000000002</v>
      </c>
      <c r="Z134" s="51">
        <v>1</v>
      </c>
      <c r="AA134" s="86"/>
      <c r="AB134" s="87">
        <v>112</v>
      </c>
      <c r="AC13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4" s="88"/>
    </row>
    <row r="135" spans="1:30" ht="41.5" customHeight="1" x14ac:dyDescent="0.35">
      <c r="A135" s="75" t="s">
        <v>324</v>
      </c>
      <c r="B135" s="92"/>
      <c r="C135" s="76"/>
      <c r="D135" s="76"/>
      <c r="E135" s="77"/>
      <c r="F135" s="78"/>
      <c r="G135" s="76"/>
      <c r="H135" s="76"/>
      <c r="I135" s="79"/>
      <c r="J135" s="80"/>
      <c r="K135" s="80"/>
      <c r="L135" s="79"/>
      <c r="M135" s="81"/>
      <c r="N135" s="82">
        <v>8148.35595703125</v>
      </c>
      <c r="O135" s="82">
        <v>8635.6279296875</v>
      </c>
      <c r="P135" s="83"/>
      <c r="Q135" s="84"/>
      <c r="R135" s="84"/>
      <c r="S135" s="109"/>
      <c r="T135" s="109"/>
      <c r="U135" s="109"/>
      <c r="V135" s="51">
        <v>2.1644169999999998</v>
      </c>
      <c r="W135" s="51">
        <v>2.2569999999999999E-3</v>
      </c>
      <c r="X135" s="51">
        <v>3.5230000000000001E-3</v>
      </c>
      <c r="Y135" s="51">
        <v>0.543929</v>
      </c>
      <c r="Z135" s="51">
        <v>0.7</v>
      </c>
      <c r="AA135" s="86"/>
      <c r="AB135" s="87">
        <v>97</v>
      </c>
      <c r="AC13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5" s="88"/>
    </row>
    <row r="136" spans="1:30" ht="41.5" customHeight="1" x14ac:dyDescent="0.35">
      <c r="A136" s="75" t="s">
        <v>184</v>
      </c>
      <c r="B136" s="92"/>
      <c r="C136" s="76"/>
      <c r="D136" s="76"/>
      <c r="E136" s="77"/>
      <c r="F136" s="78"/>
      <c r="G136" s="76"/>
      <c r="H136" s="76"/>
      <c r="I136" s="79"/>
      <c r="J136" s="80"/>
      <c r="K136" s="80"/>
      <c r="L136" s="79"/>
      <c r="M136" s="81"/>
      <c r="N136" s="82">
        <v>604.00250244140625</v>
      </c>
      <c r="O136" s="82">
        <v>3167.795166015625</v>
      </c>
      <c r="P136" s="83"/>
      <c r="Q136" s="84"/>
      <c r="R136" s="84"/>
      <c r="S136" s="85"/>
      <c r="T136" s="85"/>
      <c r="U136" s="85"/>
      <c r="V136" s="51">
        <v>0</v>
      </c>
      <c r="W136" s="51">
        <v>1.9530000000000001E-3</v>
      </c>
      <c r="X136" s="51">
        <v>3.88E-4</v>
      </c>
      <c r="Y136" s="51">
        <v>0.53994600000000004</v>
      </c>
      <c r="Z136" s="51">
        <v>1</v>
      </c>
      <c r="AA136" s="86"/>
      <c r="AB136" s="87">
        <v>131</v>
      </c>
      <c r="AC13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6" s="88"/>
    </row>
    <row r="137" spans="1:30" ht="41.5" customHeight="1" x14ac:dyDescent="0.35">
      <c r="A137" s="75" t="s">
        <v>185</v>
      </c>
      <c r="B137" s="92"/>
      <c r="C137" s="76"/>
      <c r="D137" s="76"/>
      <c r="E137" s="77"/>
      <c r="F137" s="78"/>
      <c r="G137" s="76"/>
      <c r="H137" s="76"/>
      <c r="I137" s="79"/>
      <c r="J137" s="80"/>
      <c r="K137" s="80"/>
      <c r="L137" s="79"/>
      <c r="M137" s="81"/>
      <c r="N137" s="82">
        <v>151.52099609375</v>
      </c>
      <c r="O137" s="82">
        <v>5716.1240234375</v>
      </c>
      <c r="P137" s="83"/>
      <c r="Q137" s="84"/>
      <c r="R137" s="84"/>
      <c r="S137" s="85"/>
      <c r="T137" s="85"/>
      <c r="U137" s="85"/>
      <c r="V137" s="51">
        <v>0</v>
      </c>
      <c r="W137" s="51">
        <v>1.9530000000000001E-3</v>
      </c>
      <c r="X137" s="51">
        <v>3.88E-4</v>
      </c>
      <c r="Y137" s="51">
        <v>0.53994600000000004</v>
      </c>
      <c r="Z137" s="51">
        <v>1</v>
      </c>
      <c r="AA137" s="86"/>
      <c r="AB137" s="87">
        <v>132</v>
      </c>
      <c r="AC13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37" s="88"/>
    </row>
    <row r="138" spans="1:30" ht="41.5" customHeight="1" x14ac:dyDescent="0.35">
      <c r="A138" s="75" t="s">
        <v>326</v>
      </c>
      <c r="B138" s="92"/>
      <c r="C138" s="76"/>
      <c r="D138" s="76"/>
      <c r="E138" s="77"/>
      <c r="F138" s="78"/>
      <c r="G138" s="76"/>
      <c r="H138" s="76"/>
      <c r="I138" s="79"/>
      <c r="J138" s="80"/>
      <c r="K138" s="80"/>
      <c r="L138" s="79"/>
      <c r="M138" s="81"/>
      <c r="N138" s="82">
        <v>6952.82666015625</v>
      </c>
      <c r="O138" s="82">
        <v>1541.0672607421875</v>
      </c>
      <c r="P138" s="83"/>
      <c r="Q138" s="84"/>
      <c r="R138" s="84"/>
      <c r="S138" s="85"/>
      <c r="T138" s="85"/>
      <c r="U138" s="85"/>
      <c r="V138" s="51">
        <v>1.821645</v>
      </c>
      <c r="W138" s="51">
        <v>2.2680000000000001E-3</v>
      </c>
      <c r="X138" s="51">
        <v>3.3960000000000001E-3</v>
      </c>
      <c r="Y138" s="51">
        <v>0.524814</v>
      </c>
      <c r="Z138" s="51">
        <v>0.5</v>
      </c>
      <c r="AA138" s="86"/>
      <c r="AB138" s="87">
        <v>88</v>
      </c>
      <c r="AC13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8" s="88"/>
    </row>
    <row r="139" spans="1:30" ht="41.5" customHeight="1" x14ac:dyDescent="0.35">
      <c r="A139" s="110" t="s">
        <v>309</v>
      </c>
      <c r="B139" s="92"/>
      <c r="C139" s="76"/>
      <c r="D139" s="76"/>
      <c r="E139" s="77"/>
      <c r="F139" s="78"/>
      <c r="G139" s="76"/>
      <c r="H139" s="76"/>
      <c r="I139" s="79"/>
      <c r="J139" s="80"/>
      <c r="K139" s="80"/>
      <c r="L139" s="79"/>
      <c r="M139" s="81"/>
      <c r="N139" s="82">
        <v>2370.9619140625</v>
      </c>
      <c r="O139" s="82">
        <v>8229.9453125</v>
      </c>
      <c r="P139" s="83"/>
      <c r="Q139" s="84"/>
      <c r="R139" s="84"/>
      <c r="S139" s="109"/>
      <c r="T139" s="109"/>
      <c r="U139" s="109"/>
      <c r="V139" s="51">
        <v>0</v>
      </c>
      <c r="W139" s="51">
        <v>1.779E-3</v>
      </c>
      <c r="X139" s="51">
        <v>3.3799999999999998E-4</v>
      </c>
      <c r="Y139" s="51">
        <v>0.52215199999999995</v>
      </c>
      <c r="Z139" s="51">
        <v>1</v>
      </c>
      <c r="AA139" s="86"/>
      <c r="AB139" s="87">
        <v>134</v>
      </c>
      <c r="AC13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39" s="88"/>
    </row>
    <row r="140" spans="1:30" ht="41.5" customHeight="1" x14ac:dyDescent="0.35">
      <c r="A140" s="110" t="s">
        <v>310</v>
      </c>
      <c r="B140" s="92"/>
      <c r="C140" s="76"/>
      <c r="D140" s="76"/>
      <c r="E140" s="77"/>
      <c r="F140" s="78"/>
      <c r="G140" s="76"/>
      <c r="H140" s="76"/>
      <c r="I140" s="79"/>
      <c r="J140" s="80"/>
      <c r="K140" s="80"/>
      <c r="L140" s="79"/>
      <c r="M140" s="81"/>
      <c r="N140" s="82">
        <v>5844.30712890625</v>
      </c>
      <c r="O140" s="82">
        <v>7842.3818359375</v>
      </c>
      <c r="P140" s="83"/>
      <c r="Q140" s="84"/>
      <c r="R140" s="84"/>
      <c r="S140" s="109"/>
      <c r="T140" s="109"/>
      <c r="U140" s="109"/>
      <c r="V140" s="51">
        <v>0</v>
      </c>
      <c r="W140" s="51">
        <v>1.779E-3</v>
      </c>
      <c r="X140" s="51">
        <v>3.3799999999999998E-4</v>
      </c>
      <c r="Y140" s="51">
        <v>0.52215199999999995</v>
      </c>
      <c r="Z140" s="51">
        <v>1</v>
      </c>
      <c r="AA140" s="86"/>
      <c r="AB140" s="87">
        <v>135</v>
      </c>
      <c r="AC14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40" s="88"/>
    </row>
    <row r="141" spans="1:30" ht="41.5" customHeight="1" x14ac:dyDescent="0.35">
      <c r="A141" s="110" t="s">
        <v>299</v>
      </c>
      <c r="B141" s="92"/>
      <c r="C141" s="76"/>
      <c r="D141" s="76"/>
      <c r="E141" s="77"/>
      <c r="F141" s="78"/>
      <c r="G141" s="76"/>
      <c r="H141" s="76"/>
      <c r="I141" s="79"/>
      <c r="J141" s="80"/>
      <c r="K141" s="80"/>
      <c r="L141" s="79"/>
      <c r="M141" s="81"/>
      <c r="N141" s="82">
        <v>5813.4599609375</v>
      </c>
      <c r="O141" s="82">
        <v>8643.4384765625</v>
      </c>
      <c r="P141" s="83"/>
      <c r="Q141" s="84"/>
      <c r="R141" s="84"/>
      <c r="S141" s="109"/>
      <c r="T141" s="109"/>
      <c r="U141" s="109"/>
      <c r="V141" s="51">
        <v>0</v>
      </c>
      <c r="W141" s="51">
        <v>1.838E-3</v>
      </c>
      <c r="X141" s="51">
        <v>2.2699999999999999E-4</v>
      </c>
      <c r="Y141" s="51">
        <v>0.48838900000000002</v>
      </c>
      <c r="Z141" s="51">
        <v>1</v>
      </c>
      <c r="AA141" s="86"/>
      <c r="AB141" s="87">
        <v>136</v>
      </c>
      <c r="AC14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41" s="88"/>
    </row>
    <row r="142" spans="1:30" ht="41.5" customHeight="1" x14ac:dyDescent="0.35">
      <c r="A142" s="103" t="s">
        <v>300</v>
      </c>
      <c r="B142" s="92"/>
      <c r="C142" s="76"/>
      <c r="D142" s="76"/>
      <c r="E142" s="77"/>
      <c r="F142" s="78"/>
      <c r="G142" s="76"/>
      <c r="H142" s="76"/>
      <c r="I142" s="79"/>
      <c r="J142" s="80"/>
      <c r="K142" s="80"/>
      <c r="L142" s="79"/>
      <c r="M142" s="81"/>
      <c r="N142" s="82">
        <v>7883.9228515625</v>
      </c>
      <c r="O142" s="82">
        <v>1951.208251953125</v>
      </c>
      <c r="P142" s="83"/>
      <c r="Q142" s="84"/>
      <c r="R142" s="84"/>
      <c r="S142" s="109"/>
      <c r="T142" s="109"/>
      <c r="U142" s="109"/>
      <c r="V142" s="51">
        <v>0</v>
      </c>
      <c r="W142" s="51">
        <v>1.838E-3</v>
      </c>
      <c r="X142" s="51">
        <v>2.2699999999999999E-4</v>
      </c>
      <c r="Y142" s="51">
        <v>0.48838900000000002</v>
      </c>
      <c r="Z142" s="51">
        <v>1</v>
      </c>
      <c r="AA142" s="86"/>
      <c r="AB142" s="87">
        <v>137</v>
      </c>
      <c r="AC14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42" s="88"/>
    </row>
    <row r="143" spans="1:30" ht="41.5" customHeight="1" x14ac:dyDescent="0.35">
      <c r="A143" s="14" t="s">
        <v>357</v>
      </c>
      <c r="B143" s="91"/>
      <c r="C143" s="76"/>
      <c r="D143" s="76"/>
      <c r="E143" s="77"/>
      <c r="F143" s="78"/>
      <c r="G143" s="76"/>
      <c r="H143" s="76"/>
      <c r="I143" s="79"/>
      <c r="J143" s="80"/>
      <c r="K143" s="80"/>
      <c r="L143" s="79"/>
      <c r="M143" s="81"/>
      <c r="N143" s="82"/>
      <c r="O143" s="82"/>
      <c r="P143" s="83"/>
      <c r="Q143" s="84"/>
      <c r="R143" s="84"/>
      <c r="S143" s="147"/>
      <c r="T143" s="147"/>
      <c r="U143" s="147"/>
      <c r="V143" s="51">
        <v>45.355943000000003</v>
      </c>
      <c r="W143" s="51">
        <v>2.604E-3</v>
      </c>
      <c r="X143" s="51">
        <v>2.2539999999999999E-3</v>
      </c>
      <c r="Y143" s="51">
        <v>0.48604000000000003</v>
      </c>
      <c r="Z143" s="51">
        <v>0.66666666666666663</v>
      </c>
      <c r="AA143" s="86"/>
      <c r="AB143" s="87">
        <v>168</v>
      </c>
      <c r="AC14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43" s="74"/>
    </row>
    <row r="144" spans="1:30" ht="41.5" customHeight="1" x14ac:dyDescent="0.35">
      <c r="A144" s="14" t="s">
        <v>358</v>
      </c>
      <c r="B144" s="91"/>
      <c r="C144" s="76"/>
      <c r="D144" s="76"/>
      <c r="E144" s="77"/>
      <c r="F144" s="78"/>
      <c r="G144" s="76"/>
      <c r="H144" s="76"/>
      <c r="I144" s="79"/>
      <c r="J144" s="80"/>
      <c r="K144" s="80"/>
      <c r="L144" s="79"/>
      <c r="M144" s="81"/>
      <c r="N144" s="82"/>
      <c r="O144" s="82"/>
      <c r="P144" s="83"/>
      <c r="Q144" s="84"/>
      <c r="R144" s="84"/>
      <c r="S144" s="147"/>
      <c r="T144" s="147"/>
      <c r="U144" s="147"/>
      <c r="V144" s="51">
        <v>45.355943000000003</v>
      </c>
      <c r="W144" s="51">
        <v>2.604E-3</v>
      </c>
      <c r="X144" s="51">
        <v>2.2539999999999999E-3</v>
      </c>
      <c r="Y144" s="51">
        <v>0.48604000000000003</v>
      </c>
      <c r="Z144" s="51">
        <v>0.66666666666666663</v>
      </c>
      <c r="AA144" s="86"/>
      <c r="AB144" s="87">
        <v>169</v>
      </c>
      <c r="AC144"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44" s="74"/>
    </row>
    <row r="145" spans="1:30" ht="41.5" customHeight="1" x14ac:dyDescent="0.35">
      <c r="A145" s="75" t="s">
        <v>359</v>
      </c>
      <c r="B145" s="92"/>
      <c r="C145" s="76"/>
      <c r="D145" s="76"/>
      <c r="E145" s="77"/>
      <c r="F145" s="78"/>
      <c r="G145" s="76"/>
      <c r="H145" s="76"/>
      <c r="I145" s="79"/>
      <c r="J145" s="80"/>
      <c r="K145" s="80"/>
      <c r="L145" s="79"/>
      <c r="M145" s="81"/>
      <c r="N145" s="82"/>
      <c r="O145" s="82"/>
      <c r="P145" s="83"/>
      <c r="Q145" s="84"/>
      <c r="R145" s="84"/>
      <c r="S145" s="147"/>
      <c r="T145" s="147"/>
      <c r="U145" s="147"/>
      <c r="V145" s="51">
        <v>45.355943000000003</v>
      </c>
      <c r="W145" s="51">
        <v>2.604E-3</v>
      </c>
      <c r="X145" s="51">
        <v>2.2539999999999999E-3</v>
      </c>
      <c r="Y145" s="51">
        <v>0.48604000000000003</v>
      </c>
      <c r="Z145" s="51">
        <v>0.66666666666666663</v>
      </c>
      <c r="AA145" s="86"/>
      <c r="AB145" s="87">
        <v>170</v>
      </c>
      <c r="AC145"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45" s="88"/>
    </row>
    <row r="146" spans="1:30" ht="41.5" customHeight="1" x14ac:dyDescent="0.35">
      <c r="A146" s="110" t="s">
        <v>278</v>
      </c>
      <c r="B146" s="92"/>
      <c r="C146" s="76"/>
      <c r="D146" s="76"/>
      <c r="E146" s="77"/>
      <c r="F146" s="78"/>
      <c r="G146" s="76"/>
      <c r="H146" s="76"/>
      <c r="I146" s="79"/>
      <c r="J146" s="80"/>
      <c r="K146" s="80"/>
      <c r="L146" s="79"/>
      <c r="M146" s="81"/>
      <c r="N146" s="82">
        <v>9410.880859375</v>
      </c>
      <c r="O146" s="82">
        <v>6177.8740234375</v>
      </c>
      <c r="P146" s="83"/>
      <c r="Q146" s="84"/>
      <c r="R146" s="84"/>
      <c r="S146" s="109"/>
      <c r="T146" s="109"/>
      <c r="U146" s="109"/>
      <c r="V146" s="51">
        <v>0</v>
      </c>
      <c r="W146" s="51">
        <v>2.1649999999999998E-3</v>
      </c>
      <c r="X146" s="51">
        <v>1.647E-3</v>
      </c>
      <c r="Y146" s="51">
        <v>0.47918300000000003</v>
      </c>
      <c r="Z146" s="51">
        <v>1</v>
      </c>
      <c r="AA146" s="86"/>
      <c r="AB146" s="87">
        <v>119</v>
      </c>
      <c r="AC146"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46" s="88"/>
    </row>
    <row r="147" spans="1:30" ht="41.5" customHeight="1" x14ac:dyDescent="0.35">
      <c r="A147" s="75" t="s">
        <v>258</v>
      </c>
      <c r="B147" s="92"/>
      <c r="C147" s="76"/>
      <c r="D147" s="76"/>
      <c r="E147" s="77"/>
      <c r="F147" s="78"/>
      <c r="G147" s="76"/>
      <c r="H147" s="76"/>
      <c r="I147" s="79"/>
      <c r="J147" s="80"/>
      <c r="K147" s="80"/>
      <c r="L147" s="79"/>
      <c r="M147" s="81"/>
      <c r="N147" s="82">
        <v>1918.3623046875</v>
      </c>
      <c r="O147" s="82">
        <v>2070.36083984375</v>
      </c>
      <c r="P147" s="83"/>
      <c r="Q147" s="84"/>
      <c r="R147" s="84"/>
      <c r="S147" s="109"/>
      <c r="T147" s="109"/>
      <c r="U147" s="109"/>
      <c r="V147" s="51">
        <v>0</v>
      </c>
      <c r="W147" s="51">
        <v>2.5769999999999999E-3</v>
      </c>
      <c r="X147" s="51">
        <v>4.653E-3</v>
      </c>
      <c r="Y147" s="51">
        <v>0.46862300000000001</v>
      </c>
      <c r="Z147" s="51">
        <v>1</v>
      </c>
      <c r="AA147" s="86"/>
      <c r="AB147" s="87">
        <v>113</v>
      </c>
      <c r="AC147"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47" s="88"/>
    </row>
    <row r="148" spans="1:30" ht="41.5" customHeight="1" x14ac:dyDescent="0.35">
      <c r="A148" s="75" t="s">
        <v>211</v>
      </c>
      <c r="B148" s="92"/>
      <c r="C148" s="76"/>
      <c r="D148" s="76"/>
      <c r="E148" s="77"/>
      <c r="F148" s="78"/>
      <c r="G148" s="76"/>
      <c r="H148" s="76"/>
      <c r="I148" s="79"/>
      <c r="J148" s="80"/>
      <c r="K148" s="80"/>
      <c r="L148" s="79"/>
      <c r="M148" s="81"/>
      <c r="N148" s="82">
        <v>6617.13720703125</v>
      </c>
      <c r="O148" s="82">
        <v>9734.83203125</v>
      </c>
      <c r="P148" s="83"/>
      <c r="Q148" s="84"/>
      <c r="R148" s="84"/>
      <c r="S148" s="109"/>
      <c r="T148" s="109"/>
      <c r="U148" s="109"/>
      <c r="V148" s="51">
        <v>0</v>
      </c>
      <c r="W148" s="51">
        <v>1.9689999999999998E-3</v>
      </c>
      <c r="X148" s="51">
        <v>6.1300000000000005E-4</v>
      </c>
      <c r="Y148" s="51">
        <v>0.46858300000000003</v>
      </c>
      <c r="Z148" s="51">
        <v>1</v>
      </c>
      <c r="AA148" s="86"/>
      <c r="AB148" s="87">
        <v>127</v>
      </c>
      <c r="AC148"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48" s="88"/>
    </row>
    <row r="149" spans="1:30" ht="41.5" customHeight="1" x14ac:dyDescent="0.35">
      <c r="A149" s="14" t="s">
        <v>347</v>
      </c>
      <c r="B149" s="91"/>
      <c r="C149" s="76"/>
      <c r="D149" s="76"/>
      <c r="E149" s="77"/>
      <c r="F149" s="78"/>
      <c r="G149" s="76"/>
      <c r="H149" s="76"/>
      <c r="I149" s="79"/>
      <c r="J149" s="80"/>
      <c r="K149" s="80"/>
      <c r="L149" s="79"/>
      <c r="M149" s="81"/>
      <c r="N149" s="82"/>
      <c r="O149" s="82"/>
      <c r="P149" s="83"/>
      <c r="Q149" s="84"/>
      <c r="R149" s="84"/>
      <c r="S149" s="147"/>
      <c r="T149" s="147"/>
      <c r="U149" s="147"/>
      <c r="V149" s="51">
        <v>0</v>
      </c>
      <c r="W149" s="51">
        <v>0.111111</v>
      </c>
      <c r="X149" s="51">
        <v>0</v>
      </c>
      <c r="Y149" s="51">
        <v>0.46485199999999999</v>
      </c>
      <c r="Z149" s="51">
        <v>0</v>
      </c>
      <c r="AA149" s="86"/>
      <c r="AB149" s="87">
        <v>158</v>
      </c>
      <c r="AC149"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49" s="74"/>
    </row>
    <row r="150" spans="1:30" ht="41.5" customHeight="1" x14ac:dyDescent="0.35">
      <c r="A150" s="14" t="s">
        <v>348</v>
      </c>
      <c r="B150" s="91"/>
      <c r="C150" s="76"/>
      <c r="D150" s="76"/>
      <c r="E150" s="77"/>
      <c r="F150" s="78"/>
      <c r="G150" s="76"/>
      <c r="H150" s="76"/>
      <c r="I150" s="79"/>
      <c r="J150" s="80"/>
      <c r="K150" s="80"/>
      <c r="L150" s="79"/>
      <c r="M150" s="81"/>
      <c r="N150" s="82"/>
      <c r="O150" s="82"/>
      <c r="P150" s="83"/>
      <c r="Q150" s="84"/>
      <c r="R150" s="84"/>
      <c r="S150" s="147"/>
      <c r="T150" s="147"/>
      <c r="U150" s="147"/>
      <c r="V150" s="51">
        <v>0</v>
      </c>
      <c r="W150" s="51">
        <v>0.111111</v>
      </c>
      <c r="X150" s="51">
        <v>0</v>
      </c>
      <c r="Y150" s="51">
        <v>0.46485199999999999</v>
      </c>
      <c r="Z150" s="51">
        <v>0</v>
      </c>
      <c r="AA150" s="86"/>
      <c r="AB150" s="87">
        <v>159</v>
      </c>
      <c r="AC15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50" s="74"/>
    </row>
    <row r="151" spans="1:30" ht="41.5" customHeight="1" x14ac:dyDescent="0.35">
      <c r="A151" s="14" t="s">
        <v>349</v>
      </c>
      <c r="B151" s="91"/>
      <c r="C151" s="76"/>
      <c r="D151" s="76"/>
      <c r="E151" s="77"/>
      <c r="F151" s="78"/>
      <c r="G151" s="76"/>
      <c r="H151" s="76"/>
      <c r="I151" s="79"/>
      <c r="J151" s="80"/>
      <c r="K151" s="80"/>
      <c r="L151" s="79"/>
      <c r="M151" s="81"/>
      <c r="N151" s="82"/>
      <c r="O151" s="82"/>
      <c r="P151" s="83"/>
      <c r="Q151" s="84"/>
      <c r="R151" s="84"/>
      <c r="S151" s="147"/>
      <c r="T151" s="147"/>
      <c r="U151" s="147"/>
      <c r="V151" s="51">
        <v>0</v>
      </c>
      <c r="W151" s="51">
        <v>2.137E-3</v>
      </c>
      <c r="X151" s="51">
        <v>1.8259999999999999E-3</v>
      </c>
      <c r="Y151" s="51">
        <v>0.420072</v>
      </c>
      <c r="Z151" s="51">
        <v>1</v>
      </c>
      <c r="AA151" s="86"/>
      <c r="AB151" s="87">
        <v>160</v>
      </c>
      <c r="AC151"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51" s="74"/>
    </row>
    <row r="152" spans="1:30" ht="41.5" customHeight="1" x14ac:dyDescent="0.35">
      <c r="A152" s="110" t="s">
        <v>313</v>
      </c>
      <c r="B152" s="92"/>
      <c r="C152" s="76"/>
      <c r="D152" s="76"/>
      <c r="E152" s="77"/>
      <c r="F152" s="78"/>
      <c r="G152" s="76"/>
      <c r="H152" s="76"/>
      <c r="I152" s="79"/>
      <c r="J152" s="80"/>
      <c r="K152" s="80"/>
      <c r="L152" s="79"/>
      <c r="M152" s="81"/>
      <c r="N152" s="82">
        <v>5913.158203125</v>
      </c>
      <c r="O152" s="82">
        <v>9577.609375</v>
      </c>
      <c r="P152" s="83"/>
      <c r="Q152" s="84"/>
      <c r="R152" s="84"/>
      <c r="S152" s="109"/>
      <c r="T152" s="109"/>
      <c r="U152" s="109"/>
      <c r="V152" s="51">
        <v>0</v>
      </c>
      <c r="W152" s="51">
        <v>2.519E-3</v>
      </c>
      <c r="X152" s="51">
        <v>3.8470000000000002E-3</v>
      </c>
      <c r="Y152" s="51">
        <v>0.41508899999999999</v>
      </c>
      <c r="Z152" s="51">
        <v>1</v>
      </c>
      <c r="AA152" s="86"/>
      <c r="AB152" s="87">
        <v>115</v>
      </c>
      <c r="AC152"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52" s="88"/>
    </row>
    <row r="153" spans="1:30" ht="41.5" customHeight="1" x14ac:dyDescent="0.35">
      <c r="A153" s="75" t="s">
        <v>314</v>
      </c>
      <c r="B153" s="92"/>
      <c r="C153" s="76"/>
      <c r="D153" s="76"/>
      <c r="E153" s="77"/>
      <c r="F153" s="78"/>
      <c r="G153" s="76"/>
      <c r="H153" s="76"/>
      <c r="I153" s="79"/>
      <c r="J153" s="80"/>
      <c r="K153" s="80"/>
      <c r="L153" s="79"/>
      <c r="M153" s="81"/>
      <c r="N153" s="82">
        <v>1291.170654296875</v>
      </c>
      <c r="O153" s="82">
        <v>8947.306640625</v>
      </c>
      <c r="P153" s="83"/>
      <c r="Q153" s="84"/>
      <c r="R153" s="84"/>
      <c r="S153" s="109"/>
      <c r="T153" s="109"/>
      <c r="U153" s="109"/>
      <c r="V153" s="51">
        <v>0</v>
      </c>
      <c r="W153" s="51">
        <v>2.519E-3</v>
      </c>
      <c r="X153" s="51">
        <v>3.8470000000000002E-3</v>
      </c>
      <c r="Y153" s="51">
        <v>0.41508899999999999</v>
      </c>
      <c r="Z153" s="51">
        <v>1</v>
      </c>
      <c r="AA153" s="86"/>
      <c r="AB153" s="87">
        <v>116</v>
      </c>
      <c r="AC153"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3" s="88"/>
    </row>
    <row r="154" spans="1:30" x14ac:dyDescent="0.35">
      <c r="A154" s="75" t="s">
        <v>276</v>
      </c>
      <c r="B154" s="92"/>
      <c r="C154" s="120"/>
      <c r="D154" s="120"/>
      <c r="E154" s="121"/>
      <c r="F154" s="122"/>
      <c r="G154" s="120"/>
      <c r="H154" s="120"/>
      <c r="I154" s="125"/>
      <c r="J154" s="126"/>
      <c r="K154" s="126"/>
      <c r="L154" s="125"/>
      <c r="M154" s="127"/>
      <c r="N154" s="129">
        <v>2864.259765625</v>
      </c>
      <c r="O154" s="129">
        <v>2556.006103515625</v>
      </c>
      <c r="P154" s="131"/>
      <c r="Q154" s="133"/>
      <c r="R154" s="133"/>
      <c r="S154" s="135"/>
      <c r="T154" s="135"/>
      <c r="U154" s="135"/>
      <c r="V154" s="51">
        <v>0</v>
      </c>
      <c r="W154" s="51">
        <v>1.9380000000000001E-3</v>
      </c>
      <c r="X154" s="51">
        <v>5.9100000000000005E-4</v>
      </c>
      <c r="Y154" s="51">
        <v>0.41437299999999999</v>
      </c>
      <c r="Z154" s="51">
        <v>1</v>
      </c>
      <c r="AA154" s="138"/>
      <c r="AB154" s="139">
        <v>128</v>
      </c>
      <c r="AC154"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4" s="88"/>
    </row>
    <row r="155" spans="1:30" x14ac:dyDescent="0.35">
      <c r="A155" s="75" t="s">
        <v>277</v>
      </c>
      <c r="B155" s="92"/>
      <c r="C155" s="120"/>
      <c r="D155" s="120"/>
      <c r="E155" s="121"/>
      <c r="F155" s="122"/>
      <c r="G155" s="120"/>
      <c r="H155" s="120"/>
      <c r="I155" s="125"/>
      <c r="J155" s="126"/>
      <c r="K155" s="126"/>
      <c r="L155" s="125"/>
      <c r="M155" s="127"/>
      <c r="N155" s="129">
        <v>1728.1953125</v>
      </c>
      <c r="O155" s="129">
        <v>6325.96337890625</v>
      </c>
      <c r="P155" s="131"/>
      <c r="Q155" s="133"/>
      <c r="R155" s="133"/>
      <c r="S155" s="135"/>
      <c r="T155" s="135"/>
      <c r="U155" s="135"/>
      <c r="V155" s="51">
        <v>0</v>
      </c>
      <c r="W155" s="51">
        <v>1.9380000000000001E-3</v>
      </c>
      <c r="X155" s="51">
        <v>5.9100000000000005E-4</v>
      </c>
      <c r="Y155" s="51">
        <v>0.41437299999999999</v>
      </c>
      <c r="Z155" s="51">
        <v>1</v>
      </c>
      <c r="AA155" s="138"/>
      <c r="AB155" s="139">
        <v>129</v>
      </c>
      <c r="AC155"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5" s="88"/>
    </row>
    <row r="156" spans="1:30" x14ac:dyDescent="0.35">
      <c r="A156" s="75" t="s">
        <v>320</v>
      </c>
      <c r="B156" s="92"/>
      <c r="C156" s="120"/>
      <c r="D156" s="120"/>
      <c r="E156" s="121"/>
      <c r="F156" s="122"/>
      <c r="G156" s="120"/>
      <c r="H156" s="120"/>
      <c r="I156" s="125"/>
      <c r="J156" s="126"/>
      <c r="K156" s="126"/>
      <c r="L156" s="125"/>
      <c r="M156" s="127"/>
      <c r="N156" s="129">
        <v>1896.7899169921875</v>
      </c>
      <c r="O156" s="129">
        <v>8585.7978515625</v>
      </c>
      <c r="P156" s="131"/>
      <c r="Q156" s="133"/>
      <c r="R156" s="133"/>
      <c r="S156" s="136"/>
      <c r="T156" s="136"/>
      <c r="U156" s="136"/>
      <c r="V156" s="51">
        <v>0</v>
      </c>
      <c r="W156" s="51">
        <v>2.049E-3</v>
      </c>
      <c r="X156" s="51">
        <v>1.1950000000000001E-3</v>
      </c>
      <c r="Y156" s="51">
        <v>0.40338299999999999</v>
      </c>
      <c r="Z156" s="51">
        <v>1</v>
      </c>
      <c r="AA156" s="138"/>
      <c r="AB156" s="139">
        <v>121</v>
      </c>
      <c r="AC156"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6" s="88"/>
    </row>
    <row r="157" spans="1:30" x14ac:dyDescent="0.35">
      <c r="A157" s="14" t="s">
        <v>235</v>
      </c>
      <c r="B157" s="92"/>
      <c r="C157" s="120"/>
      <c r="D157" s="120"/>
      <c r="E157" s="121"/>
      <c r="F157" s="122"/>
      <c r="G157" s="120"/>
      <c r="H157" s="120"/>
      <c r="I157" s="125"/>
      <c r="J157" s="126"/>
      <c r="K157" s="126"/>
      <c r="L157" s="125"/>
      <c r="M157" s="127"/>
      <c r="N157" s="129">
        <v>1697.8426513671875</v>
      </c>
      <c r="O157" s="129">
        <v>5643.9736328125</v>
      </c>
      <c r="P157" s="131"/>
      <c r="Q157" s="133"/>
      <c r="R157" s="133"/>
      <c r="S157" s="136"/>
      <c r="T157" s="136"/>
      <c r="U157" s="136"/>
      <c r="V157" s="51">
        <v>0</v>
      </c>
      <c r="W157" s="51">
        <v>2.2520000000000001E-3</v>
      </c>
      <c r="X157" s="51">
        <v>1.4120000000000001E-3</v>
      </c>
      <c r="Y157" s="51">
        <v>0.39512700000000001</v>
      </c>
      <c r="Z157" s="51">
        <v>1</v>
      </c>
      <c r="AA157" s="138"/>
      <c r="AB157" s="139">
        <v>123</v>
      </c>
      <c r="AC157"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7" s="88"/>
    </row>
    <row r="158" spans="1:30" x14ac:dyDescent="0.35">
      <c r="A158" s="75" t="s">
        <v>236</v>
      </c>
      <c r="B158" s="92"/>
      <c r="C158" s="120"/>
      <c r="D158" s="120"/>
      <c r="E158" s="121"/>
      <c r="F158" s="122"/>
      <c r="G158" s="120"/>
      <c r="H158" s="120"/>
      <c r="I158" s="125"/>
      <c r="J158" s="126"/>
      <c r="K158" s="126"/>
      <c r="L158" s="125"/>
      <c r="M158" s="127"/>
      <c r="N158" s="129">
        <v>7601.90576171875</v>
      </c>
      <c r="O158" s="129">
        <v>8626.6064453125</v>
      </c>
      <c r="P158" s="131"/>
      <c r="Q158" s="133"/>
      <c r="R158" s="133"/>
      <c r="S158" s="136"/>
      <c r="T158" s="136"/>
      <c r="U158" s="136"/>
      <c r="V158" s="51">
        <v>0</v>
      </c>
      <c r="W158" s="51">
        <v>2.2520000000000001E-3</v>
      </c>
      <c r="X158" s="51">
        <v>1.4120000000000001E-3</v>
      </c>
      <c r="Y158" s="51">
        <v>0.39512700000000001</v>
      </c>
      <c r="Z158" s="51">
        <v>1</v>
      </c>
      <c r="AA158" s="138"/>
      <c r="AB158" s="139">
        <v>124</v>
      </c>
      <c r="AC158"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8" s="88"/>
    </row>
    <row r="159" spans="1:30" x14ac:dyDescent="0.35">
      <c r="A159" s="75" t="s">
        <v>214</v>
      </c>
      <c r="B159" s="92"/>
      <c r="C159" s="120"/>
      <c r="D159" s="120"/>
      <c r="E159" s="121"/>
      <c r="F159" s="122"/>
      <c r="G159" s="120"/>
      <c r="H159" s="120"/>
      <c r="I159" s="125"/>
      <c r="J159" s="126"/>
      <c r="K159" s="126"/>
      <c r="L159" s="125"/>
      <c r="M159" s="127"/>
      <c r="N159" s="129">
        <v>3854.2294921875</v>
      </c>
      <c r="O159" s="129">
        <v>8465.61328125</v>
      </c>
      <c r="P159" s="131"/>
      <c r="Q159" s="133"/>
      <c r="R159" s="133"/>
      <c r="S159" s="136"/>
      <c r="T159" s="136"/>
      <c r="U159" s="136"/>
      <c r="V159" s="51">
        <v>0</v>
      </c>
      <c r="W159" s="51">
        <v>2.0079999999999998E-3</v>
      </c>
      <c r="X159" s="51">
        <v>3.1300000000000002E-4</v>
      </c>
      <c r="Y159" s="51">
        <v>0.38600299999999999</v>
      </c>
      <c r="Z159" s="51">
        <v>1</v>
      </c>
      <c r="AA159" s="138"/>
      <c r="AB159" s="139">
        <v>133</v>
      </c>
      <c r="AC159"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59" s="88"/>
    </row>
    <row r="160" spans="1:30" x14ac:dyDescent="0.35">
      <c r="A160" s="75" t="s">
        <v>332</v>
      </c>
      <c r="B160" s="92"/>
      <c r="C160" s="120"/>
      <c r="D160" s="120"/>
      <c r="E160" s="121"/>
      <c r="F160" s="122"/>
      <c r="G160" s="120"/>
      <c r="H160" s="120"/>
      <c r="I160" s="125"/>
      <c r="J160" s="126"/>
      <c r="K160" s="126"/>
      <c r="L160" s="125"/>
      <c r="M160" s="127"/>
      <c r="N160" s="129">
        <v>800.90887451171875</v>
      </c>
      <c r="O160" s="129">
        <v>4501.8671875</v>
      </c>
      <c r="P160" s="131"/>
      <c r="Q160" s="133"/>
      <c r="R160" s="133"/>
      <c r="S160" s="135"/>
      <c r="T160" s="135"/>
      <c r="U160" s="135"/>
      <c r="V160" s="51">
        <v>0</v>
      </c>
      <c r="W160" s="51">
        <v>2.532E-3</v>
      </c>
      <c r="X160" s="51">
        <v>4.2030000000000001E-3</v>
      </c>
      <c r="Y160" s="51">
        <v>0.385745</v>
      </c>
      <c r="Z160" s="51">
        <v>1</v>
      </c>
      <c r="AA160" s="138"/>
      <c r="AB160" s="139">
        <v>114</v>
      </c>
      <c r="AC160"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0" s="88"/>
    </row>
    <row r="161" spans="1:30" x14ac:dyDescent="0.35">
      <c r="A161" s="103" t="s">
        <v>261</v>
      </c>
      <c r="B161" s="92"/>
      <c r="C161" s="120"/>
      <c r="D161" s="120"/>
      <c r="E161" s="121"/>
      <c r="F161" s="122"/>
      <c r="G161" s="120"/>
      <c r="H161" s="120"/>
      <c r="I161" s="125"/>
      <c r="J161" s="126"/>
      <c r="K161" s="126"/>
      <c r="L161" s="125"/>
      <c r="M161" s="127"/>
      <c r="N161" s="129">
        <v>2106.6572265625</v>
      </c>
      <c r="O161" s="129">
        <v>2961.283203125</v>
      </c>
      <c r="P161" s="131"/>
      <c r="Q161" s="133"/>
      <c r="R161" s="133"/>
      <c r="S161" s="136"/>
      <c r="T161" s="136"/>
      <c r="U161" s="136"/>
      <c r="V161" s="51">
        <v>0</v>
      </c>
      <c r="W161" s="51">
        <v>2.0790000000000001E-3</v>
      </c>
      <c r="X161" s="51">
        <v>2.4369999999999999E-3</v>
      </c>
      <c r="Y161" s="51">
        <v>0.36741400000000002</v>
      </c>
      <c r="Z161" s="51">
        <v>1</v>
      </c>
      <c r="AA161" s="138"/>
      <c r="AB161" s="139">
        <v>118</v>
      </c>
      <c r="AC161"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1" s="88"/>
    </row>
    <row r="162" spans="1:30" x14ac:dyDescent="0.35">
      <c r="A162" s="75" t="s">
        <v>322</v>
      </c>
      <c r="B162" s="92"/>
      <c r="C162" s="120"/>
      <c r="D162" s="120"/>
      <c r="E162" s="121"/>
      <c r="F162" s="122"/>
      <c r="G162" s="120"/>
      <c r="H162" s="120"/>
      <c r="I162" s="125"/>
      <c r="J162" s="126"/>
      <c r="K162" s="126"/>
      <c r="L162" s="125"/>
      <c r="M162" s="127"/>
      <c r="N162" s="129">
        <v>1575.8153076171875</v>
      </c>
      <c r="O162" s="129">
        <v>9368.1259765625</v>
      </c>
      <c r="P162" s="131"/>
      <c r="Q162" s="133"/>
      <c r="R162" s="133"/>
      <c r="S162" s="136"/>
      <c r="T162" s="136"/>
      <c r="U162" s="136"/>
      <c r="V162" s="51">
        <v>0</v>
      </c>
      <c r="W162" s="51">
        <v>1.786E-3</v>
      </c>
      <c r="X162" s="51">
        <v>6.5399999999999996E-4</v>
      </c>
      <c r="Y162" s="51">
        <v>0.32289400000000001</v>
      </c>
      <c r="Z162" s="51">
        <v>1</v>
      </c>
      <c r="AA162" s="138"/>
      <c r="AB162" s="139">
        <v>126</v>
      </c>
      <c r="AC162"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62" s="88"/>
    </row>
    <row r="163" spans="1:30" x14ac:dyDescent="0.35">
      <c r="A163" s="75" t="s">
        <v>334</v>
      </c>
      <c r="B163" s="92"/>
      <c r="C163" s="120"/>
      <c r="D163" s="120"/>
      <c r="E163" s="121"/>
      <c r="F163" s="122"/>
      <c r="G163" s="120"/>
      <c r="H163" s="120"/>
      <c r="I163" s="125"/>
      <c r="J163" s="126"/>
      <c r="K163" s="126"/>
      <c r="L163" s="125"/>
      <c r="M163" s="127"/>
      <c r="N163" s="129">
        <v>1463.5211181640625</v>
      </c>
      <c r="O163" s="129">
        <v>1060.0185546875</v>
      </c>
      <c r="P163" s="131"/>
      <c r="Q163" s="133"/>
      <c r="R163" s="133"/>
      <c r="S163" s="135"/>
      <c r="T163" s="135"/>
      <c r="U163" s="135"/>
      <c r="V163" s="51">
        <v>0</v>
      </c>
      <c r="W163" s="51">
        <v>2.5249999999999999E-3</v>
      </c>
      <c r="X163" s="51">
        <v>2.6129999999999999E-3</v>
      </c>
      <c r="Y163" s="51">
        <v>0.313253</v>
      </c>
      <c r="Z163" s="51">
        <v>1</v>
      </c>
      <c r="AA163" s="138"/>
      <c r="AB163" s="139">
        <v>117</v>
      </c>
      <c r="AC163"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3" s="88"/>
    </row>
    <row r="164" spans="1:30" x14ac:dyDescent="0.35">
      <c r="A164" s="75" t="s">
        <v>239</v>
      </c>
      <c r="B164" s="92"/>
      <c r="C164" s="120"/>
      <c r="D164" s="120"/>
      <c r="E164" s="121"/>
      <c r="F164" s="122"/>
      <c r="G164" s="120"/>
      <c r="H164" s="120"/>
      <c r="I164" s="125"/>
      <c r="J164" s="126"/>
      <c r="K164" s="126"/>
      <c r="L164" s="125"/>
      <c r="M164" s="127"/>
      <c r="N164" s="129">
        <v>9381.8916015625</v>
      </c>
      <c r="O164" s="129">
        <v>2292.03955078125</v>
      </c>
      <c r="P164" s="131"/>
      <c r="Q164" s="133"/>
      <c r="R164" s="133"/>
      <c r="S164" s="136"/>
      <c r="T164" s="136"/>
      <c r="U164" s="136"/>
      <c r="V164" s="51">
        <v>0</v>
      </c>
      <c r="W164" s="51">
        <v>2.0790000000000001E-3</v>
      </c>
      <c r="X164" s="51">
        <v>1.3259999999999999E-3</v>
      </c>
      <c r="Y164" s="51">
        <v>0.30292400000000003</v>
      </c>
      <c r="Z164" s="51">
        <v>1</v>
      </c>
      <c r="AA164" s="138"/>
      <c r="AB164" s="139">
        <v>122</v>
      </c>
      <c r="AC164"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4" s="88"/>
    </row>
    <row r="165" spans="1:30" x14ac:dyDescent="0.35">
      <c r="A165" s="75" t="s">
        <v>266</v>
      </c>
      <c r="B165" s="92"/>
      <c r="C165" s="120"/>
      <c r="D165" s="120"/>
      <c r="E165" s="121"/>
      <c r="F165" s="122"/>
      <c r="G165" s="120"/>
      <c r="H165" s="120"/>
      <c r="I165" s="125"/>
      <c r="J165" s="126"/>
      <c r="K165" s="126"/>
      <c r="L165" s="125"/>
      <c r="M165" s="127"/>
      <c r="N165" s="129">
        <v>3488.55224609375</v>
      </c>
      <c r="O165" s="129">
        <v>8521.1533203125</v>
      </c>
      <c r="P165" s="131"/>
      <c r="Q165" s="133"/>
      <c r="R165" s="133"/>
      <c r="S165" s="136"/>
      <c r="T165" s="136"/>
      <c r="U165" s="136"/>
      <c r="V165" s="51">
        <v>0</v>
      </c>
      <c r="W165" s="51">
        <v>2.1320000000000002E-3</v>
      </c>
      <c r="X165" s="51">
        <v>2.101E-3</v>
      </c>
      <c r="Y165" s="51">
        <v>0.29183700000000001</v>
      </c>
      <c r="Z165" s="51">
        <v>1</v>
      </c>
      <c r="AA165" s="138"/>
      <c r="AB165" s="139">
        <v>120</v>
      </c>
      <c r="AC165"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5" s="88"/>
    </row>
    <row r="166" spans="1:30" x14ac:dyDescent="0.35">
      <c r="A166" s="14" t="s">
        <v>351</v>
      </c>
      <c r="B166" s="91"/>
      <c r="C166" s="120"/>
      <c r="D166" s="120"/>
      <c r="E166" s="121"/>
      <c r="F166" s="122"/>
      <c r="G166" s="120"/>
      <c r="H166" s="120"/>
      <c r="I166" s="125"/>
      <c r="J166" s="126"/>
      <c r="K166" s="126"/>
      <c r="L166" s="125"/>
      <c r="M166" s="127"/>
      <c r="N166" s="129"/>
      <c r="O166" s="129"/>
      <c r="P166" s="131"/>
      <c r="Q166" s="133"/>
      <c r="R166" s="133"/>
      <c r="S166" s="146"/>
      <c r="T166" s="146"/>
      <c r="U166" s="146"/>
      <c r="V166" s="51">
        <v>0</v>
      </c>
      <c r="W166" s="51">
        <v>1.709E-3</v>
      </c>
      <c r="X166" s="51">
        <v>1.8900000000000001E-4</v>
      </c>
      <c r="Y166" s="51">
        <v>0.269675</v>
      </c>
      <c r="Z166" s="51">
        <v>0</v>
      </c>
      <c r="AA166" s="138"/>
      <c r="AB166" s="139">
        <v>162</v>
      </c>
      <c r="AC166"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66" s="74"/>
    </row>
    <row r="167" spans="1:30" x14ac:dyDescent="0.35">
      <c r="A167" s="14" t="s">
        <v>352</v>
      </c>
      <c r="B167" s="91"/>
      <c r="C167" s="120"/>
      <c r="D167" s="120"/>
      <c r="E167" s="121"/>
      <c r="F167" s="122"/>
      <c r="G167" s="120"/>
      <c r="H167" s="120"/>
      <c r="I167" s="125"/>
      <c r="J167" s="126"/>
      <c r="K167" s="126"/>
      <c r="L167" s="125"/>
      <c r="M167" s="127"/>
      <c r="N167" s="129"/>
      <c r="O167" s="129"/>
      <c r="P167" s="131"/>
      <c r="Q167" s="133"/>
      <c r="R167" s="133"/>
      <c r="S167" s="146"/>
      <c r="T167" s="146"/>
      <c r="U167" s="146"/>
      <c r="V167" s="51">
        <v>0</v>
      </c>
      <c r="W167" s="51">
        <v>1.709E-3</v>
      </c>
      <c r="X167" s="51">
        <v>1.8900000000000001E-4</v>
      </c>
      <c r="Y167" s="51">
        <v>0.269675</v>
      </c>
      <c r="Z167" s="51">
        <v>0</v>
      </c>
      <c r="AA167" s="138"/>
      <c r="AB167" s="139">
        <v>163</v>
      </c>
      <c r="AC167"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67" s="74"/>
    </row>
    <row r="168" spans="1:30" x14ac:dyDescent="0.35">
      <c r="A168" s="75" t="s">
        <v>331</v>
      </c>
      <c r="B168" s="92"/>
      <c r="C168" s="120"/>
      <c r="D168" s="120"/>
      <c r="E168" s="121"/>
      <c r="F168" s="122"/>
      <c r="G168" s="120"/>
      <c r="H168" s="120"/>
      <c r="I168" s="125"/>
      <c r="J168" s="126"/>
      <c r="K168" s="126"/>
      <c r="L168" s="125"/>
      <c r="M168" s="127"/>
      <c r="N168" s="129">
        <v>3248.546630859375</v>
      </c>
      <c r="O168" s="129">
        <v>1761.9185791015625</v>
      </c>
      <c r="P168" s="131"/>
      <c r="Q168" s="133"/>
      <c r="R168" s="133"/>
      <c r="S168" s="136"/>
      <c r="T168" s="136"/>
      <c r="U168" s="136"/>
      <c r="V168" s="51">
        <v>0</v>
      </c>
      <c r="W168" s="51">
        <v>2.016E-3</v>
      </c>
      <c r="X168" s="51">
        <v>4.0900000000000002E-4</v>
      </c>
      <c r="Y168" s="51">
        <v>0.241369</v>
      </c>
      <c r="Z168" s="51">
        <v>0</v>
      </c>
      <c r="AA168" s="138"/>
      <c r="AB168" s="139">
        <v>130</v>
      </c>
      <c r="AC168"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8" s="88"/>
    </row>
    <row r="169" spans="1:30" x14ac:dyDescent="0.35">
      <c r="A169" s="75" t="s">
        <v>333</v>
      </c>
      <c r="B169" s="92"/>
      <c r="C169" s="120"/>
      <c r="D169" s="120"/>
      <c r="E169" s="121"/>
      <c r="F169" s="122"/>
      <c r="G169" s="120"/>
      <c r="H169" s="120"/>
      <c r="I169" s="125"/>
      <c r="J169" s="126"/>
      <c r="K169" s="126"/>
      <c r="L169" s="125"/>
      <c r="M169" s="127"/>
      <c r="N169" s="129">
        <v>7378.48388671875</v>
      </c>
      <c r="O169" s="129">
        <v>2825.7509765625</v>
      </c>
      <c r="P169" s="131"/>
      <c r="Q169" s="133"/>
      <c r="R169" s="133"/>
      <c r="S169" s="135"/>
      <c r="T169" s="135"/>
      <c r="U169" s="135"/>
      <c r="V169" s="51">
        <v>0</v>
      </c>
      <c r="W169" s="51">
        <v>2.0279999999999999E-3</v>
      </c>
      <c r="X169" s="51">
        <v>8.2299999999999995E-4</v>
      </c>
      <c r="Y169" s="51">
        <v>0.225187</v>
      </c>
      <c r="Z169" s="51">
        <v>0</v>
      </c>
      <c r="AA169" s="138"/>
      <c r="AB169" s="139">
        <v>125</v>
      </c>
      <c r="AC169" s="139"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1</v>
      </c>
      <c r="AD169" s="88"/>
    </row>
    <row r="170" spans="1:30" x14ac:dyDescent="0.35">
      <c r="A170" s="75" t="s">
        <v>289</v>
      </c>
      <c r="B170" s="92"/>
      <c r="C170" s="76"/>
      <c r="D170" s="76"/>
      <c r="E170" s="77"/>
      <c r="F170" s="78"/>
      <c r="G170" s="76"/>
      <c r="H170" s="76"/>
      <c r="I170" s="79"/>
      <c r="J170" s="80"/>
      <c r="K170" s="80"/>
      <c r="L170" s="79"/>
      <c r="M170" s="81"/>
      <c r="N170" s="82"/>
      <c r="O170" s="82"/>
      <c r="P170" s="83"/>
      <c r="Q170" s="84"/>
      <c r="R170" s="84"/>
      <c r="S170" s="109"/>
      <c r="T170" s="109"/>
      <c r="U170" s="109"/>
      <c r="V170" s="51"/>
      <c r="W170" s="51"/>
      <c r="X170" s="51"/>
      <c r="Y170" s="51"/>
      <c r="Z170" s="51"/>
      <c r="AA170" s="86"/>
      <c r="AB170" s="87">
        <v>153</v>
      </c>
      <c r="AC170" s="87" t="b">
        <f xml:space="preserve"> IF(AND(Vertices[X] &gt;= Misc!$O$2, Vertices[X] &lt;= Misc!$P$2,Vertices[Y] &gt;= Misc!$O$3, Vertices[Y] &lt;= Misc!$P$3,Vertices[Eigenvector Centrality] &gt;= Misc!$O$4, Vertices[Eigenvector Centrality] &lt;= Misc!$P$4,Vertices[Clustering Coefficient] &gt;= Misc!$O$5, Vertices[Clustering Coefficient] &lt;= Misc!$P$5,TRUE), TRUE, FALSE)</f>
        <v>0</v>
      </c>
      <c r="AD170" s="88"/>
    </row>
  </sheetData>
  <dataConsolidate/>
  <dataValidations count="20">
    <dataValidation allowBlank="1" errorTitle="Invalid Vertex Visibility" error="You have entered an unrecognized vertex visibility.  Try selecting from the drop-down list instead." sqref="AE3"/>
    <dataValidation allowBlank="1" showErrorMessage="1" sqref="AE2"/>
    <dataValidation allowBlank="1" showInputMessage="1" showErrorMessage="1" promptTitle="Vertex Name" prompt="Enter the name of the vertex." sqref="A55:A56 A3:A53"/>
    <dataValidation allowBlank="1" showInputMessage="1" errorTitle="Invalid Vertex Image Key" promptTitle="Vertex Label" prompt="To show a vertex as a box containing text, set the Shape to Label and enter a label.  To annotate another shape with text, set the Shape to something else and enter a label." sqref="I3:I29"/>
    <dataValidation allowBlank="1" showInputMessage="1" errorTitle="Invalid Vertex Visibility" error="You have entered an unrecognized vertex visibility.  Try selecting from the drop-down list instead." promptTitle="Vertex ID" prompt="This is a unique ID that gets filled in automatically.  Do not edit this column." sqref="AB3:AB170"/>
    <dataValidation type="list" allowBlank="1" showInputMessage="1" showErrorMessage="1" errorTitle="Invalid Vertex Locked" error="You have entered an invalid vertex &quot;locked.&quot;  Try selecting from the drop-down list instead." promptTitle="Vertex Locked?" prompt="Set to Yes to lock the vertex at its current location." sqref="P3:P170">
      <formula1>ValidBooleansDefaultFalse</formula1>
    </dataValidation>
    <dataValidation allowBlank="1" showInputMessage="1" errorTitle="Invalid Vertex Location" error="The optional vertex location's X and Y values must be whole numbers between 0 and 9999." promptTitle="Vertex Location" prompt="Enter an optional vertex location.  X and Y values should be between 0 and 9,999.  If you enter X and Y values, you should set NodeXL, Graph, Layout to &quot;None&quot; to prevent NodeXL from overwriting your values when you show the graph." sqref="N3:O170"/>
    <dataValidation allowBlank="1" showInputMessage="1" showErrorMessage="1" errorTitle="Invalid Vertex Visibility" error="You have entered an unrecognized vertex visibility.  Try selecting from the drop-down list instead." promptTitle="Vertex Layout Order" prompt="Enter an optional number to control the order in which the vertices are laid out and stacked in the graph." sqref="M3:M170"/>
    <dataValidation allowBlank="1" showInputMessage="1" errorTitle="Invalid Vertex Location" error="The optional vertex location's X and Y values must be whole numbers between 0 and 9999." promptTitle="Vertex Polar R" prompt="Enter an optional vertex polar radial coordinate.  This is used only when a Layout Type of Polar or Polar Absolute is selected in the graph pane.  Hover the mouse over the column header for more details." sqref="Q3:Q170"/>
    <dataValidation allowBlank="1" showInputMessage="1" errorTitle="Invalid Vertex Location" error="The optional vertex location's X and Y values must be whole numbers between 0 and 9999." promptTitle="Vertex Polar Angle" prompt="Enter an optional vertex polar angle coordinate, in degrees.  This is used only when a Layout Type of Polar or Polar Absolute is selected in the graph pane." sqref="R3:R170"/>
    <dataValidation allowBlank="1" showInputMessage="1" errorTitle="Invalid Vertex Image Key" promptTitle="Vertex Tooltip" prompt="Enter optional text that will pop up when the mouse is hovered over the vertex." sqref="L3:L170"/>
    <dataValidation allowBlank="1" errorTitle="Invalid Vertex Visibility" error="You have entered an unrecognized vertex visibility.  Try selecting from the drop-down list instead." promptTitle="Vertex ID" prompt="This is a unique ID that gets filled in automatically.  Do not edit this column." sqref="AC3:AC170"/>
    <dataValidation type="list" allowBlank="1" showInputMessage="1" showErrorMessage="1" errorTitle="Invalid Vertex Visibility" error="You have entered an invalid vertex visibility.  Try selecting from the drop-down list instead." promptTitle="Vertex Visibility" prompt="Select an optional vertex visibility.  Vertices are &quot;Show if in an Edge&quot; by default." sqref="H3:H170">
      <formula1>ValidVertexVisibilities</formula1>
    </dataValidation>
    <dataValidation allowBlank="1" showInputMessage="1" promptTitle="Vertex Label Fill Color" prompt="To select an optional fill color for the Label shape, right-click and select Select Color on the right-click menu." sqref="J3:J5 J7 J9 J11:J153"/>
    <dataValidation allowBlank="1" showInputMessage="1" errorTitle="Invalid Vertex Image Key" promptTitle="Vertex Image File" prompt="Enter the path to an image file.  Hover over the column header for examples." sqref="G3:G170"/>
    <dataValidation allowBlank="1" showInputMessage="1" promptTitle="Vertex Color" prompt="To select an optional vertex color, right-click and select Select Color on the right-click menu." sqref="C3:C170 J6 J8 J10"/>
    <dataValidation allowBlank="1" showInputMessage="1" errorTitle="Invalid Vertex Opacity" error="The optional vertex opacity must be a whole number between 0 and 10." promptTitle="Vertex Opacity" prompt="Enter an optional vertex opacity between 0 (transparent) and 100 (opaque)." sqref="F3:F170"/>
    <dataValidation type="list" allowBlank="1" showInputMessage="1" showErrorMessage="1" errorTitle="Invalid Vertex Shape" error="You have entered an invalid vertex shape.  Try selecting from the drop-down list instead." promptTitle="Vertex Shape" prompt="Select an optional vertex shape." sqref="D3:D170">
      <formula1>ValidVertexShapes</formula1>
    </dataValidation>
    <dataValidation allowBlank="1" showInputMessage="1" errorTitle="Invalid Vertex Size" error="The optional vertex size must be a decimal number.  Any size is acceptable, although 1 is used if the size is less than 1, and 10 is used if the size is greater than 10." promptTitle="Vertex Size" prompt="Enter an optional vertex size between 1 and 1,000." sqref="E3:E170"/>
    <dataValidation type="list" allowBlank="1" showInputMessage="1" showErrorMessage="1" errorTitle="Invalid Vertex Label Position" error="You have entered an invalid vertex label position.  Try selecting from the drop-down list instead." promptTitle="Vertex Label Position" prompt="Select an optional vertex label position." sqref="K3:K170">
      <formula1>ValidVertexLabelPositions</formula1>
    </dataValidation>
  </dataValidations>
  <pageMargins left="0.7" right="0.7" top="0.75" bottom="0.75" header="0.3" footer="0.3"/>
  <pageSetup orientation="portrait"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1"/>
  <sheetViews>
    <sheetView workbookViewId="0"/>
  </sheetViews>
  <sheetFormatPr defaultColWidth="9.1796875" defaultRowHeight="14.5" x14ac:dyDescent="0.35"/>
  <cols>
    <col min="1" max="1" width="10.81640625" style="3" bestFit="1" customWidth="1"/>
    <col min="2" max="2" width="16.81640625" style="3" bestFit="1" customWidth="1"/>
    <col min="4" max="5" width="9.1796875" customWidth="1"/>
  </cols>
  <sheetData>
    <row r="1" spans="1:1" x14ac:dyDescent="0.35">
      <c r="A1" s="3" t="s">
        <v>50</v>
      </c>
    </row>
    <row r="2" spans="1:1" ht="15" customHeight="1" x14ac:dyDescent="0.35"/>
    <row r="3" spans="1:1" ht="15" customHeight="1" x14ac:dyDescent="0.35">
      <c r="A3" s="32" t="s">
        <v>51</v>
      </c>
    </row>
    <row r="21" spans="4:4" x14ac:dyDescent="0.35">
      <c r="D21" s="7"/>
    </row>
  </sheetData>
  <dataConsolidate/>
  <dataValidations xWindow="63" yWindow="236" count="2">
    <dataValidation allowBlank="1" showInputMessage="1" showErrorMessage="1" promptTitle="Image ID" prompt="Enter a unique ID for the image." sqref="A2"/>
    <dataValidation allowBlank="1" showInputMessage="1" showErrorMessage="1" promptTitle="Image File Path" prompt="Enter an image file path.  Hover over the column header for examples." sqref="B2"/>
  </dataValidation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X10"/>
  <sheetViews>
    <sheetView workbookViewId="0">
      <selection activeCell="C19" sqref="C19"/>
    </sheetView>
  </sheetViews>
  <sheetFormatPr defaultColWidth="9.1796875" defaultRowHeight="14.5" x14ac:dyDescent="0.35"/>
  <cols>
    <col min="1" max="1" width="9.453125" style="1" bestFit="1" customWidth="1"/>
    <col min="2" max="2" width="14.26953125" bestFit="1" customWidth="1"/>
    <col min="3" max="3" width="15" bestFit="1" customWidth="1"/>
    <col min="4" max="4" width="11.1796875" bestFit="1" customWidth="1"/>
    <col min="5" max="5" width="13" bestFit="1" customWidth="1"/>
    <col min="6" max="6" width="8" bestFit="1" customWidth="1"/>
    <col min="7" max="8" width="13.54296875" hidden="1" customWidth="1"/>
    <col min="9" max="9" width="11" hidden="1" customWidth="1"/>
    <col min="10" max="10" width="12.54296875" hidden="1" customWidth="1"/>
    <col min="11" max="11" width="11" customWidth="1"/>
    <col min="12" max="12" width="9.7265625" customWidth="1"/>
    <col min="13" max="13" width="13.1796875" customWidth="1"/>
    <col min="14" max="15" width="8.453125" customWidth="1"/>
    <col min="16" max="16" width="18.26953125" customWidth="1"/>
    <col min="17" max="17" width="14.81640625" customWidth="1"/>
    <col min="18" max="18" width="14.54296875" customWidth="1"/>
    <col min="19" max="21" width="24.1796875" customWidth="1"/>
    <col min="22" max="22" width="21.26953125" customWidth="1"/>
    <col min="23" max="23" width="19.26953125" customWidth="1"/>
    <col min="24" max="24" width="10" customWidth="1"/>
    <col min="25" max="25" width="13" customWidth="1"/>
  </cols>
  <sheetData>
    <row r="1" spans="1:24" x14ac:dyDescent="0.35">
      <c r="B1" s="64" t="s">
        <v>40</v>
      </c>
      <c r="C1" s="65"/>
      <c r="D1" s="65"/>
      <c r="E1" s="66"/>
      <c r="F1" s="62" t="s">
        <v>44</v>
      </c>
      <c r="G1" s="67" t="s">
        <v>45</v>
      </c>
      <c r="H1" s="68"/>
      <c r="I1" s="69" t="s">
        <v>41</v>
      </c>
      <c r="J1" s="70"/>
      <c r="K1" s="71" t="s">
        <v>43</v>
      </c>
      <c r="L1" s="72"/>
      <c r="M1" s="72"/>
      <c r="N1" s="72"/>
      <c r="O1" s="72"/>
      <c r="P1" s="72"/>
      <c r="Q1" s="72"/>
      <c r="R1" s="72"/>
      <c r="S1" s="72"/>
      <c r="T1" s="72"/>
      <c r="U1" s="72"/>
      <c r="V1" s="72"/>
      <c r="W1" s="72"/>
      <c r="X1" s="72"/>
    </row>
    <row r="2" spans="1:24" s="13" customFormat="1" ht="30" customHeight="1" x14ac:dyDescent="0.35">
      <c r="A2" s="11" t="s">
        <v>144</v>
      </c>
      <c r="B2" s="13" t="s">
        <v>21</v>
      </c>
      <c r="C2" s="13" t="s">
        <v>20</v>
      </c>
      <c r="D2" s="13" t="s">
        <v>11</v>
      </c>
      <c r="E2" s="13" t="s">
        <v>145</v>
      </c>
      <c r="F2" s="13" t="s">
        <v>47</v>
      </c>
      <c r="G2" s="13" t="s">
        <v>167</v>
      </c>
      <c r="H2" s="13" t="s">
        <v>168</v>
      </c>
      <c r="I2" s="13" t="s">
        <v>12</v>
      </c>
      <c r="J2" s="13" t="s">
        <v>166</v>
      </c>
      <c r="K2" s="13" t="s">
        <v>146</v>
      </c>
      <c r="L2" s="13" t="s">
        <v>148</v>
      </c>
      <c r="M2" s="13" t="s">
        <v>149</v>
      </c>
      <c r="N2" s="13" t="s">
        <v>150</v>
      </c>
      <c r="O2" s="13" t="s">
        <v>151</v>
      </c>
      <c r="P2" s="13" t="s">
        <v>170</v>
      </c>
      <c r="Q2" s="13" t="s">
        <v>171</v>
      </c>
      <c r="R2" s="13" t="s">
        <v>152</v>
      </c>
      <c r="S2" s="13" t="s">
        <v>153</v>
      </c>
      <c r="T2" s="13" t="s">
        <v>154</v>
      </c>
      <c r="U2" s="13" t="s">
        <v>155</v>
      </c>
      <c r="V2" s="13" t="s">
        <v>156</v>
      </c>
      <c r="W2" s="13" t="s">
        <v>157</v>
      </c>
      <c r="X2" s="13" t="s">
        <v>158</v>
      </c>
    </row>
    <row r="3" spans="1:24" x14ac:dyDescent="0.35">
      <c r="A3" s="14"/>
      <c r="B3" s="15"/>
      <c r="C3" s="15"/>
      <c r="D3" s="15"/>
      <c r="E3" s="15"/>
      <c r="F3" s="16"/>
      <c r="G3" s="73"/>
      <c r="H3" s="73"/>
      <c r="I3" s="59"/>
      <c r="J3" s="59"/>
      <c r="K3" s="48"/>
      <c r="L3" s="48"/>
      <c r="M3" s="48"/>
      <c r="N3" s="48"/>
      <c r="O3" s="48"/>
      <c r="P3" s="48"/>
      <c r="Q3" s="48"/>
      <c r="R3" s="48"/>
      <c r="S3" s="48"/>
      <c r="T3" s="48"/>
      <c r="U3" s="48"/>
      <c r="V3" s="48"/>
      <c r="W3" s="49"/>
      <c r="X3" s="49"/>
    </row>
    <row r="10" spans="1:24" ht="14.25" customHeight="1" x14ac:dyDescent="0.35"/>
  </sheetData>
  <dataConsolidate/>
  <dataValidations count="8">
    <dataValidation allowBlank="1" showInputMessage="1" promptTitle="Group Vertex Color" prompt="To select a color to use for all vertices in the group, right-click and select Select Color on the right-click menu." sqref="B3"/>
    <dataValidation type="list" allowBlank="1" showInputMessage="1" showErrorMessage="1" errorTitle="Invalid Group Vertex Shape" error="You have entered an invalid group vertex shape.  Try selecting from the drop-down list instead." promptTitle="Group Vertex Shape" prompt="Select a shape to use for all vertices in the group." sqref="C3">
      <formula1>ValidGroupShapes</formula1>
    </dataValidation>
    <dataValidation allowBlank="1" showInputMessage="1" showErrorMessage="1" promptTitle="Group Name" prompt="Enter the name of the group." sqref="A3"/>
    <dataValidation type="list" allowBlank="1" showInputMessage="1" showErrorMessage="1" errorTitle="Invalid Group Collapsed" error="You have entered an invalid group &quot;collapsed.&quot;  Try selecting from the drop-down list instead." promptTitle="Group Collapsed?" prompt="Set to Yes to collapse the group." sqref="E3">
      <formula1>ValidBooleansDefaultFalse</formula1>
    </dataValidation>
    <dataValidation allowBlank="1" sqref="K3"/>
    <dataValidation allowBlank="1" showInputMessage="1" showErrorMessage="1" errorTitle="Invalid Group Collapsed" error="You have entered an unrecognized &quot;group collapsed.&quot;  Try selecting from the drop-down list instead." promptTitle="Group Label" prompt="Enter an optional group label." sqref="F3"/>
    <dataValidation allowBlank="1" showInputMessage="1" showErrorMessage="1" errorTitle="Invalid Group Collapsed" error="You have entered an unrecognized &quot;group collapsed.&quot;  Try selecting from the drop-down list instead." promptTitle="Collapsed Location" prompt="Enter an optional collapsed location.  Collapsed X and Y values should be between 0 and 9,999.  If you enter Collapsed X and Y values, you should set NodeXL, Graph, Layout to &quot;None&quot; to prevent NodeXL from overwriting your values when you show the graph." sqref="G3:H3"/>
    <dataValidation type="list" allowBlank="1" showInputMessage="1" showErrorMessage="1" errorTitle="Invalid Group Visibility" error="You have entered an invalid group visibility.  Try selecting from the drop-down list instead." promptTitle="Group Visibility" prompt="Select an optional group visibility.  Groups are shown by default." sqref="D3">
      <formula1>ValidGroupVisibilities</formula1>
    </dataValidation>
  </dataValidations>
  <pageMargins left="0.7" right="0.7" top="0.75" bottom="0.75" header="0.3" footer="0.3"/>
  <pageSetup orientation="portrait" horizontalDpi="0" verticalDpi="0"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2"/>
  <sheetViews>
    <sheetView workbookViewId="0"/>
  </sheetViews>
  <sheetFormatPr defaultColWidth="9.1796875" defaultRowHeight="14.5" x14ac:dyDescent="0.35"/>
  <cols>
    <col min="1" max="1" width="9.453125" style="1" bestFit="1" customWidth="1"/>
    <col min="2" max="2" width="9.1796875" style="1"/>
    <col min="3" max="3" width="11.54296875" bestFit="1" customWidth="1"/>
    <col min="4" max="4" width="9.1796875" customWidth="1"/>
  </cols>
  <sheetData>
    <row r="1" spans="1:3" x14ac:dyDescent="0.35">
      <c r="A1" s="1" t="s">
        <v>144</v>
      </c>
      <c r="B1" s="1" t="s">
        <v>5</v>
      </c>
      <c r="C1" s="1" t="s">
        <v>147</v>
      </c>
    </row>
    <row r="2" spans="1:3" x14ac:dyDescent="0.35">
      <c r="C2" s="3"/>
    </row>
  </sheetData>
  <dataConsolidate/>
  <dataValidations xWindow="58" yWindow="226" count="3">
    <dataValidation allowBlank="1" showInputMessage="1" showErrorMessage="1" promptTitle="Group Name" prompt="Enter the name of the group.  The group name must also be entered on the Groups worksheet." sqref="A2"/>
    <dataValidation allowBlank="1" showInputMessage="1" showErrorMessage="1" promptTitle="Vertex Name" prompt="Enter the name of a vertex to include in the group." sqref="B2"/>
    <dataValidation allowBlank="1" showInputMessage="1" promptTitle="Vertex ID" prompt="This is the value of the hidden ID cell in the Vertices worksheet.  It gets filled in by the items on the NodeXL, Analysis, Groups menu." sqref="C2"/>
  </dataValidations>
  <pageMargins left="0.7" right="0.7" top="0.75" bottom="0.75" header="0.3" footer="0.3"/>
  <pageSetup orientation="portrait" horizontalDpi="0" verticalDpi="0"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X144"/>
  <sheetViews>
    <sheetView workbookViewId="0">
      <selection activeCell="Y13" sqref="Y13"/>
    </sheetView>
  </sheetViews>
  <sheetFormatPr defaultColWidth="9.1796875" defaultRowHeight="14.5" x14ac:dyDescent="0.35"/>
  <cols>
    <col min="1" max="1" width="43.1796875" customWidth="1"/>
    <col min="2" max="2" width="13.81640625" customWidth="1"/>
    <col min="3" max="3" width="9.1796875" customWidth="1"/>
    <col min="4" max="4" width="12.81640625" hidden="1" customWidth="1"/>
    <col min="5" max="5" width="19.7265625" hidden="1" customWidth="1"/>
    <col min="6" max="6" width="15.54296875" hidden="1" customWidth="1"/>
    <col min="7" max="7" width="22.1796875" hidden="1" customWidth="1"/>
    <col min="8" max="8" width="17.1796875" hidden="1" customWidth="1"/>
    <col min="9" max="9" width="23.81640625" hidden="1" customWidth="1"/>
    <col min="10" max="10" width="28.26953125" hidden="1" customWidth="1"/>
    <col min="11" max="11" width="34.81640625" hidden="1" customWidth="1"/>
    <col min="12" max="12" width="25" hidden="1" customWidth="1"/>
    <col min="13" max="13" width="31.54296875" hidden="1" customWidth="1"/>
    <col min="14" max="14" width="26.54296875" hidden="1" customWidth="1"/>
    <col min="15" max="17" width="33.26953125" hidden="1" customWidth="1"/>
    <col min="18" max="18" width="26.54296875" hidden="1" customWidth="1"/>
    <col min="19" max="19" width="33" hidden="1" customWidth="1"/>
    <col min="20" max="20" width="19.54296875" hidden="1" customWidth="1"/>
    <col min="21" max="21" width="26.1796875" hidden="1" customWidth="1"/>
    <col min="22" max="22" width="9.1796875" hidden="1" customWidth="1"/>
    <col min="23" max="23" width="34.1796875" hidden="1" customWidth="1"/>
    <col min="24" max="24" width="25.1796875" hidden="1" customWidth="1"/>
  </cols>
  <sheetData>
    <row r="1" spans="1:24" ht="15" customHeight="1" thickBot="1" x14ac:dyDescent="0.4">
      <c r="A1" s="13" t="s">
        <v>162</v>
      </c>
      <c r="B1" s="13" t="s">
        <v>17</v>
      </c>
      <c r="D1" t="s">
        <v>80</v>
      </c>
      <c r="E1" t="s">
        <v>81</v>
      </c>
      <c r="F1" s="37" t="s">
        <v>87</v>
      </c>
      <c r="G1" s="38" t="s">
        <v>88</v>
      </c>
      <c r="H1" s="37" t="s">
        <v>93</v>
      </c>
      <c r="I1" s="38" t="s">
        <v>94</v>
      </c>
      <c r="J1" s="37" t="s">
        <v>99</v>
      </c>
      <c r="K1" s="38" t="s">
        <v>100</v>
      </c>
      <c r="L1" s="37" t="s">
        <v>105</v>
      </c>
      <c r="M1" s="38" t="s">
        <v>106</v>
      </c>
      <c r="N1" s="37" t="s">
        <v>111</v>
      </c>
      <c r="O1" s="38" t="s">
        <v>112</v>
      </c>
      <c r="P1" s="38" t="s">
        <v>138</v>
      </c>
      <c r="Q1" s="38" t="s">
        <v>139</v>
      </c>
      <c r="R1" s="37" t="s">
        <v>117</v>
      </c>
      <c r="S1" s="37" t="s">
        <v>118</v>
      </c>
      <c r="T1" s="37" t="s">
        <v>123</v>
      </c>
      <c r="U1" s="38" t="s">
        <v>124</v>
      </c>
      <c r="W1" t="s">
        <v>128</v>
      </c>
      <c r="X1" t="s">
        <v>17</v>
      </c>
    </row>
    <row r="2" spans="1:24" ht="15" thickTop="1" x14ac:dyDescent="0.35">
      <c r="A2" s="36" t="s">
        <v>177</v>
      </c>
      <c r="B2" s="36" t="s">
        <v>31</v>
      </c>
      <c r="D2" s="33">
        <f>MIN(Vertices[Degree])</f>
        <v>0</v>
      </c>
      <c r="E2" s="3">
        <f>COUNTIF(Vertices[Degree], "&gt;= " &amp; D2) - COUNTIF(Vertices[Degree], "&gt;=" &amp; D3)</f>
        <v>0</v>
      </c>
      <c r="F2" s="39">
        <f>MIN(Vertices[In-Degree])</f>
        <v>0</v>
      </c>
      <c r="G2" s="40">
        <f>COUNTIF(Vertices[In-Degree], "&gt;= " &amp; F2) - COUNTIF(Vertices[In-Degree], "&gt;=" &amp; F3)</f>
        <v>0</v>
      </c>
      <c r="H2" s="39">
        <f>MIN(Vertices[Out-Degree])</f>
        <v>0</v>
      </c>
      <c r="I2" s="40">
        <f>COUNTIF(Vertices[Out-Degree], "&gt;= " &amp; H2) - COUNTIF(Vertices[Out-Degree], "&gt;=" &amp; H3)</f>
        <v>0</v>
      </c>
      <c r="J2" s="39">
        <f>MIN(Vertices[Betweenness Centrality])</f>
        <v>0</v>
      </c>
      <c r="K2" s="40">
        <f>COUNTIF(Vertices[Betweenness Centrality], "&gt;= " &amp; J2) - COUNTIF(Vertices[Betweenness Centrality], "&gt;=" &amp; J3)</f>
        <v>124</v>
      </c>
      <c r="L2" s="39">
        <f>MIN(Vertices[Closeness Centrality])</f>
        <v>1.335E-3</v>
      </c>
      <c r="M2" s="40">
        <f>COUNTIF(Vertices[Closeness Centrality], "&gt;= " &amp; L2) - COUNTIF(Vertices[Closeness Centrality], "&gt;=" &amp; L3)</f>
        <v>151</v>
      </c>
      <c r="N2" s="39">
        <f>MIN(Vertices[Eigenvector Centrality])</f>
        <v>0</v>
      </c>
      <c r="O2" s="40">
        <f>COUNTIF(Vertices[Eigenvector Centrality], "&gt;= " &amp; N2) - COUNTIF(Vertices[Eigenvector Centrality], "&gt;=" &amp; N3)</f>
        <v>45</v>
      </c>
      <c r="P2" s="39">
        <f>MIN(Vertices[PageRank])</f>
        <v>0.225187</v>
      </c>
      <c r="Q2" s="40">
        <f>COUNTIF(Vertices[PageRank], "&gt;= " &amp; P2) - COUNTIF(Vertices[PageRank], "&gt;=" &amp; P3)</f>
        <v>8</v>
      </c>
      <c r="R2" s="39">
        <f>MIN(Vertices[Clustering Coefficient])</f>
        <v>0</v>
      </c>
      <c r="S2" s="45">
        <f>COUNTIF(Vertices[Clustering Coefficient], "&gt;= " &amp; R2) - COUNTIF(Vertices[Clustering Coefficient], "&gt;=" &amp; R3)</f>
        <v>16</v>
      </c>
      <c r="T2" s="39">
        <f ca="1">MIN(INDIRECT(DynamicFilterSourceColumnRange))</f>
        <v>0</v>
      </c>
      <c r="U2" s="40">
        <f t="shared" ref="U2:U45" ca="1" si="0">COUNTIF(INDIRECT(DynamicFilterSourceColumnRange), "&gt;= " &amp; T2) - COUNTIF(INDIRECT(DynamicFilterSourceColumnRange), "&gt;=" &amp; T3)</f>
        <v>16</v>
      </c>
      <c r="W2" t="s">
        <v>125</v>
      </c>
      <c r="X2">
        <f>ROWS(HistogramBins[Degree Bin]) - 1</f>
        <v>43</v>
      </c>
    </row>
    <row r="3" spans="1:24" x14ac:dyDescent="0.35">
      <c r="A3" s="90"/>
      <c r="B3" s="90"/>
      <c r="D3" s="34">
        <f t="shared" ref="D3:D44" si="1">D2+($D$45-$D$2)/BinDivisor</f>
        <v>0</v>
      </c>
      <c r="E3" s="3">
        <f>COUNTIF(Vertices[Degree], "&gt;= " &amp; D3) - COUNTIF(Vertices[Degree], "&gt;=" &amp; D4)</f>
        <v>0</v>
      </c>
      <c r="F3" s="41">
        <f t="shared" ref="F3:F44" si="2">F2+($F$45-$F$2)/BinDivisor</f>
        <v>0</v>
      </c>
      <c r="G3" s="42">
        <f>COUNTIF(Vertices[In-Degree], "&gt;= " &amp; F3) - COUNTIF(Vertices[In-Degree], "&gt;=" &amp; F4)</f>
        <v>0</v>
      </c>
      <c r="H3" s="41">
        <f t="shared" ref="H3:H44" si="3">H2+($H$45-$H$2)/BinDivisor</f>
        <v>0</v>
      </c>
      <c r="I3" s="42">
        <f>COUNTIF(Vertices[Out-Degree], "&gt;= " &amp; H3) - COUNTIF(Vertices[Out-Degree], "&gt;=" &amp; H4)</f>
        <v>0</v>
      </c>
      <c r="J3" s="41">
        <f t="shared" ref="J3:J44" si="4">J2+($J$45-$J$2)/BinDivisor</f>
        <v>81.857179790697671</v>
      </c>
      <c r="K3" s="42">
        <f>COUNTIF(Vertices[Betweenness Centrality], "&gt;= " &amp; J3) - COUNTIF(Vertices[Betweenness Centrality], "&gt;=" &amp; J4)</f>
        <v>14</v>
      </c>
      <c r="L3" s="41">
        <f t="shared" ref="L3:L44" si="5">L2+($L$45-$L$2)/BinDivisor</f>
        <v>2.4559767441860465E-2</v>
      </c>
      <c r="M3" s="42">
        <f>COUNTIF(Vertices[Closeness Centrality], "&gt;= " &amp; L3) - COUNTIF(Vertices[Closeness Centrality], "&gt;=" &amp; L4)</f>
        <v>0</v>
      </c>
      <c r="N3" s="41">
        <f t="shared" ref="N3:N44" si="6">N2+($N$45-$N$2)/BinDivisor</f>
        <v>9.010697674418605E-4</v>
      </c>
      <c r="O3" s="42">
        <f>COUNTIF(Vertices[Eigenvector Centrality], "&gt;= " &amp; N3) - COUNTIF(Vertices[Eigenvector Centrality], "&gt;=" &amp; N4)</f>
        <v>8</v>
      </c>
      <c r="P3" s="41">
        <f t="shared" ref="P3:P44" si="7">P2+($P$45-$P$2)/BinDivisor</f>
        <v>0.36151413953488371</v>
      </c>
      <c r="Q3" s="42">
        <f>COUNTIF(Vertices[PageRank], "&gt;= " &amp; P3) - COUNTIF(Vertices[PageRank], "&gt;=" &amp; P4)</f>
        <v>21</v>
      </c>
      <c r="R3" s="41">
        <f t="shared" ref="R3:R44" si="8">R2+($R$45-$R$2)/BinDivisor</f>
        <v>2.3255813953488372E-2</v>
      </c>
      <c r="S3" s="46">
        <f>COUNTIF(Vertices[Clustering Coefficient], "&gt;= " &amp; R3) - COUNTIF(Vertices[Clustering Coefficient], "&gt;=" &amp; R4)</f>
        <v>0</v>
      </c>
      <c r="T3" s="41">
        <f t="shared" ref="T3:T44" ca="1" si="9">T2+($T$45-$T$2)/BinDivisor</f>
        <v>2.3255813953488372E-2</v>
      </c>
      <c r="U3" s="42">
        <f t="shared" ca="1" si="0"/>
        <v>0</v>
      </c>
      <c r="W3" t="s">
        <v>126</v>
      </c>
      <c r="X3" t="s">
        <v>86</v>
      </c>
    </row>
    <row r="4" spans="1:24" x14ac:dyDescent="0.35">
      <c r="A4" s="36" t="s">
        <v>146</v>
      </c>
      <c r="B4" s="36">
        <v>167</v>
      </c>
      <c r="D4" s="34">
        <f t="shared" si="1"/>
        <v>0</v>
      </c>
      <c r="E4" s="3">
        <f>COUNTIF(Vertices[Degree], "&gt;= " &amp; D4) - COUNTIF(Vertices[Degree], "&gt;=" &amp; D5)</f>
        <v>0</v>
      </c>
      <c r="F4" s="39">
        <f t="shared" si="2"/>
        <v>0</v>
      </c>
      <c r="G4" s="40">
        <f>COUNTIF(Vertices[In-Degree], "&gt;= " &amp; F4) - COUNTIF(Vertices[In-Degree], "&gt;=" &amp; F5)</f>
        <v>0</v>
      </c>
      <c r="H4" s="39">
        <f t="shared" si="3"/>
        <v>0</v>
      </c>
      <c r="I4" s="40">
        <f>COUNTIF(Vertices[Out-Degree], "&gt;= " &amp; H4) - COUNTIF(Vertices[Out-Degree], "&gt;=" &amp; H5)</f>
        <v>0</v>
      </c>
      <c r="J4" s="39">
        <f t="shared" si="4"/>
        <v>163.71435958139534</v>
      </c>
      <c r="K4" s="40">
        <f>COUNTIF(Vertices[Betweenness Centrality], "&gt;= " &amp; J4) - COUNTIF(Vertices[Betweenness Centrality], "&gt;=" &amp; J5)</f>
        <v>7</v>
      </c>
      <c r="L4" s="39">
        <f t="shared" si="5"/>
        <v>4.7784534883720933E-2</v>
      </c>
      <c r="M4" s="40">
        <f>COUNTIF(Vertices[Closeness Centrality], "&gt;= " &amp; L4) - COUNTIF(Vertices[Closeness Centrality], "&gt;=" &amp; L5)</f>
        <v>0</v>
      </c>
      <c r="N4" s="39">
        <f t="shared" si="6"/>
        <v>1.802139534883721E-3</v>
      </c>
      <c r="O4" s="40">
        <f>COUNTIF(Vertices[Eigenvector Centrality], "&gt;= " &amp; N4) - COUNTIF(Vertices[Eigenvector Centrality], "&gt;=" &amp; N5)</f>
        <v>15</v>
      </c>
      <c r="P4" s="39">
        <f t="shared" si="7"/>
        <v>0.49784127906976738</v>
      </c>
      <c r="Q4" s="40">
        <f>COUNTIF(Vertices[PageRank], "&gt;= " &amp; P4) - COUNTIF(Vertices[PageRank], "&gt;=" &amp; P5)</f>
        <v>16</v>
      </c>
      <c r="R4" s="39">
        <f t="shared" si="8"/>
        <v>4.6511627906976744E-2</v>
      </c>
      <c r="S4" s="45">
        <f>COUNTIF(Vertices[Clustering Coefficient], "&gt;= " &amp; R4) - COUNTIF(Vertices[Clustering Coefficient], "&gt;=" &amp; R5)</f>
        <v>0</v>
      </c>
      <c r="T4" s="39">
        <f t="shared" ca="1" si="9"/>
        <v>4.6511627906976744E-2</v>
      </c>
      <c r="U4" s="40">
        <f t="shared" ca="1" si="0"/>
        <v>0</v>
      </c>
      <c r="W4" s="12" t="s">
        <v>127</v>
      </c>
      <c r="X4" s="12" t="s">
        <v>339</v>
      </c>
    </row>
    <row r="5" spans="1:24" x14ac:dyDescent="0.35">
      <c r="A5" s="90"/>
      <c r="B5" s="90"/>
      <c r="D5" s="34">
        <f t="shared" si="1"/>
        <v>0</v>
      </c>
      <c r="E5" s="3">
        <f>COUNTIF(Vertices[Degree], "&gt;= " &amp; D5) - COUNTIF(Vertices[Degree], "&gt;=" &amp; D6)</f>
        <v>0</v>
      </c>
      <c r="F5" s="41">
        <f t="shared" si="2"/>
        <v>0</v>
      </c>
      <c r="G5" s="42">
        <f>COUNTIF(Vertices[In-Degree], "&gt;= " &amp; F5) - COUNTIF(Vertices[In-Degree], "&gt;=" &amp; F6)</f>
        <v>0</v>
      </c>
      <c r="H5" s="41">
        <f t="shared" si="3"/>
        <v>0</v>
      </c>
      <c r="I5" s="42">
        <f>COUNTIF(Vertices[Out-Degree], "&gt;= " &amp; H5) - COUNTIF(Vertices[Out-Degree], "&gt;=" &amp; H6)</f>
        <v>0</v>
      </c>
      <c r="J5" s="41">
        <f t="shared" si="4"/>
        <v>245.57153937209301</v>
      </c>
      <c r="K5" s="42">
        <f>COUNTIF(Vertices[Betweenness Centrality], "&gt;= " &amp; J5) - COUNTIF(Vertices[Betweenness Centrality], "&gt;=" &amp; J6)</f>
        <v>5</v>
      </c>
      <c r="L5" s="41">
        <f t="shared" si="5"/>
        <v>7.1009302325581392E-2</v>
      </c>
      <c r="M5" s="42">
        <f>COUNTIF(Vertices[Closeness Centrality], "&gt;= " &amp; L5) - COUNTIF(Vertices[Closeness Centrality], "&gt;=" &amp; L6)</f>
        <v>0</v>
      </c>
      <c r="N5" s="41">
        <f t="shared" si="6"/>
        <v>2.7032093023255815E-3</v>
      </c>
      <c r="O5" s="42">
        <f>COUNTIF(Vertices[Eigenvector Centrality], "&gt;= " &amp; N5) - COUNTIF(Vertices[Eigenvector Centrality], "&gt;=" &amp; N6)</f>
        <v>11</v>
      </c>
      <c r="P5" s="41">
        <f t="shared" si="7"/>
        <v>0.63416841860465112</v>
      </c>
      <c r="Q5" s="42">
        <f>COUNTIF(Vertices[PageRank], "&gt;= " &amp; P5) - COUNTIF(Vertices[PageRank], "&gt;=" &amp; P6)</f>
        <v>29</v>
      </c>
      <c r="R5" s="41">
        <f t="shared" si="8"/>
        <v>6.9767441860465115E-2</v>
      </c>
      <c r="S5" s="46">
        <f>COUNTIF(Vertices[Clustering Coefficient], "&gt;= " &amp; R5) - COUNTIF(Vertices[Clustering Coefficient], "&gt;=" &amp; R6)</f>
        <v>0</v>
      </c>
      <c r="T5" s="41">
        <f t="shared" ca="1" si="9"/>
        <v>6.9767441860465115E-2</v>
      </c>
      <c r="U5" s="42">
        <f t="shared" ca="1" si="0"/>
        <v>0</v>
      </c>
    </row>
    <row r="6" spans="1:24" x14ac:dyDescent="0.35">
      <c r="A6" s="36" t="s">
        <v>148</v>
      </c>
      <c r="B6" s="36">
        <v>758</v>
      </c>
      <c r="D6" s="34">
        <f t="shared" si="1"/>
        <v>0</v>
      </c>
      <c r="E6" s="3">
        <f>COUNTIF(Vertices[Degree], "&gt;= " &amp; D6) - COUNTIF(Vertices[Degree], "&gt;=" &amp; D7)</f>
        <v>0</v>
      </c>
      <c r="F6" s="39">
        <f t="shared" si="2"/>
        <v>0</v>
      </c>
      <c r="G6" s="40">
        <f>COUNTIF(Vertices[In-Degree], "&gt;= " &amp; F6) - COUNTIF(Vertices[In-Degree], "&gt;=" &amp; F7)</f>
        <v>0</v>
      </c>
      <c r="H6" s="39">
        <f t="shared" si="3"/>
        <v>0</v>
      </c>
      <c r="I6" s="40">
        <f>COUNTIF(Vertices[Out-Degree], "&gt;= " &amp; H6) - COUNTIF(Vertices[Out-Degree], "&gt;=" &amp; H7)</f>
        <v>0</v>
      </c>
      <c r="J6" s="39">
        <f t="shared" si="4"/>
        <v>327.42871916279069</v>
      </c>
      <c r="K6" s="40">
        <f>COUNTIF(Vertices[Betweenness Centrality], "&gt;= " &amp; J6) - COUNTIF(Vertices[Betweenness Centrality], "&gt;=" &amp; J7)</f>
        <v>6</v>
      </c>
      <c r="L6" s="39">
        <f t="shared" si="5"/>
        <v>9.4234069767441864E-2</v>
      </c>
      <c r="M6" s="40">
        <f>COUNTIF(Vertices[Closeness Centrality], "&gt;= " &amp; L6) - COUNTIF(Vertices[Closeness Centrality], "&gt;=" &amp; L7)</f>
        <v>2</v>
      </c>
      <c r="N6" s="39">
        <f t="shared" si="6"/>
        <v>3.604279069767442E-3</v>
      </c>
      <c r="O6" s="40">
        <f>COUNTIF(Vertices[Eigenvector Centrality], "&gt;= " &amp; N6) - COUNTIF(Vertices[Eigenvector Centrality], "&gt;=" &amp; N7)</f>
        <v>10</v>
      </c>
      <c r="P6" s="39">
        <f t="shared" si="7"/>
        <v>0.77049555813953485</v>
      </c>
      <c r="Q6" s="40">
        <f>COUNTIF(Vertices[PageRank], "&gt;= " &amp; P6) - COUNTIF(Vertices[PageRank], "&gt;=" &amp; P7)</f>
        <v>29</v>
      </c>
      <c r="R6" s="39">
        <f t="shared" si="8"/>
        <v>9.3023255813953487E-2</v>
      </c>
      <c r="S6" s="45">
        <f>COUNTIF(Vertices[Clustering Coefficient], "&gt;= " &amp; R6) - COUNTIF(Vertices[Clustering Coefficient], "&gt;=" &amp; R7)</f>
        <v>0</v>
      </c>
      <c r="T6" s="39">
        <f t="shared" ca="1" si="9"/>
        <v>9.3023255813953487E-2</v>
      </c>
      <c r="U6" s="40">
        <f t="shared" ca="1" si="0"/>
        <v>0</v>
      </c>
    </row>
    <row r="7" spans="1:24" x14ac:dyDescent="0.35">
      <c r="A7" s="36" t="s">
        <v>149</v>
      </c>
      <c r="B7" s="36">
        <v>0</v>
      </c>
      <c r="D7" s="34">
        <f t="shared" si="1"/>
        <v>0</v>
      </c>
      <c r="E7" s="3">
        <f>COUNTIF(Vertices[Degree], "&gt;= " &amp; D7) - COUNTIF(Vertices[Degree], "&gt;=" &amp; D8)</f>
        <v>0</v>
      </c>
      <c r="F7" s="41">
        <f t="shared" si="2"/>
        <v>0</v>
      </c>
      <c r="G7" s="42">
        <f>COUNTIF(Vertices[In-Degree], "&gt;= " &amp; F7) - COUNTIF(Vertices[In-Degree], "&gt;=" &amp; F8)</f>
        <v>0</v>
      </c>
      <c r="H7" s="41">
        <f t="shared" si="3"/>
        <v>0</v>
      </c>
      <c r="I7" s="42">
        <f>COUNTIF(Vertices[Out-Degree], "&gt;= " &amp; H7) - COUNTIF(Vertices[Out-Degree], "&gt;=" &amp; H8)</f>
        <v>0</v>
      </c>
      <c r="J7" s="41">
        <f t="shared" si="4"/>
        <v>409.28589895348836</v>
      </c>
      <c r="K7" s="42">
        <f>COUNTIF(Vertices[Betweenness Centrality], "&gt;= " &amp; J7) - COUNTIF(Vertices[Betweenness Centrality], "&gt;=" &amp; J8)</f>
        <v>1</v>
      </c>
      <c r="L7" s="41">
        <f t="shared" si="5"/>
        <v>0.11745883720930234</v>
      </c>
      <c r="M7" s="42">
        <f>COUNTIF(Vertices[Closeness Centrality], "&gt;= " &amp; L7) - COUNTIF(Vertices[Closeness Centrality], "&gt;=" &amp; L8)</f>
        <v>0</v>
      </c>
      <c r="N7" s="41">
        <f t="shared" si="6"/>
        <v>4.5053488372093029E-3</v>
      </c>
      <c r="O7" s="42">
        <f>COUNTIF(Vertices[Eigenvector Centrality], "&gt;= " &amp; N7) - COUNTIF(Vertices[Eigenvector Centrality], "&gt;=" &amp; N8)</f>
        <v>11</v>
      </c>
      <c r="P7" s="41">
        <f t="shared" si="7"/>
        <v>0.90682269767441859</v>
      </c>
      <c r="Q7" s="42">
        <f>COUNTIF(Vertices[PageRank], "&gt;= " &amp; P7) - COUNTIF(Vertices[PageRank], "&gt;=" &amp; P8)</f>
        <v>16</v>
      </c>
      <c r="R7" s="41">
        <f t="shared" si="8"/>
        <v>0.11627906976744186</v>
      </c>
      <c r="S7" s="46">
        <f>COUNTIF(Vertices[Clustering Coefficient], "&gt;= " &amp; R7) - COUNTIF(Vertices[Clustering Coefficient], "&gt;=" &amp; R8)</f>
        <v>0</v>
      </c>
      <c r="T7" s="41">
        <f t="shared" ca="1" si="9"/>
        <v>0.11627906976744186</v>
      </c>
      <c r="U7" s="42">
        <f t="shared" ca="1" si="0"/>
        <v>0</v>
      </c>
    </row>
    <row r="8" spans="1:24" x14ac:dyDescent="0.35">
      <c r="A8" s="36" t="s">
        <v>150</v>
      </c>
      <c r="B8" s="36">
        <v>758</v>
      </c>
      <c r="D8" s="34">
        <f t="shared" si="1"/>
        <v>0</v>
      </c>
      <c r="E8" s="3">
        <f>COUNTIF(Vertices[Degree], "&gt;= " &amp; D8) - COUNTIF(Vertices[Degree], "&gt;=" &amp; D9)</f>
        <v>0</v>
      </c>
      <c r="F8" s="39">
        <f t="shared" si="2"/>
        <v>0</v>
      </c>
      <c r="G8" s="40">
        <f>COUNTIF(Vertices[In-Degree], "&gt;= " &amp; F8) - COUNTIF(Vertices[In-Degree], "&gt;=" &amp; F9)</f>
        <v>0</v>
      </c>
      <c r="H8" s="39">
        <f t="shared" si="3"/>
        <v>0</v>
      </c>
      <c r="I8" s="40">
        <f>COUNTIF(Vertices[Out-Degree], "&gt;= " &amp; H8) - COUNTIF(Vertices[Out-Degree], "&gt;=" &amp; H9)</f>
        <v>0</v>
      </c>
      <c r="J8" s="39">
        <f t="shared" si="4"/>
        <v>491.14307874418603</v>
      </c>
      <c r="K8" s="40">
        <f>COUNTIF(Vertices[Betweenness Centrality], "&gt;= " &amp; J8) - COUNTIF(Vertices[Betweenness Centrality], "&gt;=" &amp; J9)</f>
        <v>2</v>
      </c>
      <c r="L8" s="39">
        <f t="shared" si="5"/>
        <v>0.14068360465116281</v>
      </c>
      <c r="M8" s="40">
        <f>COUNTIF(Vertices[Closeness Centrality], "&gt;= " &amp; L8) - COUNTIF(Vertices[Closeness Centrality], "&gt;=" &amp; L9)</f>
        <v>3</v>
      </c>
      <c r="N8" s="39">
        <f t="shared" si="6"/>
        <v>5.4064186046511638E-3</v>
      </c>
      <c r="O8" s="40">
        <f>COUNTIF(Vertices[Eigenvector Centrality], "&gt;= " &amp; N8) - COUNTIF(Vertices[Eigenvector Centrality], "&gt;=" &amp; N9)</f>
        <v>6</v>
      </c>
      <c r="P8" s="39">
        <f t="shared" si="7"/>
        <v>1.0431498372093022</v>
      </c>
      <c r="Q8" s="40">
        <f>COUNTIF(Vertices[PageRank], "&gt;= " &amp; P8) - COUNTIF(Vertices[PageRank], "&gt;=" &amp; P9)</f>
        <v>10</v>
      </c>
      <c r="R8" s="39">
        <f t="shared" si="8"/>
        <v>0.13953488372093023</v>
      </c>
      <c r="S8" s="45">
        <f>COUNTIF(Vertices[Clustering Coefficient], "&gt;= " &amp; R8) - COUNTIF(Vertices[Clustering Coefficient], "&gt;=" &amp; R9)</f>
        <v>1</v>
      </c>
      <c r="T8" s="39">
        <f t="shared" ca="1" si="9"/>
        <v>0.13953488372093023</v>
      </c>
      <c r="U8" s="40">
        <f t="shared" ca="1" si="0"/>
        <v>1</v>
      </c>
    </row>
    <row r="9" spans="1:24" x14ac:dyDescent="0.35">
      <c r="A9" s="90"/>
      <c r="B9" s="90"/>
      <c r="D9" s="34">
        <f t="shared" si="1"/>
        <v>0</v>
      </c>
      <c r="E9" s="3">
        <f>COUNTIF(Vertices[Degree], "&gt;= " &amp; D9) - COUNTIF(Vertices[Degree], "&gt;=" &amp; D10)</f>
        <v>0</v>
      </c>
      <c r="F9" s="41">
        <f t="shared" si="2"/>
        <v>0</v>
      </c>
      <c r="G9" s="42">
        <f>COUNTIF(Vertices[In-Degree], "&gt;= " &amp; F9) - COUNTIF(Vertices[In-Degree], "&gt;=" &amp; F10)</f>
        <v>0</v>
      </c>
      <c r="H9" s="41">
        <f t="shared" si="3"/>
        <v>0</v>
      </c>
      <c r="I9" s="42">
        <f>COUNTIF(Vertices[Out-Degree], "&gt;= " &amp; H9) - COUNTIF(Vertices[Out-Degree], "&gt;=" &amp; H10)</f>
        <v>0</v>
      </c>
      <c r="J9" s="41">
        <f t="shared" si="4"/>
        <v>573.00025853488364</v>
      </c>
      <c r="K9" s="42">
        <f>COUNTIF(Vertices[Betweenness Centrality], "&gt;= " &amp; J9) - COUNTIF(Vertices[Betweenness Centrality], "&gt;=" &amp; J10)</f>
        <v>1</v>
      </c>
      <c r="L9" s="41">
        <f t="shared" si="5"/>
        <v>0.16390837209302328</v>
      </c>
      <c r="M9" s="42">
        <f>COUNTIF(Vertices[Closeness Centrality], "&gt;= " &amp; L9) - COUNTIF(Vertices[Closeness Centrality], "&gt;=" &amp; L10)</f>
        <v>0</v>
      </c>
      <c r="N9" s="41">
        <f t="shared" si="6"/>
        <v>6.3074883720930248E-3</v>
      </c>
      <c r="O9" s="42">
        <f>COUNTIF(Vertices[Eigenvector Centrality], "&gt;= " &amp; N9) - COUNTIF(Vertices[Eigenvector Centrality], "&gt;=" &amp; N10)</f>
        <v>6</v>
      </c>
      <c r="P9" s="41">
        <f t="shared" si="7"/>
        <v>1.1794769767441859</v>
      </c>
      <c r="Q9" s="42">
        <f>COUNTIF(Vertices[PageRank], "&gt;= " &amp; P9) - COUNTIF(Vertices[PageRank], "&gt;=" &amp; P10)</f>
        <v>9</v>
      </c>
      <c r="R9" s="41">
        <f t="shared" si="8"/>
        <v>0.16279069767441862</v>
      </c>
      <c r="S9" s="46">
        <f>COUNTIF(Vertices[Clustering Coefficient], "&gt;= " &amp; R9) - COUNTIF(Vertices[Clustering Coefficient], "&gt;=" &amp; R10)</f>
        <v>2</v>
      </c>
      <c r="T9" s="41">
        <f t="shared" ca="1" si="9"/>
        <v>0.16279069767441862</v>
      </c>
      <c r="U9" s="42">
        <f t="shared" ca="1" si="0"/>
        <v>2</v>
      </c>
    </row>
    <row r="10" spans="1:24" x14ac:dyDescent="0.35">
      <c r="A10" s="36" t="s">
        <v>151</v>
      </c>
      <c r="B10" s="36">
        <v>0</v>
      </c>
      <c r="D10" s="34">
        <f t="shared" si="1"/>
        <v>0</v>
      </c>
      <c r="E10" s="3">
        <f>COUNTIF(Vertices[Degree], "&gt;= " &amp; D10) - COUNTIF(Vertices[Degree], "&gt;=" &amp; D11)</f>
        <v>0</v>
      </c>
      <c r="F10" s="39">
        <f t="shared" si="2"/>
        <v>0</v>
      </c>
      <c r="G10" s="40">
        <f>COUNTIF(Vertices[In-Degree], "&gt;= " &amp; F10) - COUNTIF(Vertices[In-Degree], "&gt;=" &amp; F11)</f>
        <v>0</v>
      </c>
      <c r="H10" s="39">
        <f t="shared" si="3"/>
        <v>0</v>
      </c>
      <c r="I10" s="40">
        <f>COUNTIF(Vertices[Out-Degree], "&gt;= " &amp; H10) - COUNTIF(Vertices[Out-Degree], "&gt;=" &amp; H11)</f>
        <v>0</v>
      </c>
      <c r="J10" s="39">
        <f t="shared" si="4"/>
        <v>654.85743832558137</v>
      </c>
      <c r="K10" s="40">
        <f>COUNTIF(Vertices[Betweenness Centrality], "&gt;= " &amp; J10) - COUNTIF(Vertices[Betweenness Centrality], "&gt;=" &amp; J11)</f>
        <v>0</v>
      </c>
      <c r="L10" s="39">
        <f t="shared" si="5"/>
        <v>0.18713313953488375</v>
      </c>
      <c r="M10" s="40">
        <f>COUNTIF(Vertices[Closeness Centrality], "&gt;= " &amp; L10) - COUNTIF(Vertices[Closeness Centrality], "&gt;=" &amp; L11)</f>
        <v>1</v>
      </c>
      <c r="N10" s="39">
        <f t="shared" si="6"/>
        <v>7.2085581395348857E-3</v>
      </c>
      <c r="O10" s="40">
        <f>COUNTIF(Vertices[Eigenvector Centrality], "&gt;= " &amp; N10) - COUNTIF(Vertices[Eigenvector Centrality], "&gt;=" &amp; N11)</f>
        <v>13</v>
      </c>
      <c r="P10" s="39">
        <f t="shared" si="7"/>
        <v>1.3158041162790697</v>
      </c>
      <c r="Q10" s="40">
        <f>COUNTIF(Vertices[PageRank], "&gt;= " &amp; P10) - COUNTIF(Vertices[PageRank], "&gt;=" &amp; P11)</f>
        <v>5</v>
      </c>
      <c r="R10" s="39">
        <f t="shared" si="8"/>
        <v>0.18604651162790697</v>
      </c>
      <c r="S10" s="45">
        <f>COUNTIF(Vertices[Clustering Coefficient], "&gt;= " &amp; R10) - COUNTIF(Vertices[Clustering Coefficient], "&gt;=" &amp; R11)</f>
        <v>1</v>
      </c>
      <c r="T10" s="39">
        <f t="shared" ca="1" si="9"/>
        <v>0.18604651162790697</v>
      </c>
      <c r="U10" s="40">
        <f t="shared" ca="1" si="0"/>
        <v>1</v>
      </c>
    </row>
    <row r="11" spans="1:24" x14ac:dyDescent="0.35">
      <c r="A11" s="90"/>
      <c r="B11" s="90"/>
      <c r="D11" s="34">
        <f t="shared" si="1"/>
        <v>0</v>
      </c>
      <c r="E11" s="3">
        <f>COUNTIF(Vertices[Degree], "&gt;= " &amp; D11) - COUNTIF(Vertices[Degree], "&gt;=" &amp; D12)</f>
        <v>0</v>
      </c>
      <c r="F11" s="41">
        <f t="shared" si="2"/>
        <v>0</v>
      </c>
      <c r="G11" s="42">
        <f>COUNTIF(Vertices[In-Degree], "&gt;= " &amp; F11) - COUNTIF(Vertices[In-Degree], "&gt;=" &amp; F12)</f>
        <v>0</v>
      </c>
      <c r="H11" s="41">
        <f t="shared" si="3"/>
        <v>0</v>
      </c>
      <c r="I11" s="42">
        <f>COUNTIF(Vertices[Out-Degree], "&gt;= " &amp; H11) - COUNTIF(Vertices[Out-Degree], "&gt;=" &amp; H12)</f>
        <v>0</v>
      </c>
      <c r="J11" s="41">
        <f t="shared" si="4"/>
        <v>736.7146181162791</v>
      </c>
      <c r="K11" s="42">
        <f>COUNTIF(Vertices[Betweenness Centrality], "&gt;= " &amp; J11) - COUNTIF(Vertices[Betweenness Centrality], "&gt;=" &amp; J12)</f>
        <v>1</v>
      </c>
      <c r="L11" s="41">
        <f t="shared" si="5"/>
        <v>0.21035790697674422</v>
      </c>
      <c r="M11" s="42">
        <f>COUNTIF(Vertices[Closeness Centrality], "&gt;= " &amp; L11) - COUNTIF(Vertices[Closeness Centrality], "&gt;=" &amp; L12)</f>
        <v>0</v>
      </c>
      <c r="N11" s="41">
        <f t="shared" si="6"/>
        <v>8.1096279069767466E-3</v>
      </c>
      <c r="O11" s="42">
        <f>COUNTIF(Vertices[Eigenvector Centrality], "&gt;= " &amp; N11) - COUNTIF(Vertices[Eigenvector Centrality], "&gt;=" &amp; N12)</f>
        <v>2</v>
      </c>
      <c r="P11" s="41">
        <f t="shared" si="7"/>
        <v>1.4521312558139534</v>
      </c>
      <c r="Q11" s="42">
        <f>COUNTIF(Vertices[PageRank], "&gt;= " &amp; P11) - COUNTIF(Vertices[PageRank], "&gt;=" &amp; P12)</f>
        <v>2</v>
      </c>
      <c r="R11" s="41">
        <f t="shared" si="8"/>
        <v>0.20930232558139533</v>
      </c>
      <c r="S11" s="46">
        <f>COUNTIF(Vertices[Clustering Coefficient], "&gt;= " &amp; R11) - COUNTIF(Vertices[Clustering Coefficient], "&gt;=" &amp; R12)</f>
        <v>0</v>
      </c>
      <c r="T11" s="41">
        <f t="shared" ca="1" si="9"/>
        <v>0.20930232558139533</v>
      </c>
      <c r="U11" s="42">
        <f t="shared" ca="1" si="0"/>
        <v>0</v>
      </c>
    </row>
    <row r="12" spans="1:24" x14ac:dyDescent="0.35">
      <c r="A12" s="36" t="s">
        <v>170</v>
      </c>
      <c r="B12" s="36" t="s">
        <v>180</v>
      </c>
      <c r="D12" s="34">
        <f t="shared" si="1"/>
        <v>0</v>
      </c>
      <c r="E12" s="3">
        <f>COUNTIF(Vertices[Degree], "&gt;= " &amp; D12) - COUNTIF(Vertices[Degree], "&gt;=" &amp; D13)</f>
        <v>0</v>
      </c>
      <c r="F12" s="39">
        <f t="shared" si="2"/>
        <v>0</v>
      </c>
      <c r="G12" s="40">
        <f>COUNTIF(Vertices[In-Degree], "&gt;= " &amp; F12) - COUNTIF(Vertices[In-Degree], "&gt;=" &amp; F13)</f>
        <v>0</v>
      </c>
      <c r="H12" s="39">
        <f t="shared" si="3"/>
        <v>0</v>
      </c>
      <c r="I12" s="40">
        <f>COUNTIF(Vertices[Out-Degree], "&gt;= " &amp; H12) - COUNTIF(Vertices[Out-Degree], "&gt;=" &amp; H13)</f>
        <v>0</v>
      </c>
      <c r="J12" s="39">
        <f t="shared" si="4"/>
        <v>818.57179790697683</v>
      </c>
      <c r="K12" s="40">
        <f>COUNTIF(Vertices[Betweenness Centrality], "&gt;= " &amp; J12) - COUNTIF(Vertices[Betweenness Centrality], "&gt;=" &amp; J13)</f>
        <v>2</v>
      </c>
      <c r="L12" s="39">
        <f t="shared" si="5"/>
        <v>0.2335826744186047</v>
      </c>
      <c r="M12" s="40">
        <f>COUNTIF(Vertices[Closeness Centrality], "&gt;= " &amp; L12) - COUNTIF(Vertices[Closeness Centrality], "&gt;=" &amp; L13)</f>
        <v>0</v>
      </c>
      <c r="N12" s="39">
        <f t="shared" si="6"/>
        <v>9.0106976744186076E-3</v>
      </c>
      <c r="O12" s="40">
        <f>COUNTIF(Vertices[Eigenvector Centrality], "&gt;= " &amp; N12) - COUNTIF(Vertices[Eigenvector Centrality], "&gt;=" &amp; N13)</f>
        <v>4</v>
      </c>
      <c r="P12" s="39">
        <f t="shared" si="7"/>
        <v>1.5884583953488371</v>
      </c>
      <c r="Q12" s="40">
        <f>COUNTIF(Vertices[PageRank], "&gt;= " &amp; P12) - COUNTIF(Vertices[PageRank], "&gt;=" &amp; P13)</f>
        <v>3</v>
      </c>
      <c r="R12" s="39">
        <f t="shared" si="8"/>
        <v>0.23255813953488369</v>
      </c>
      <c r="S12" s="45">
        <f>COUNTIF(Vertices[Clustering Coefficient], "&gt;= " &amp; R12) - COUNTIF(Vertices[Clustering Coefficient], "&gt;=" &amp; R13)</f>
        <v>1</v>
      </c>
      <c r="T12" s="39">
        <f t="shared" ca="1" si="9"/>
        <v>0.23255813953488369</v>
      </c>
      <c r="U12" s="40">
        <f t="shared" ca="1" si="0"/>
        <v>1</v>
      </c>
    </row>
    <row r="13" spans="1:24" x14ac:dyDescent="0.35">
      <c r="A13" s="36" t="s">
        <v>171</v>
      </c>
      <c r="B13" s="36" t="s">
        <v>180</v>
      </c>
      <c r="D13" s="34">
        <f t="shared" si="1"/>
        <v>0</v>
      </c>
      <c r="E13" s="3">
        <f>COUNTIF(Vertices[Degree], "&gt;= " &amp; D13) - COUNTIF(Vertices[Degree], "&gt;=" &amp; D14)</f>
        <v>0</v>
      </c>
      <c r="F13" s="41">
        <f t="shared" si="2"/>
        <v>0</v>
      </c>
      <c r="G13" s="42">
        <f>COUNTIF(Vertices[In-Degree], "&gt;= " &amp; F13) - COUNTIF(Vertices[In-Degree], "&gt;=" &amp; F14)</f>
        <v>0</v>
      </c>
      <c r="H13" s="41">
        <f t="shared" si="3"/>
        <v>0</v>
      </c>
      <c r="I13" s="42">
        <f>COUNTIF(Vertices[Out-Degree], "&gt;= " &amp; H13) - COUNTIF(Vertices[Out-Degree], "&gt;=" &amp; H14)</f>
        <v>0</v>
      </c>
      <c r="J13" s="41">
        <f t="shared" si="4"/>
        <v>900.42897769767455</v>
      </c>
      <c r="K13" s="42">
        <f>COUNTIF(Vertices[Betweenness Centrality], "&gt;= " &amp; J13) - COUNTIF(Vertices[Betweenness Centrality], "&gt;=" &amp; J14)</f>
        <v>1</v>
      </c>
      <c r="L13" s="41">
        <f t="shared" si="5"/>
        <v>0.25680744186046517</v>
      </c>
      <c r="M13" s="42">
        <f>COUNTIF(Vertices[Closeness Centrality], "&gt;= " &amp; L13) - COUNTIF(Vertices[Closeness Centrality], "&gt;=" &amp; L14)</f>
        <v>0</v>
      </c>
      <c r="N13" s="41">
        <f t="shared" si="6"/>
        <v>9.9117674418604685E-3</v>
      </c>
      <c r="O13" s="42">
        <f>COUNTIF(Vertices[Eigenvector Centrality], "&gt;= " &amp; N13) - COUNTIF(Vertices[Eigenvector Centrality], "&gt;=" &amp; N14)</f>
        <v>5</v>
      </c>
      <c r="P13" s="41">
        <f t="shared" si="7"/>
        <v>1.7247855348837209</v>
      </c>
      <c r="Q13" s="42">
        <f>COUNTIF(Vertices[PageRank], "&gt;= " &amp; P13) - COUNTIF(Vertices[PageRank], "&gt;=" &amp; P14)</f>
        <v>4</v>
      </c>
      <c r="R13" s="41">
        <f t="shared" si="8"/>
        <v>0.25581395348837205</v>
      </c>
      <c r="S13" s="46">
        <f>COUNTIF(Vertices[Clustering Coefficient], "&gt;= " &amp; R13) - COUNTIF(Vertices[Clustering Coefficient], "&gt;=" &amp; R14)</f>
        <v>1</v>
      </c>
      <c r="T13" s="41">
        <f t="shared" ca="1" si="9"/>
        <v>0.25581395348837205</v>
      </c>
      <c r="U13" s="42">
        <f t="shared" ca="1" si="0"/>
        <v>1</v>
      </c>
    </row>
    <row r="14" spans="1:24" x14ac:dyDescent="0.35">
      <c r="A14" s="90"/>
      <c r="B14" s="90"/>
      <c r="D14" s="34">
        <f t="shared" si="1"/>
        <v>0</v>
      </c>
      <c r="E14" s="3">
        <f>COUNTIF(Vertices[Degree], "&gt;= " &amp; D14) - COUNTIF(Vertices[Degree], "&gt;=" &amp; D15)</f>
        <v>0</v>
      </c>
      <c r="F14" s="39">
        <f t="shared" si="2"/>
        <v>0</v>
      </c>
      <c r="G14" s="40">
        <f>COUNTIF(Vertices[In-Degree], "&gt;= " &amp; F14) - COUNTIF(Vertices[In-Degree], "&gt;=" &amp; F15)</f>
        <v>0</v>
      </c>
      <c r="H14" s="39">
        <f t="shared" si="3"/>
        <v>0</v>
      </c>
      <c r="I14" s="40">
        <f>COUNTIF(Vertices[Out-Degree], "&gt;= " &amp; H14) - COUNTIF(Vertices[Out-Degree], "&gt;=" &amp; H15)</f>
        <v>0</v>
      </c>
      <c r="J14" s="39">
        <f t="shared" si="4"/>
        <v>982.28615748837228</v>
      </c>
      <c r="K14" s="40">
        <f>COUNTIF(Vertices[Betweenness Centrality], "&gt;= " &amp; J14) - COUNTIF(Vertices[Betweenness Centrality], "&gt;=" &amp; J15)</f>
        <v>1</v>
      </c>
      <c r="L14" s="39">
        <f t="shared" si="5"/>
        <v>0.28003220930232564</v>
      </c>
      <c r="M14" s="40">
        <f>COUNTIF(Vertices[Closeness Centrality], "&gt;= " &amp; L14) - COUNTIF(Vertices[Closeness Centrality], "&gt;=" &amp; L15)</f>
        <v>0</v>
      </c>
      <c r="N14" s="39">
        <f t="shared" si="6"/>
        <v>1.0812837209302329E-2</v>
      </c>
      <c r="O14" s="40">
        <f>COUNTIF(Vertices[Eigenvector Centrality], "&gt;= " &amp; N14) - COUNTIF(Vertices[Eigenvector Centrality], "&gt;=" &amp; N15)</f>
        <v>3</v>
      </c>
      <c r="P14" s="39">
        <f t="shared" si="7"/>
        <v>1.8611126744186046</v>
      </c>
      <c r="Q14" s="40">
        <f>COUNTIF(Vertices[PageRank], "&gt;= " &amp; P14) - COUNTIF(Vertices[PageRank], "&gt;=" &amp; P15)</f>
        <v>4</v>
      </c>
      <c r="R14" s="39">
        <f t="shared" si="8"/>
        <v>0.27906976744186041</v>
      </c>
      <c r="S14" s="45">
        <f>COUNTIF(Vertices[Clustering Coefficient], "&gt;= " &amp; R14) - COUNTIF(Vertices[Clustering Coefficient], "&gt;=" &amp; R15)</f>
        <v>5</v>
      </c>
      <c r="T14" s="39">
        <f t="shared" ca="1" si="9"/>
        <v>0.27906976744186041</v>
      </c>
      <c r="U14" s="40">
        <f t="shared" ca="1" si="0"/>
        <v>5</v>
      </c>
    </row>
    <row r="15" spans="1:24" x14ac:dyDescent="0.35">
      <c r="A15" s="36" t="s">
        <v>152</v>
      </c>
      <c r="B15" s="36">
        <v>7</v>
      </c>
      <c r="D15" s="34">
        <f t="shared" si="1"/>
        <v>0</v>
      </c>
      <c r="E15" s="3">
        <f>COUNTIF(Vertices[Degree], "&gt;= " &amp; D15) - COUNTIF(Vertices[Degree], "&gt;=" &amp; D16)</f>
        <v>0</v>
      </c>
      <c r="F15" s="41">
        <f t="shared" si="2"/>
        <v>0</v>
      </c>
      <c r="G15" s="42">
        <f>COUNTIF(Vertices[In-Degree], "&gt;= " &amp; F15) - COUNTIF(Vertices[In-Degree], "&gt;=" &amp; F16)</f>
        <v>0</v>
      </c>
      <c r="H15" s="41">
        <f t="shared" si="3"/>
        <v>0</v>
      </c>
      <c r="I15" s="42">
        <f>COUNTIF(Vertices[Out-Degree], "&gt;= " &amp; H15) - COUNTIF(Vertices[Out-Degree], "&gt;=" &amp; H16)</f>
        <v>0</v>
      </c>
      <c r="J15" s="41">
        <f t="shared" si="4"/>
        <v>1064.14333727907</v>
      </c>
      <c r="K15" s="42">
        <f>COUNTIF(Vertices[Betweenness Centrality], "&gt;= " &amp; J15) - COUNTIF(Vertices[Betweenness Centrality], "&gt;=" &amp; J16)</f>
        <v>0</v>
      </c>
      <c r="L15" s="41">
        <f t="shared" si="5"/>
        <v>0.30325697674418611</v>
      </c>
      <c r="M15" s="42">
        <f>COUNTIF(Vertices[Closeness Centrality], "&gt;= " &amp; L15) - COUNTIF(Vertices[Closeness Centrality], "&gt;=" &amp; L16)</f>
        <v>0</v>
      </c>
      <c r="N15" s="41">
        <f t="shared" si="6"/>
        <v>1.171390697674419E-2</v>
      </c>
      <c r="O15" s="42">
        <f>COUNTIF(Vertices[Eigenvector Centrality], "&gt;= " &amp; N15) - COUNTIF(Vertices[Eigenvector Centrality], "&gt;=" &amp; N16)</f>
        <v>5</v>
      </c>
      <c r="P15" s="41">
        <f t="shared" si="7"/>
        <v>1.9974398139534884</v>
      </c>
      <c r="Q15" s="42">
        <f>COUNTIF(Vertices[PageRank], "&gt;= " &amp; P15) - COUNTIF(Vertices[PageRank], "&gt;=" &amp; P16)</f>
        <v>2</v>
      </c>
      <c r="R15" s="41">
        <f t="shared" si="8"/>
        <v>0.30232558139534876</v>
      </c>
      <c r="S15" s="46">
        <f>COUNTIF(Vertices[Clustering Coefficient], "&gt;= " &amp; R15) - COUNTIF(Vertices[Clustering Coefficient], "&gt;=" &amp; R16)</f>
        <v>2</v>
      </c>
      <c r="T15" s="41">
        <f t="shared" ca="1" si="9"/>
        <v>0.30232558139534876</v>
      </c>
      <c r="U15" s="42">
        <f t="shared" ca="1" si="0"/>
        <v>2</v>
      </c>
    </row>
    <row r="16" spans="1:24" x14ac:dyDescent="0.35">
      <c r="A16" s="36" t="s">
        <v>153</v>
      </c>
      <c r="B16" s="36">
        <v>0</v>
      </c>
      <c r="D16" s="34">
        <f t="shared" si="1"/>
        <v>0</v>
      </c>
      <c r="E16" s="3">
        <f>COUNTIF(Vertices[Degree], "&gt;= " &amp; D16) - COUNTIF(Vertices[Degree], "&gt;=" &amp; D17)</f>
        <v>0</v>
      </c>
      <c r="F16" s="39">
        <f t="shared" si="2"/>
        <v>0</v>
      </c>
      <c r="G16" s="40">
        <f>COUNTIF(Vertices[In-Degree], "&gt;= " &amp; F16) - COUNTIF(Vertices[In-Degree], "&gt;=" &amp; F17)</f>
        <v>0</v>
      </c>
      <c r="H16" s="39">
        <f t="shared" si="3"/>
        <v>0</v>
      </c>
      <c r="I16" s="40">
        <f>COUNTIF(Vertices[Out-Degree], "&gt;= " &amp; H16) - COUNTIF(Vertices[Out-Degree], "&gt;=" &amp; H17)</f>
        <v>0</v>
      </c>
      <c r="J16" s="39">
        <f t="shared" si="4"/>
        <v>1146.0005170697677</v>
      </c>
      <c r="K16" s="40">
        <f>COUNTIF(Vertices[Betweenness Centrality], "&gt;= " &amp; J16) - COUNTIF(Vertices[Betweenness Centrality], "&gt;=" &amp; J17)</f>
        <v>0</v>
      </c>
      <c r="L16" s="39">
        <f t="shared" si="5"/>
        <v>0.32648174418604659</v>
      </c>
      <c r="M16" s="40">
        <f>COUNTIF(Vertices[Closeness Centrality], "&gt;= " &amp; L16) - COUNTIF(Vertices[Closeness Centrality], "&gt;=" &amp; L17)</f>
        <v>0</v>
      </c>
      <c r="N16" s="39">
        <f t="shared" si="6"/>
        <v>1.2614976744186051E-2</v>
      </c>
      <c r="O16" s="40">
        <f>COUNTIF(Vertices[Eigenvector Centrality], "&gt;= " &amp; N16) - COUNTIF(Vertices[Eigenvector Centrality], "&gt;=" &amp; N17)</f>
        <v>4</v>
      </c>
      <c r="P16" s="39">
        <f t="shared" si="7"/>
        <v>2.1337669534883719</v>
      </c>
      <c r="Q16" s="40">
        <f>COUNTIF(Vertices[PageRank], "&gt;= " &amp; P16) - COUNTIF(Vertices[PageRank], "&gt;=" &amp; P17)</f>
        <v>2</v>
      </c>
      <c r="R16" s="39">
        <f t="shared" si="8"/>
        <v>0.32558139534883712</v>
      </c>
      <c r="S16" s="45">
        <f>COUNTIF(Vertices[Clustering Coefficient], "&gt;= " &amp; R16) - COUNTIF(Vertices[Clustering Coefficient], "&gt;=" &amp; R17)</f>
        <v>6</v>
      </c>
      <c r="T16" s="39">
        <f t="shared" ca="1" si="9"/>
        <v>0.32558139534883712</v>
      </c>
      <c r="U16" s="40">
        <f t="shared" ca="1" si="0"/>
        <v>6</v>
      </c>
    </row>
    <row r="17" spans="1:21" x14ac:dyDescent="0.35">
      <c r="A17" s="36" t="s">
        <v>154</v>
      </c>
      <c r="B17" s="36">
        <v>151</v>
      </c>
      <c r="D17" s="34">
        <f t="shared" si="1"/>
        <v>0</v>
      </c>
      <c r="E17" s="3">
        <f>COUNTIF(Vertices[Degree], "&gt;= " &amp; D17) - COUNTIF(Vertices[Degree], "&gt;=" &amp; D18)</f>
        <v>0</v>
      </c>
      <c r="F17" s="41">
        <f t="shared" si="2"/>
        <v>0</v>
      </c>
      <c r="G17" s="42">
        <f>COUNTIF(Vertices[In-Degree], "&gt;= " &amp; F17) - COUNTIF(Vertices[In-Degree], "&gt;=" &amp; F18)</f>
        <v>0</v>
      </c>
      <c r="H17" s="41">
        <f t="shared" si="3"/>
        <v>0</v>
      </c>
      <c r="I17" s="42">
        <f>COUNTIF(Vertices[Out-Degree], "&gt;= " &amp; H17) - COUNTIF(Vertices[Out-Degree], "&gt;=" &amp; H18)</f>
        <v>0</v>
      </c>
      <c r="J17" s="41">
        <f t="shared" si="4"/>
        <v>1227.8576968604655</v>
      </c>
      <c r="K17" s="42">
        <f>COUNTIF(Vertices[Betweenness Centrality], "&gt;= " &amp; J17) - COUNTIF(Vertices[Betweenness Centrality], "&gt;=" &amp; J18)</f>
        <v>0</v>
      </c>
      <c r="L17" s="41">
        <f t="shared" si="5"/>
        <v>0.34970651162790706</v>
      </c>
      <c r="M17" s="42">
        <f>COUNTIF(Vertices[Closeness Centrality], "&gt;= " &amp; L17) - COUNTIF(Vertices[Closeness Centrality], "&gt;=" &amp; L18)</f>
        <v>0</v>
      </c>
      <c r="N17" s="41">
        <f t="shared" si="6"/>
        <v>1.3516046511627912E-2</v>
      </c>
      <c r="O17" s="42">
        <f>COUNTIF(Vertices[Eigenvector Centrality], "&gt;= " &amp; N17) - COUNTIF(Vertices[Eigenvector Centrality], "&gt;=" &amp; N18)</f>
        <v>2</v>
      </c>
      <c r="P17" s="41">
        <f t="shared" si="7"/>
        <v>2.2700940930232556</v>
      </c>
      <c r="Q17" s="42">
        <f>COUNTIF(Vertices[PageRank], "&gt;= " &amp; P17) - COUNTIF(Vertices[PageRank], "&gt;=" &amp; P18)</f>
        <v>0</v>
      </c>
      <c r="R17" s="41">
        <f t="shared" si="8"/>
        <v>0.34883720930232548</v>
      </c>
      <c r="S17" s="46">
        <f>COUNTIF(Vertices[Clustering Coefficient], "&gt;= " &amp; R17) - COUNTIF(Vertices[Clustering Coefficient], "&gt;=" &amp; R18)</f>
        <v>1</v>
      </c>
      <c r="T17" s="41">
        <f t="shared" ca="1" si="9"/>
        <v>0.34883720930232548</v>
      </c>
      <c r="U17" s="42">
        <f t="shared" ca="1" si="0"/>
        <v>1</v>
      </c>
    </row>
    <row r="18" spans="1:21" x14ac:dyDescent="0.35">
      <c r="A18" s="36" t="s">
        <v>155</v>
      </c>
      <c r="B18" s="36">
        <v>745</v>
      </c>
      <c r="D18" s="34">
        <f t="shared" si="1"/>
        <v>0</v>
      </c>
      <c r="E18" s="3">
        <f>COUNTIF(Vertices[Degree], "&gt;= " &amp; D18) - COUNTIF(Vertices[Degree], "&gt;=" &amp; D19)</f>
        <v>0</v>
      </c>
      <c r="F18" s="39">
        <f t="shared" si="2"/>
        <v>0</v>
      </c>
      <c r="G18" s="40">
        <f>COUNTIF(Vertices[In-Degree], "&gt;= " &amp; F18) - COUNTIF(Vertices[In-Degree], "&gt;=" &amp; F19)</f>
        <v>0</v>
      </c>
      <c r="H18" s="39">
        <f t="shared" si="3"/>
        <v>0</v>
      </c>
      <c r="I18" s="40">
        <f>COUNTIF(Vertices[Out-Degree], "&gt;= " &amp; H18) - COUNTIF(Vertices[Out-Degree], "&gt;=" &amp; H19)</f>
        <v>0</v>
      </c>
      <c r="J18" s="39">
        <f t="shared" si="4"/>
        <v>1309.7148766511632</v>
      </c>
      <c r="K18" s="40">
        <f>COUNTIF(Vertices[Betweenness Centrality], "&gt;= " &amp; J18) - COUNTIF(Vertices[Betweenness Centrality], "&gt;=" &amp; J19)</f>
        <v>0</v>
      </c>
      <c r="L18" s="39">
        <f t="shared" si="5"/>
        <v>0.37293127906976753</v>
      </c>
      <c r="M18" s="40">
        <f>COUNTIF(Vertices[Closeness Centrality], "&gt;= " &amp; L18) - COUNTIF(Vertices[Closeness Centrality], "&gt;=" &amp; L19)</f>
        <v>0</v>
      </c>
      <c r="N18" s="39">
        <f t="shared" si="6"/>
        <v>1.4417116279069773E-2</v>
      </c>
      <c r="O18" s="40">
        <f>COUNTIF(Vertices[Eigenvector Centrality], "&gt;= " &amp; N18) - COUNTIF(Vertices[Eigenvector Centrality], "&gt;=" &amp; N19)</f>
        <v>0</v>
      </c>
      <c r="P18" s="39">
        <f t="shared" si="7"/>
        <v>2.4064212325581393</v>
      </c>
      <c r="Q18" s="40">
        <f>COUNTIF(Vertices[PageRank], "&gt;= " &amp; P18) - COUNTIF(Vertices[PageRank], "&gt;=" &amp; P19)</f>
        <v>1</v>
      </c>
      <c r="R18" s="39">
        <f t="shared" si="8"/>
        <v>0.37209302325581384</v>
      </c>
      <c r="S18" s="45">
        <f>COUNTIF(Vertices[Clustering Coefficient], "&gt;= " &amp; R18) - COUNTIF(Vertices[Clustering Coefficient], "&gt;=" &amp; R19)</f>
        <v>5</v>
      </c>
      <c r="T18" s="39">
        <f t="shared" ca="1" si="9"/>
        <v>0.37209302325581384</v>
      </c>
      <c r="U18" s="40">
        <f t="shared" ca="1" si="0"/>
        <v>5</v>
      </c>
    </row>
    <row r="19" spans="1:21" x14ac:dyDescent="0.35">
      <c r="A19" s="90"/>
      <c r="B19" s="90"/>
      <c r="D19" s="34">
        <f t="shared" si="1"/>
        <v>0</v>
      </c>
      <c r="E19" s="3">
        <f>COUNTIF(Vertices[Degree], "&gt;= " &amp; D19) - COUNTIF(Vertices[Degree], "&gt;=" &amp; D20)</f>
        <v>0</v>
      </c>
      <c r="F19" s="41">
        <f t="shared" si="2"/>
        <v>0</v>
      </c>
      <c r="G19" s="42">
        <f>COUNTIF(Vertices[In-Degree], "&gt;= " &amp; F19) - COUNTIF(Vertices[In-Degree], "&gt;=" &amp; F20)</f>
        <v>0</v>
      </c>
      <c r="H19" s="41">
        <f t="shared" si="3"/>
        <v>0</v>
      </c>
      <c r="I19" s="42">
        <f>COUNTIF(Vertices[Out-Degree], "&gt;= " &amp; H19) - COUNTIF(Vertices[Out-Degree], "&gt;=" &amp; H20)</f>
        <v>0</v>
      </c>
      <c r="J19" s="41">
        <f t="shared" si="4"/>
        <v>1391.5720564418609</v>
      </c>
      <c r="K19" s="42">
        <f>COUNTIF(Vertices[Betweenness Centrality], "&gt;= " &amp; J19) - COUNTIF(Vertices[Betweenness Centrality], "&gt;=" &amp; J20)</f>
        <v>0</v>
      </c>
      <c r="L19" s="41">
        <f t="shared" si="5"/>
        <v>0.396156046511628</v>
      </c>
      <c r="M19" s="42">
        <f>COUNTIF(Vertices[Closeness Centrality], "&gt;= " &amp; L19) - COUNTIF(Vertices[Closeness Centrality], "&gt;=" &amp; L20)</f>
        <v>0</v>
      </c>
      <c r="N19" s="41">
        <f t="shared" si="6"/>
        <v>1.5318186046511634E-2</v>
      </c>
      <c r="O19" s="42">
        <f>COUNTIF(Vertices[Eigenvector Centrality], "&gt;= " &amp; N19) - COUNTIF(Vertices[Eigenvector Centrality], "&gt;=" &amp; N20)</f>
        <v>4</v>
      </c>
      <c r="P19" s="41">
        <f t="shared" si="7"/>
        <v>2.5427483720930231</v>
      </c>
      <c r="Q19" s="42">
        <f>COUNTIF(Vertices[PageRank], "&gt;= " &amp; P19) - COUNTIF(Vertices[PageRank], "&gt;=" &amp; P20)</f>
        <v>0</v>
      </c>
      <c r="R19" s="41">
        <f t="shared" si="8"/>
        <v>0.3953488372093022</v>
      </c>
      <c r="S19" s="46">
        <f>COUNTIF(Vertices[Clustering Coefficient], "&gt;= " &amp; R19) - COUNTIF(Vertices[Clustering Coefficient], "&gt;=" &amp; R20)</f>
        <v>2</v>
      </c>
      <c r="T19" s="41">
        <f t="shared" ca="1" si="9"/>
        <v>0.3953488372093022</v>
      </c>
      <c r="U19" s="42">
        <f t="shared" ca="1" si="0"/>
        <v>2</v>
      </c>
    </row>
    <row r="20" spans="1:21" x14ac:dyDescent="0.35">
      <c r="A20" s="36" t="s">
        <v>156</v>
      </c>
      <c r="B20" s="36">
        <v>7</v>
      </c>
      <c r="D20" s="34">
        <f t="shared" si="1"/>
        <v>0</v>
      </c>
      <c r="E20" s="3">
        <f>COUNTIF(Vertices[Degree], "&gt;= " &amp; D20) - COUNTIF(Vertices[Degree], "&gt;=" &amp; D21)</f>
        <v>0</v>
      </c>
      <c r="F20" s="39">
        <f t="shared" si="2"/>
        <v>0</v>
      </c>
      <c r="G20" s="40">
        <f>COUNTIF(Vertices[In-Degree], "&gt;= " &amp; F20) - COUNTIF(Vertices[In-Degree], "&gt;=" &amp; F21)</f>
        <v>0</v>
      </c>
      <c r="H20" s="39">
        <f t="shared" si="3"/>
        <v>0</v>
      </c>
      <c r="I20" s="40">
        <f>COUNTIF(Vertices[Out-Degree], "&gt;= " &amp; H20) - COUNTIF(Vertices[Out-Degree], "&gt;=" &amp; H21)</f>
        <v>0</v>
      </c>
      <c r="J20" s="39">
        <f t="shared" si="4"/>
        <v>1473.4292362325587</v>
      </c>
      <c r="K20" s="40">
        <f>COUNTIF(Vertices[Betweenness Centrality], "&gt;= " &amp; J20) - COUNTIF(Vertices[Betweenness Centrality], "&gt;=" &amp; J21)</f>
        <v>0</v>
      </c>
      <c r="L20" s="39">
        <f t="shared" si="5"/>
        <v>0.41938081395348847</v>
      </c>
      <c r="M20" s="40">
        <f>COUNTIF(Vertices[Closeness Centrality], "&gt;= " &amp; L20) - COUNTIF(Vertices[Closeness Centrality], "&gt;=" &amp; L21)</f>
        <v>0</v>
      </c>
      <c r="N20" s="39">
        <f t="shared" si="6"/>
        <v>1.6219255813953493E-2</v>
      </c>
      <c r="O20" s="40">
        <f>COUNTIF(Vertices[Eigenvector Centrality], "&gt;= " &amp; N20) - COUNTIF(Vertices[Eigenvector Centrality], "&gt;=" &amp; N21)</f>
        <v>2</v>
      </c>
      <c r="P20" s="39">
        <f t="shared" si="7"/>
        <v>2.6790755116279068</v>
      </c>
      <c r="Q20" s="40">
        <f>COUNTIF(Vertices[PageRank], "&gt;= " &amp; P20) - COUNTIF(Vertices[PageRank], "&gt;=" &amp; P21)</f>
        <v>1</v>
      </c>
      <c r="R20" s="39">
        <f t="shared" si="8"/>
        <v>0.41860465116279055</v>
      </c>
      <c r="S20" s="45">
        <f>COUNTIF(Vertices[Clustering Coefficient], "&gt;= " &amp; R20) - COUNTIF(Vertices[Clustering Coefficient], "&gt;=" &amp; R21)</f>
        <v>3</v>
      </c>
      <c r="T20" s="39">
        <f t="shared" ca="1" si="9"/>
        <v>0.41860465116279055</v>
      </c>
      <c r="U20" s="40">
        <f t="shared" ca="1" si="0"/>
        <v>3</v>
      </c>
    </row>
    <row r="21" spans="1:21" x14ac:dyDescent="0.35">
      <c r="A21" s="36" t="s">
        <v>157</v>
      </c>
      <c r="B21" s="36">
        <v>2.7574049999999999</v>
      </c>
      <c r="D21" s="34">
        <f t="shared" si="1"/>
        <v>0</v>
      </c>
      <c r="E21" s="3">
        <f>COUNTIF(Vertices[Degree], "&gt;= " &amp; D21) - COUNTIF(Vertices[Degree], "&gt;=" &amp; D22)</f>
        <v>0</v>
      </c>
      <c r="F21" s="41">
        <f t="shared" si="2"/>
        <v>0</v>
      </c>
      <c r="G21" s="42">
        <f>COUNTIF(Vertices[In-Degree], "&gt;= " &amp; F21) - COUNTIF(Vertices[In-Degree], "&gt;=" &amp; F22)</f>
        <v>0</v>
      </c>
      <c r="H21" s="41">
        <f t="shared" si="3"/>
        <v>0</v>
      </c>
      <c r="I21" s="42">
        <f>COUNTIF(Vertices[Out-Degree], "&gt;= " &amp; H21) - COUNTIF(Vertices[Out-Degree], "&gt;=" &amp; H22)</f>
        <v>0</v>
      </c>
      <c r="J21" s="41">
        <f t="shared" si="4"/>
        <v>1555.2864160232564</v>
      </c>
      <c r="K21" s="42">
        <f>COUNTIF(Vertices[Betweenness Centrality], "&gt;= " &amp; J21) - COUNTIF(Vertices[Betweenness Centrality], "&gt;=" &amp; J22)</f>
        <v>0</v>
      </c>
      <c r="L21" s="41">
        <f t="shared" si="5"/>
        <v>0.44260558139534895</v>
      </c>
      <c r="M21" s="42">
        <f>COUNTIF(Vertices[Closeness Centrality], "&gt;= " &amp; L21) - COUNTIF(Vertices[Closeness Centrality], "&gt;=" &amp; L22)</f>
        <v>0</v>
      </c>
      <c r="N21" s="41">
        <f t="shared" si="6"/>
        <v>1.7120325581395354E-2</v>
      </c>
      <c r="O21" s="42">
        <f>COUNTIF(Vertices[Eigenvector Centrality], "&gt;= " &amp; N21) - COUNTIF(Vertices[Eigenvector Centrality], "&gt;=" &amp; N22)</f>
        <v>1</v>
      </c>
      <c r="P21" s="41">
        <f t="shared" si="7"/>
        <v>2.8154026511627905</v>
      </c>
      <c r="Q21" s="42">
        <f>COUNTIF(Vertices[PageRank], "&gt;= " &amp; P21) - COUNTIF(Vertices[PageRank], "&gt;=" &amp; P22)</f>
        <v>1</v>
      </c>
      <c r="R21" s="41">
        <f t="shared" si="8"/>
        <v>0.44186046511627891</v>
      </c>
      <c r="S21" s="46">
        <f>COUNTIF(Vertices[Clustering Coefficient], "&gt;= " &amp; R21) - COUNTIF(Vertices[Clustering Coefficient], "&gt;=" &amp; R22)</f>
        <v>0</v>
      </c>
      <c r="T21" s="41">
        <f t="shared" ca="1" si="9"/>
        <v>0.44186046511627891</v>
      </c>
      <c r="U21" s="42">
        <f t="shared" ca="1" si="0"/>
        <v>0</v>
      </c>
    </row>
    <row r="22" spans="1:21" x14ac:dyDescent="0.35">
      <c r="A22" s="90"/>
      <c r="B22" s="90"/>
      <c r="D22" s="34">
        <f t="shared" si="1"/>
        <v>0</v>
      </c>
      <c r="E22" s="3">
        <f>COUNTIF(Vertices[Degree], "&gt;= " &amp; D22) - COUNTIF(Vertices[Degree], "&gt;=" &amp; D23)</f>
        <v>0</v>
      </c>
      <c r="F22" s="39">
        <f t="shared" si="2"/>
        <v>0</v>
      </c>
      <c r="G22" s="40">
        <f>COUNTIF(Vertices[In-Degree], "&gt;= " &amp; F22) - COUNTIF(Vertices[In-Degree], "&gt;=" &amp; F23)</f>
        <v>0</v>
      </c>
      <c r="H22" s="39">
        <f t="shared" si="3"/>
        <v>0</v>
      </c>
      <c r="I22" s="40">
        <f>COUNTIF(Vertices[Out-Degree], "&gt;= " &amp; H22) - COUNTIF(Vertices[Out-Degree], "&gt;=" &amp; H23)</f>
        <v>0</v>
      </c>
      <c r="J22" s="39">
        <f t="shared" si="4"/>
        <v>1637.1435958139541</v>
      </c>
      <c r="K22" s="40">
        <f>COUNTIF(Vertices[Betweenness Centrality], "&gt;= " &amp; J22) - COUNTIF(Vertices[Betweenness Centrality], "&gt;=" &amp; J23)</f>
        <v>0</v>
      </c>
      <c r="L22" s="39">
        <f t="shared" si="5"/>
        <v>0.46583034883720942</v>
      </c>
      <c r="M22" s="40">
        <f>COUNTIF(Vertices[Closeness Centrality], "&gt;= " &amp; L22) - COUNTIF(Vertices[Closeness Centrality], "&gt;=" &amp; L23)</f>
        <v>0</v>
      </c>
      <c r="N22" s="39">
        <f t="shared" si="6"/>
        <v>1.8021395348837215E-2</v>
      </c>
      <c r="O22" s="40">
        <f>COUNTIF(Vertices[Eigenvector Centrality], "&gt;= " &amp; N22) - COUNTIF(Vertices[Eigenvector Centrality], "&gt;=" &amp; N23)</f>
        <v>1</v>
      </c>
      <c r="P22" s="39">
        <f t="shared" si="7"/>
        <v>2.9517297906976743</v>
      </c>
      <c r="Q22" s="40">
        <f>COUNTIF(Vertices[PageRank], "&gt;= " &amp; P22) - COUNTIF(Vertices[PageRank], "&gt;=" &amp; P23)</f>
        <v>0</v>
      </c>
      <c r="R22" s="39">
        <f t="shared" si="8"/>
        <v>0.46511627906976727</v>
      </c>
      <c r="S22" s="45">
        <f>COUNTIF(Vertices[Clustering Coefficient], "&gt;= " &amp; R22) - COUNTIF(Vertices[Clustering Coefficient], "&gt;=" &amp; R23)</f>
        <v>8</v>
      </c>
      <c r="T22" s="39">
        <f t="shared" ca="1" si="9"/>
        <v>0.46511627906976727</v>
      </c>
      <c r="U22" s="40">
        <f t="shared" ca="1" si="0"/>
        <v>8</v>
      </c>
    </row>
    <row r="23" spans="1:21" x14ac:dyDescent="0.35">
      <c r="A23" s="36" t="s">
        <v>158</v>
      </c>
      <c r="B23" s="36">
        <v>5.4685809104682202E-2</v>
      </c>
      <c r="D23" s="34">
        <f t="shared" si="1"/>
        <v>0</v>
      </c>
      <c r="E23" s="3">
        <f>COUNTIF(Vertices[Degree], "&gt;= " &amp; D23) - COUNTIF(Vertices[Degree], "&gt;=" &amp; D24)</f>
        <v>0</v>
      </c>
      <c r="F23" s="41">
        <f t="shared" si="2"/>
        <v>0</v>
      </c>
      <c r="G23" s="42">
        <f>COUNTIF(Vertices[In-Degree], "&gt;= " &amp; F23) - COUNTIF(Vertices[In-Degree], "&gt;=" &amp; F24)</f>
        <v>0</v>
      </c>
      <c r="H23" s="41">
        <f t="shared" si="3"/>
        <v>0</v>
      </c>
      <c r="I23" s="42">
        <f>COUNTIF(Vertices[Out-Degree], "&gt;= " &amp; H23) - COUNTIF(Vertices[Out-Degree], "&gt;=" &amp; H24)</f>
        <v>0</v>
      </c>
      <c r="J23" s="41">
        <f t="shared" si="4"/>
        <v>1719.0007756046518</v>
      </c>
      <c r="K23" s="42">
        <f>COUNTIF(Vertices[Betweenness Centrality], "&gt;= " &amp; J23) - COUNTIF(Vertices[Betweenness Centrality], "&gt;=" &amp; J24)</f>
        <v>0</v>
      </c>
      <c r="L23" s="41">
        <f t="shared" si="5"/>
        <v>0.48905511627906989</v>
      </c>
      <c r="M23" s="42">
        <f>COUNTIF(Vertices[Closeness Centrality], "&gt;= " &amp; L23) - COUNTIF(Vertices[Closeness Centrality], "&gt;=" &amp; L24)</f>
        <v>0</v>
      </c>
      <c r="N23" s="41">
        <f t="shared" si="6"/>
        <v>1.8922465116279076E-2</v>
      </c>
      <c r="O23" s="42">
        <f>COUNTIF(Vertices[Eigenvector Centrality], "&gt;= " &amp; N23) - COUNTIF(Vertices[Eigenvector Centrality], "&gt;=" &amp; N24)</f>
        <v>2</v>
      </c>
      <c r="P23" s="41">
        <f t="shared" si="7"/>
        <v>3.088056930232558</v>
      </c>
      <c r="Q23" s="42">
        <f>COUNTIF(Vertices[PageRank], "&gt;= " &amp; P23) - COUNTIF(Vertices[PageRank], "&gt;=" &amp; P24)</f>
        <v>1</v>
      </c>
      <c r="R23" s="41">
        <f t="shared" si="8"/>
        <v>0.48837209302325563</v>
      </c>
      <c r="S23" s="46">
        <f>COUNTIF(Vertices[Clustering Coefficient], "&gt;= " &amp; R23) - COUNTIF(Vertices[Clustering Coefficient], "&gt;=" &amp; R24)</f>
        <v>4</v>
      </c>
      <c r="T23" s="41">
        <f t="shared" ca="1" si="9"/>
        <v>0.48837209302325563</v>
      </c>
      <c r="U23" s="42">
        <f t="shared" ca="1" si="0"/>
        <v>4</v>
      </c>
    </row>
    <row r="24" spans="1:21" x14ac:dyDescent="0.35">
      <c r="A24" s="36" t="s">
        <v>178</v>
      </c>
      <c r="B24" s="36" t="s">
        <v>180</v>
      </c>
      <c r="D24" s="34">
        <f t="shared" si="1"/>
        <v>0</v>
      </c>
      <c r="E24" s="3">
        <f>COUNTIF(Vertices[Degree], "&gt;= " &amp; D24) - COUNTIF(Vertices[Degree], "&gt;=" &amp; D25)</f>
        <v>0</v>
      </c>
      <c r="F24" s="39">
        <f t="shared" si="2"/>
        <v>0</v>
      </c>
      <c r="G24" s="40">
        <f>COUNTIF(Vertices[In-Degree], "&gt;= " &amp; F24) - COUNTIF(Vertices[In-Degree], "&gt;=" &amp; F25)</f>
        <v>0</v>
      </c>
      <c r="H24" s="39">
        <f t="shared" si="3"/>
        <v>0</v>
      </c>
      <c r="I24" s="40">
        <f>COUNTIF(Vertices[Out-Degree], "&gt;= " &amp; H24) - COUNTIF(Vertices[Out-Degree], "&gt;=" &amp; H25)</f>
        <v>0</v>
      </c>
      <c r="J24" s="39">
        <f t="shared" si="4"/>
        <v>1800.8579553953496</v>
      </c>
      <c r="K24" s="40">
        <f>COUNTIF(Vertices[Betweenness Centrality], "&gt;= " &amp; J24) - COUNTIF(Vertices[Betweenness Centrality], "&gt;=" &amp; J25)</f>
        <v>0</v>
      </c>
      <c r="L24" s="39">
        <f t="shared" si="5"/>
        <v>0.51227988372093036</v>
      </c>
      <c r="M24" s="40">
        <f>COUNTIF(Vertices[Closeness Centrality], "&gt;= " &amp; L24) - COUNTIF(Vertices[Closeness Centrality], "&gt;=" &amp; L25)</f>
        <v>0</v>
      </c>
      <c r="N24" s="39">
        <f t="shared" si="6"/>
        <v>1.9823534883720937E-2</v>
      </c>
      <c r="O24" s="40">
        <f>COUNTIF(Vertices[Eigenvector Centrality], "&gt;= " &amp; N24) - COUNTIF(Vertices[Eigenvector Centrality], "&gt;=" &amp; N25)</f>
        <v>0</v>
      </c>
      <c r="P24" s="39">
        <f t="shared" si="7"/>
        <v>3.2243840697674417</v>
      </c>
      <c r="Q24" s="40">
        <f>COUNTIF(Vertices[PageRank], "&gt;= " &amp; P24) - COUNTIF(Vertices[PageRank], "&gt;=" &amp; P25)</f>
        <v>0</v>
      </c>
      <c r="R24" s="39">
        <f t="shared" si="8"/>
        <v>0.51162790697674398</v>
      </c>
      <c r="S24" s="45">
        <f>COUNTIF(Vertices[Clustering Coefficient], "&gt;= " &amp; R24) - COUNTIF(Vertices[Clustering Coefficient], "&gt;=" &amp; R25)</f>
        <v>5</v>
      </c>
      <c r="T24" s="39">
        <f t="shared" ca="1" si="9"/>
        <v>0.51162790697674398</v>
      </c>
      <c r="U24" s="40">
        <f t="shared" ca="1" si="0"/>
        <v>5</v>
      </c>
    </row>
    <row r="25" spans="1:21" x14ac:dyDescent="0.35">
      <c r="A25" s="90"/>
      <c r="B25" s="90"/>
      <c r="D25" s="34">
        <f t="shared" si="1"/>
        <v>0</v>
      </c>
      <c r="E25" s="3">
        <f>COUNTIF(Vertices[Degree], "&gt;= " &amp; D25) - COUNTIF(Vertices[Degree], "&gt;=" &amp; D26)</f>
        <v>0</v>
      </c>
      <c r="F25" s="41">
        <f t="shared" si="2"/>
        <v>0</v>
      </c>
      <c r="G25" s="42">
        <f>COUNTIF(Vertices[In-Degree], "&gt;= " &amp; F25) - COUNTIF(Vertices[In-Degree], "&gt;=" &amp; F26)</f>
        <v>0</v>
      </c>
      <c r="H25" s="41">
        <f t="shared" si="3"/>
        <v>0</v>
      </c>
      <c r="I25" s="42">
        <f>COUNTIF(Vertices[Out-Degree], "&gt;= " &amp; H25) - COUNTIF(Vertices[Out-Degree], "&gt;=" &amp; H26)</f>
        <v>0</v>
      </c>
      <c r="J25" s="41">
        <f t="shared" si="4"/>
        <v>1882.7151351860473</v>
      </c>
      <c r="K25" s="42">
        <f>COUNTIF(Vertices[Betweenness Centrality], "&gt;= " &amp; J25) - COUNTIF(Vertices[Betweenness Centrality], "&gt;=" &amp; J26)</f>
        <v>1</v>
      </c>
      <c r="L25" s="41">
        <f t="shared" si="5"/>
        <v>0.53550465116279078</v>
      </c>
      <c r="M25" s="42">
        <f>COUNTIF(Vertices[Closeness Centrality], "&gt;= " &amp; L25) - COUNTIF(Vertices[Closeness Centrality], "&gt;=" &amp; L26)</f>
        <v>0</v>
      </c>
      <c r="N25" s="41">
        <f t="shared" si="6"/>
        <v>2.0724604651162798E-2</v>
      </c>
      <c r="O25" s="42">
        <f>COUNTIF(Vertices[Eigenvector Centrality], "&gt;= " &amp; N25) - COUNTIF(Vertices[Eigenvector Centrality], "&gt;=" &amp; N26)</f>
        <v>0</v>
      </c>
      <c r="P25" s="41">
        <f t="shared" si="7"/>
        <v>3.3607112093023255</v>
      </c>
      <c r="Q25" s="42">
        <f>COUNTIF(Vertices[PageRank], "&gt;= " &amp; P25) - COUNTIF(Vertices[PageRank], "&gt;=" &amp; P26)</f>
        <v>0</v>
      </c>
      <c r="R25" s="41">
        <f t="shared" si="8"/>
        <v>0.5348837209302324</v>
      </c>
      <c r="S25" s="46">
        <f>COUNTIF(Vertices[Clustering Coefficient], "&gt;= " &amp; R25) - COUNTIF(Vertices[Clustering Coefficient], "&gt;=" &amp; R26)</f>
        <v>3</v>
      </c>
      <c r="T25" s="41">
        <f t="shared" ca="1" si="9"/>
        <v>0.5348837209302324</v>
      </c>
      <c r="U25" s="42">
        <f t="shared" ca="1" si="0"/>
        <v>3</v>
      </c>
    </row>
    <row r="26" spans="1:21" x14ac:dyDescent="0.35">
      <c r="A26" s="36" t="s">
        <v>179</v>
      </c>
      <c r="B26" s="36" t="s">
        <v>361</v>
      </c>
      <c r="D26" s="34">
        <f t="shared" si="1"/>
        <v>0</v>
      </c>
      <c r="E26" s="3">
        <f>COUNTIF(Vertices[Degree], "&gt;= " &amp; D26) - COUNTIF(Vertices[Degree], "&gt;=" &amp; D27)</f>
        <v>0</v>
      </c>
      <c r="F26" s="39">
        <f t="shared" si="2"/>
        <v>0</v>
      </c>
      <c r="G26" s="40">
        <f>COUNTIF(Vertices[In-Degree], "&gt;= " &amp; F26) - COUNTIF(Vertices[In-Degree], "&gt;=" &amp; F27)</f>
        <v>0</v>
      </c>
      <c r="H26" s="39">
        <f t="shared" si="3"/>
        <v>0</v>
      </c>
      <c r="I26" s="40">
        <f>COUNTIF(Vertices[Out-Degree], "&gt;= " &amp; H26) - COUNTIF(Vertices[Out-Degree], "&gt;=" &amp; H27)</f>
        <v>0</v>
      </c>
      <c r="J26" s="39">
        <f t="shared" si="4"/>
        <v>1964.572314976745</v>
      </c>
      <c r="K26" s="40">
        <f>COUNTIF(Vertices[Betweenness Centrality], "&gt;= " &amp; J26) - COUNTIF(Vertices[Betweenness Centrality], "&gt;=" &amp; J27)</f>
        <v>0</v>
      </c>
      <c r="L26" s="39">
        <f t="shared" si="5"/>
        <v>0.5587294186046512</v>
      </c>
      <c r="M26" s="40">
        <f>COUNTIF(Vertices[Closeness Centrality], "&gt;= " &amp; L26) - COUNTIF(Vertices[Closeness Centrality], "&gt;=" &amp; L27)</f>
        <v>0</v>
      </c>
      <c r="N26" s="39">
        <f t="shared" si="6"/>
        <v>2.1625674418604659E-2</v>
      </c>
      <c r="O26" s="40">
        <f>COUNTIF(Vertices[Eigenvector Centrality], "&gt;= " &amp; N26) - COUNTIF(Vertices[Eigenvector Centrality], "&gt;=" &amp; N27)</f>
        <v>1</v>
      </c>
      <c r="P26" s="39">
        <f t="shared" si="7"/>
        <v>3.4970383488372092</v>
      </c>
      <c r="Q26" s="40">
        <f>COUNTIF(Vertices[PageRank], "&gt;= " &amp; P26) - COUNTIF(Vertices[PageRank], "&gt;=" &amp; P27)</f>
        <v>0</v>
      </c>
      <c r="R26" s="39">
        <f t="shared" si="8"/>
        <v>0.55813953488372081</v>
      </c>
      <c r="S26" s="45">
        <f>COUNTIF(Vertices[Clustering Coefficient], "&gt;= " &amp; R26) - COUNTIF(Vertices[Clustering Coefficient], "&gt;=" &amp; R27)</f>
        <v>4</v>
      </c>
      <c r="T26" s="39">
        <f t="shared" ca="1" si="9"/>
        <v>0.55813953488372081</v>
      </c>
      <c r="U26" s="40">
        <f t="shared" ca="1" si="0"/>
        <v>4</v>
      </c>
    </row>
    <row r="27" spans="1:21" x14ac:dyDescent="0.35">
      <c r="D27" s="34">
        <f t="shared" si="1"/>
        <v>0</v>
      </c>
      <c r="E27" s="3">
        <f>COUNTIF(Vertices[Degree], "&gt;= " &amp; D27) - COUNTIF(Vertices[Degree], "&gt;=" &amp; D28)</f>
        <v>0</v>
      </c>
      <c r="F27" s="41">
        <f t="shared" si="2"/>
        <v>0</v>
      </c>
      <c r="G27" s="42">
        <f>COUNTIF(Vertices[In-Degree], "&gt;= " &amp; F27) - COUNTIF(Vertices[In-Degree], "&gt;=" &amp; F28)</f>
        <v>0</v>
      </c>
      <c r="H27" s="41">
        <f t="shared" si="3"/>
        <v>0</v>
      </c>
      <c r="I27" s="42">
        <f>COUNTIF(Vertices[Out-Degree], "&gt;= " &amp; H27) - COUNTIF(Vertices[Out-Degree], "&gt;=" &amp; H28)</f>
        <v>0</v>
      </c>
      <c r="J27" s="41">
        <f t="shared" si="4"/>
        <v>2046.4294947674427</v>
      </c>
      <c r="K27" s="42">
        <f>COUNTIF(Vertices[Betweenness Centrality], "&gt;= " &amp; J27) - COUNTIF(Vertices[Betweenness Centrality], "&gt;=" &amp; J28)</f>
        <v>0</v>
      </c>
      <c r="L27" s="41">
        <f t="shared" si="5"/>
        <v>0.58195418604651161</v>
      </c>
      <c r="M27" s="42">
        <f>COUNTIF(Vertices[Closeness Centrality], "&gt;= " &amp; L27) - COUNTIF(Vertices[Closeness Centrality], "&gt;=" &amp; L28)</f>
        <v>0</v>
      </c>
      <c r="N27" s="41">
        <f t="shared" si="6"/>
        <v>2.252674418604652E-2</v>
      </c>
      <c r="O27" s="42">
        <f>COUNTIF(Vertices[Eigenvector Centrality], "&gt;= " &amp; N27) - COUNTIF(Vertices[Eigenvector Centrality], "&gt;=" &amp; N28)</f>
        <v>1</v>
      </c>
      <c r="P27" s="41">
        <f t="shared" si="7"/>
        <v>3.6333654883720929</v>
      </c>
      <c r="Q27" s="42">
        <f>COUNTIF(Vertices[PageRank], "&gt;= " &amp; P27) - COUNTIF(Vertices[PageRank], "&gt;=" &amp; P28)</f>
        <v>0</v>
      </c>
      <c r="R27" s="41">
        <f t="shared" si="8"/>
        <v>0.58139534883720922</v>
      </c>
      <c r="S27" s="46">
        <f>COUNTIF(Vertices[Clustering Coefficient], "&gt;= " &amp; R27) - COUNTIF(Vertices[Clustering Coefficient], "&gt;=" &amp; R28)</f>
        <v>8</v>
      </c>
      <c r="T27" s="41">
        <f t="shared" ca="1" si="9"/>
        <v>0.58139534883720922</v>
      </c>
      <c r="U27" s="42">
        <f t="shared" ca="1" si="0"/>
        <v>8</v>
      </c>
    </row>
    <row r="28" spans="1:21" x14ac:dyDescent="0.35">
      <c r="D28" s="34">
        <f t="shared" si="1"/>
        <v>0</v>
      </c>
      <c r="E28" s="3">
        <f>COUNTIF(Vertices[Degree], "&gt;= " &amp; D28) - COUNTIF(Vertices[Degree], "&gt;=" &amp; D29)</f>
        <v>0</v>
      </c>
      <c r="F28" s="39">
        <f t="shared" si="2"/>
        <v>0</v>
      </c>
      <c r="G28" s="40">
        <f>COUNTIF(Vertices[In-Degree], "&gt;= " &amp; F28) - COUNTIF(Vertices[In-Degree], "&gt;=" &amp; F29)</f>
        <v>0</v>
      </c>
      <c r="H28" s="39">
        <f t="shared" si="3"/>
        <v>0</v>
      </c>
      <c r="I28" s="40">
        <f>COUNTIF(Vertices[Out-Degree], "&gt;= " &amp; H28) - COUNTIF(Vertices[Out-Degree], "&gt;=" &amp; H29)</f>
        <v>0</v>
      </c>
      <c r="J28" s="39">
        <f t="shared" si="4"/>
        <v>2128.2866745581405</v>
      </c>
      <c r="K28" s="40">
        <f>COUNTIF(Vertices[Betweenness Centrality], "&gt;= " &amp; J28) - COUNTIF(Vertices[Betweenness Centrality], "&gt;=" &amp; J29)</f>
        <v>0</v>
      </c>
      <c r="L28" s="39">
        <f t="shared" si="5"/>
        <v>0.60517895348837203</v>
      </c>
      <c r="M28" s="40">
        <f>COUNTIF(Vertices[Closeness Centrality], "&gt;= " &amp; L28) - COUNTIF(Vertices[Closeness Centrality], "&gt;=" &amp; L29)</f>
        <v>0</v>
      </c>
      <c r="N28" s="39">
        <f t="shared" si="6"/>
        <v>2.3427813953488381E-2</v>
      </c>
      <c r="O28" s="40">
        <f>COUNTIF(Vertices[Eigenvector Centrality], "&gt;= " &amp; N28) - COUNTIF(Vertices[Eigenvector Centrality], "&gt;=" &amp; N29)</f>
        <v>0</v>
      </c>
      <c r="P28" s="39">
        <f t="shared" si="7"/>
        <v>3.7696926279069767</v>
      </c>
      <c r="Q28" s="40">
        <f>COUNTIF(Vertices[PageRank], "&gt;= " &amp; P28) - COUNTIF(Vertices[PageRank], "&gt;=" &amp; P29)</f>
        <v>1</v>
      </c>
      <c r="R28" s="39">
        <f t="shared" si="8"/>
        <v>0.60465116279069764</v>
      </c>
      <c r="S28" s="45">
        <f>COUNTIF(Vertices[Clustering Coefficient], "&gt;= " &amp; R28) - COUNTIF(Vertices[Clustering Coefficient], "&gt;=" &amp; R29)</f>
        <v>0</v>
      </c>
      <c r="T28" s="39">
        <f t="shared" ca="1" si="9"/>
        <v>0.60465116279069764</v>
      </c>
      <c r="U28" s="40">
        <f t="shared" ca="1" si="0"/>
        <v>0</v>
      </c>
    </row>
    <row r="29" spans="1:21" x14ac:dyDescent="0.35">
      <c r="A29" t="s">
        <v>163</v>
      </c>
      <c r="B29" t="s">
        <v>17</v>
      </c>
      <c r="D29" s="34">
        <f t="shared" si="1"/>
        <v>0</v>
      </c>
      <c r="E29" s="3">
        <f>COUNTIF(Vertices[Degree], "&gt;= " &amp; D29) - COUNTIF(Vertices[Degree], "&gt;=" &amp; D30)</f>
        <v>0</v>
      </c>
      <c r="F29" s="41">
        <f t="shared" si="2"/>
        <v>0</v>
      </c>
      <c r="G29" s="42">
        <f>COUNTIF(Vertices[In-Degree], "&gt;= " &amp; F29) - COUNTIF(Vertices[In-Degree], "&gt;=" &amp; F30)</f>
        <v>0</v>
      </c>
      <c r="H29" s="41">
        <f t="shared" si="3"/>
        <v>0</v>
      </c>
      <c r="I29" s="42">
        <f>COUNTIF(Vertices[Out-Degree], "&gt;= " &amp; H29) - COUNTIF(Vertices[Out-Degree], "&gt;=" &amp; H30)</f>
        <v>0</v>
      </c>
      <c r="J29" s="41">
        <f t="shared" si="4"/>
        <v>2210.143854348838</v>
      </c>
      <c r="K29" s="42">
        <f>COUNTIF(Vertices[Betweenness Centrality], "&gt;= " &amp; J29) - COUNTIF(Vertices[Betweenness Centrality], "&gt;=" &amp; J30)</f>
        <v>0</v>
      </c>
      <c r="L29" s="41">
        <f t="shared" si="5"/>
        <v>0.62840372093023245</v>
      </c>
      <c r="M29" s="42">
        <f>COUNTIF(Vertices[Closeness Centrality], "&gt;= " &amp; L29) - COUNTIF(Vertices[Closeness Centrality], "&gt;=" &amp; L30)</f>
        <v>0</v>
      </c>
      <c r="N29" s="41">
        <f t="shared" si="6"/>
        <v>2.4328883720930242E-2</v>
      </c>
      <c r="O29" s="42">
        <f>COUNTIF(Vertices[Eigenvector Centrality], "&gt;= " &amp; N29) - COUNTIF(Vertices[Eigenvector Centrality], "&gt;=" &amp; N30)</f>
        <v>1</v>
      </c>
      <c r="P29" s="41">
        <f t="shared" si="7"/>
        <v>3.9060197674418604</v>
      </c>
      <c r="Q29" s="42">
        <f>COUNTIF(Vertices[PageRank], "&gt;= " &amp; P29) - COUNTIF(Vertices[PageRank], "&gt;=" &amp; P30)</f>
        <v>0</v>
      </c>
      <c r="R29" s="41">
        <f t="shared" si="8"/>
        <v>0.62790697674418605</v>
      </c>
      <c r="S29" s="46">
        <f>COUNTIF(Vertices[Clustering Coefficient], "&gt;= " &amp; R29) - COUNTIF(Vertices[Clustering Coefficient], "&gt;=" &amp; R30)</f>
        <v>0</v>
      </c>
      <c r="T29" s="41">
        <f t="shared" ca="1" si="9"/>
        <v>0.62790697674418605</v>
      </c>
      <c r="U29" s="42">
        <f t="shared" ca="1" si="0"/>
        <v>0</v>
      </c>
    </row>
    <row r="30" spans="1:21" x14ac:dyDescent="0.35">
      <c r="A30" s="35"/>
      <c r="B30" s="35"/>
      <c r="D30" s="34">
        <f t="shared" si="1"/>
        <v>0</v>
      </c>
      <c r="E30" s="3">
        <f>COUNTIF(Vertices[Degree], "&gt;= " &amp; D30) - COUNTIF(Vertices[Degree], "&gt;=" &amp; D31)</f>
        <v>0</v>
      </c>
      <c r="F30" s="39">
        <f t="shared" si="2"/>
        <v>0</v>
      </c>
      <c r="G30" s="40">
        <f>COUNTIF(Vertices[In-Degree], "&gt;= " &amp; F30) - COUNTIF(Vertices[In-Degree], "&gt;=" &amp; F31)</f>
        <v>0</v>
      </c>
      <c r="H30" s="39">
        <f t="shared" si="3"/>
        <v>0</v>
      </c>
      <c r="I30" s="40">
        <f>COUNTIF(Vertices[Out-Degree], "&gt;= " &amp; H30) - COUNTIF(Vertices[Out-Degree], "&gt;=" &amp; H31)</f>
        <v>0</v>
      </c>
      <c r="J30" s="39">
        <f t="shared" si="4"/>
        <v>2292.0010341395355</v>
      </c>
      <c r="K30" s="40">
        <f>COUNTIF(Vertices[Betweenness Centrality], "&gt;= " &amp; J30) - COUNTIF(Vertices[Betweenness Centrality], "&gt;=" &amp; J31)</f>
        <v>0</v>
      </c>
      <c r="L30" s="39">
        <f t="shared" si="5"/>
        <v>0.65162848837209286</v>
      </c>
      <c r="M30" s="40">
        <f>COUNTIF(Vertices[Closeness Centrality], "&gt;= " &amp; L30) - COUNTIF(Vertices[Closeness Centrality], "&gt;=" &amp; L31)</f>
        <v>0</v>
      </c>
      <c r="N30" s="39">
        <f t="shared" si="6"/>
        <v>2.5229953488372103E-2</v>
      </c>
      <c r="O30" s="40">
        <f>COUNTIF(Vertices[Eigenvector Centrality], "&gt;= " &amp; N30) - COUNTIF(Vertices[Eigenvector Centrality], "&gt;=" &amp; N31)</f>
        <v>1</v>
      </c>
      <c r="P30" s="39">
        <f t="shared" si="7"/>
        <v>4.0423469069767437</v>
      </c>
      <c r="Q30" s="40">
        <f>COUNTIF(Vertices[PageRank], "&gt;= " &amp; P30) - COUNTIF(Vertices[PageRank], "&gt;=" &amp; P31)</f>
        <v>1</v>
      </c>
      <c r="R30" s="39">
        <f t="shared" si="8"/>
        <v>0.65116279069767447</v>
      </c>
      <c r="S30" s="45">
        <f>COUNTIF(Vertices[Clustering Coefficient], "&gt;= " &amp; R30) - COUNTIF(Vertices[Clustering Coefficient], "&gt;=" &amp; R31)</f>
        <v>3</v>
      </c>
      <c r="T30" s="39">
        <f t="shared" ca="1" si="9"/>
        <v>0.65116279069767447</v>
      </c>
      <c r="U30" s="40">
        <f t="shared" ca="1" si="0"/>
        <v>3</v>
      </c>
    </row>
    <row r="31" spans="1:21" x14ac:dyDescent="0.35">
      <c r="A31" s="35"/>
      <c r="B31" s="35"/>
      <c r="D31" s="34">
        <f t="shared" si="1"/>
        <v>0</v>
      </c>
      <c r="E31" s="3">
        <f>COUNTIF(Vertices[Degree], "&gt;= " &amp; D31) - COUNTIF(Vertices[Degree], "&gt;=" &amp; D32)</f>
        <v>0</v>
      </c>
      <c r="F31" s="41">
        <f t="shared" si="2"/>
        <v>0</v>
      </c>
      <c r="G31" s="42">
        <f>COUNTIF(Vertices[In-Degree], "&gt;= " &amp; F31) - COUNTIF(Vertices[In-Degree], "&gt;=" &amp; F32)</f>
        <v>0</v>
      </c>
      <c r="H31" s="41">
        <f t="shared" si="3"/>
        <v>0</v>
      </c>
      <c r="I31" s="42">
        <f>COUNTIF(Vertices[Out-Degree], "&gt;= " &amp; H31) - COUNTIF(Vertices[Out-Degree], "&gt;=" &amp; H32)</f>
        <v>0</v>
      </c>
      <c r="J31" s="41">
        <f t="shared" si="4"/>
        <v>2373.858213930233</v>
      </c>
      <c r="K31" s="42">
        <f>COUNTIF(Vertices[Betweenness Centrality], "&gt;= " &amp; J31) - COUNTIF(Vertices[Betweenness Centrality], "&gt;=" &amp; J32)</f>
        <v>0</v>
      </c>
      <c r="L31" s="41">
        <f t="shared" si="5"/>
        <v>0.67485325581395328</v>
      </c>
      <c r="M31" s="42">
        <f>COUNTIF(Vertices[Closeness Centrality], "&gt;= " &amp; L31) - COUNTIF(Vertices[Closeness Centrality], "&gt;=" &amp; L32)</f>
        <v>0</v>
      </c>
      <c r="N31" s="41">
        <f t="shared" si="6"/>
        <v>2.6131023255813964E-2</v>
      </c>
      <c r="O31" s="42">
        <f>COUNTIF(Vertices[Eigenvector Centrality], "&gt;= " &amp; N31) - COUNTIF(Vertices[Eigenvector Centrality], "&gt;=" &amp; N32)</f>
        <v>1</v>
      </c>
      <c r="P31" s="41">
        <f t="shared" si="7"/>
        <v>4.1786740465116274</v>
      </c>
      <c r="Q31" s="42">
        <f>COUNTIF(Vertices[PageRank], "&gt;= " &amp; P31) - COUNTIF(Vertices[PageRank], "&gt;=" &amp; P32)</f>
        <v>0</v>
      </c>
      <c r="R31" s="41">
        <f t="shared" si="8"/>
        <v>0.67441860465116288</v>
      </c>
      <c r="S31" s="46">
        <f>COUNTIF(Vertices[Clustering Coefficient], "&gt;= " &amp; R31) - COUNTIF(Vertices[Clustering Coefficient], "&gt;=" &amp; R32)</f>
        <v>2</v>
      </c>
      <c r="T31" s="41">
        <f t="shared" ca="1" si="9"/>
        <v>0.67441860465116288</v>
      </c>
      <c r="U31" s="42">
        <f t="shared" ca="1" si="0"/>
        <v>2</v>
      </c>
    </row>
    <row r="32" spans="1:21" x14ac:dyDescent="0.35">
      <c r="A32" s="35"/>
      <c r="B32" s="35"/>
      <c r="D32" s="34">
        <f t="shared" si="1"/>
        <v>0</v>
      </c>
      <c r="E32" s="3">
        <f>COUNTIF(Vertices[Degree], "&gt;= " &amp; D32) - COUNTIF(Vertices[Degree], "&gt;=" &amp; D33)</f>
        <v>0</v>
      </c>
      <c r="F32" s="39">
        <f t="shared" si="2"/>
        <v>0</v>
      </c>
      <c r="G32" s="40">
        <f>COUNTIF(Vertices[In-Degree], "&gt;= " &amp; F32) - COUNTIF(Vertices[In-Degree], "&gt;=" &amp; F33)</f>
        <v>0</v>
      </c>
      <c r="H32" s="39">
        <f t="shared" si="3"/>
        <v>0</v>
      </c>
      <c r="I32" s="40">
        <f>COUNTIF(Vertices[Out-Degree], "&gt;= " &amp; H32) - COUNTIF(Vertices[Out-Degree], "&gt;=" &amp; H33)</f>
        <v>0</v>
      </c>
      <c r="J32" s="39">
        <f t="shared" si="4"/>
        <v>2455.7153937209305</v>
      </c>
      <c r="K32" s="40">
        <f>COUNTIF(Vertices[Betweenness Centrality], "&gt;= " &amp; J32) - COUNTIF(Vertices[Betweenness Centrality], "&gt;=" &amp; J33)</f>
        <v>0</v>
      </c>
      <c r="L32" s="39">
        <f t="shared" si="5"/>
        <v>0.6980780232558137</v>
      </c>
      <c r="M32" s="40">
        <f>COUNTIF(Vertices[Closeness Centrality], "&gt;= " &amp; L32) - COUNTIF(Vertices[Closeness Centrality], "&gt;=" &amp; L33)</f>
        <v>0</v>
      </c>
      <c r="N32" s="39">
        <f t="shared" si="6"/>
        <v>2.7032093023255824E-2</v>
      </c>
      <c r="O32" s="40">
        <f>COUNTIF(Vertices[Eigenvector Centrality], "&gt;= " &amp; N32) - COUNTIF(Vertices[Eigenvector Centrality], "&gt;=" &amp; N33)</f>
        <v>0</v>
      </c>
      <c r="P32" s="39">
        <f t="shared" si="7"/>
        <v>4.3150011860465112</v>
      </c>
      <c r="Q32" s="40">
        <f>COUNTIF(Vertices[PageRank], "&gt;= " &amp; P32) - COUNTIF(Vertices[PageRank], "&gt;=" &amp; P33)</f>
        <v>0</v>
      </c>
      <c r="R32" s="39">
        <f t="shared" si="8"/>
        <v>0.69767441860465129</v>
      </c>
      <c r="S32" s="45">
        <f>COUNTIF(Vertices[Clustering Coefficient], "&gt;= " &amp; R32) - COUNTIF(Vertices[Clustering Coefficient], "&gt;=" &amp; R33)</f>
        <v>6</v>
      </c>
      <c r="T32" s="39">
        <f t="shared" ca="1" si="9"/>
        <v>0.69767441860465129</v>
      </c>
      <c r="U32" s="40">
        <f t="shared" ca="1" si="0"/>
        <v>6</v>
      </c>
    </row>
    <row r="33" spans="1:21" x14ac:dyDescent="0.35">
      <c r="D33" s="34">
        <f t="shared" si="1"/>
        <v>0</v>
      </c>
      <c r="E33" s="3">
        <f>COUNTIF(Vertices[Degree], "&gt;= " &amp; D33) - COUNTIF(Vertices[Degree], "&gt;=" &amp; D34)</f>
        <v>0</v>
      </c>
      <c r="F33" s="41">
        <f t="shared" si="2"/>
        <v>0</v>
      </c>
      <c r="G33" s="42">
        <f>COUNTIF(Vertices[In-Degree], "&gt;= " &amp; F33) - COUNTIF(Vertices[In-Degree], "&gt;=" &amp; F34)</f>
        <v>0</v>
      </c>
      <c r="H33" s="41">
        <f t="shared" si="3"/>
        <v>0</v>
      </c>
      <c r="I33" s="42">
        <f>COUNTIF(Vertices[Out-Degree], "&gt;= " &amp; H33) - COUNTIF(Vertices[Out-Degree], "&gt;=" &amp; H34)</f>
        <v>0</v>
      </c>
      <c r="J33" s="41">
        <f t="shared" si="4"/>
        <v>2537.572573511628</v>
      </c>
      <c r="K33" s="42">
        <f>COUNTIF(Vertices[Betweenness Centrality], "&gt;= " &amp; J33) - COUNTIF(Vertices[Betweenness Centrality], "&gt;=" &amp; J34)</f>
        <v>0</v>
      </c>
      <c r="L33" s="41">
        <f t="shared" si="5"/>
        <v>0.72130279069767411</v>
      </c>
      <c r="M33" s="42">
        <f>COUNTIF(Vertices[Closeness Centrality], "&gt;= " &amp; L33) - COUNTIF(Vertices[Closeness Centrality], "&gt;=" &amp; L34)</f>
        <v>0</v>
      </c>
      <c r="N33" s="41">
        <f t="shared" si="6"/>
        <v>2.7933162790697685E-2</v>
      </c>
      <c r="O33" s="42">
        <f>COUNTIF(Vertices[Eigenvector Centrality], "&gt;= " &amp; N33) - COUNTIF(Vertices[Eigenvector Centrality], "&gt;=" &amp; N34)</f>
        <v>0</v>
      </c>
      <c r="P33" s="41">
        <f t="shared" si="7"/>
        <v>4.4513283255813949</v>
      </c>
      <c r="Q33" s="42">
        <f>COUNTIF(Vertices[PageRank], "&gt;= " &amp; P33) - COUNTIF(Vertices[PageRank], "&gt;=" &amp; P34)</f>
        <v>0</v>
      </c>
      <c r="R33" s="41">
        <f t="shared" si="8"/>
        <v>0.72093023255813971</v>
      </c>
      <c r="S33" s="46">
        <f>COUNTIF(Vertices[Clustering Coefficient], "&gt;= " &amp; R33) - COUNTIF(Vertices[Clustering Coefficient], "&gt;=" &amp; R34)</f>
        <v>1</v>
      </c>
      <c r="T33" s="41">
        <f t="shared" ca="1" si="9"/>
        <v>0.72093023255813971</v>
      </c>
      <c r="U33" s="42">
        <f t="shared" ca="1" si="0"/>
        <v>1</v>
      </c>
    </row>
    <row r="34" spans="1:21" x14ac:dyDescent="0.35">
      <c r="D34" s="34">
        <f t="shared" si="1"/>
        <v>0</v>
      </c>
      <c r="E34" s="3">
        <f>COUNTIF(Vertices[Degree], "&gt;= " &amp; D34) - COUNTIF(Vertices[Degree], "&gt;=" &amp; D35)</f>
        <v>0</v>
      </c>
      <c r="F34" s="39">
        <f t="shared" si="2"/>
        <v>0</v>
      </c>
      <c r="G34" s="40">
        <f>COUNTIF(Vertices[In-Degree], "&gt;= " &amp; F34) - COUNTIF(Vertices[In-Degree], "&gt;=" &amp; F35)</f>
        <v>0</v>
      </c>
      <c r="H34" s="39">
        <f t="shared" si="3"/>
        <v>0</v>
      </c>
      <c r="I34" s="40">
        <f>COUNTIF(Vertices[Out-Degree], "&gt;= " &amp; H34) - COUNTIF(Vertices[Out-Degree], "&gt;=" &amp; H35)</f>
        <v>0</v>
      </c>
      <c r="J34" s="39">
        <f t="shared" si="4"/>
        <v>2619.4297533023255</v>
      </c>
      <c r="K34" s="40">
        <f>COUNTIF(Vertices[Betweenness Centrality], "&gt;= " &amp; J34) - COUNTIF(Vertices[Betweenness Centrality], "&gt;=" &amp; J35)</f>
        <v>0</v>
      </c>
      <c r="L34" s="39">
        <f t="shared" si="5"/>
        <v>0.74452755813953453</v>
      </c>
      <c r="M34" s="40">
        <f>COUNTIF(Vertices[Closeness Centrality], "&gt;= " &amp; L34) - COUNTIF(Vertices[Closeness Centrality], "&gt;=" &amp; L35)</f>
        <v>0</v>
      </c>
      <c r="N34" s="39">
        <f t="shared" si="6"/>
        <v>2.8834232558139546E-2</v>
      </c>
      <c r="O34" s="40">
        <f>COUNTIF(Vertices[Eigenvector Centrality], "&gt;= " &amp; N34) - COUNTIF(Vertices[Eigenvector Centrality], "&gt;=" &amp; N35)</f>
        <v>0</v>
      </c>
      <c r="P34" s="39">
        <f t="shared" si="7"/>
        <v>4.5876554651162786</v>
      </c>
      <c r="Q34" s="40">
        <f>COUNTIF(Vertices[PageRank], "&gt;= " &amp; P34) - COUNTIF(Vertices[PageRank], "&gt;=" &amp; P35)</f>
        <v>0</v>
      </c>
      <c r="R34" s="39">
        <f t="shared" si="8"/>
        <v>0.74418604651162812</v>
      </c>
      <c r="S34" s="45">
        <f>COUNTIF(Vertices[Clustering Coefficient], "&gt;= " &amp; R34) - COUNTIF(Vertices[Clustering Coefficient], "&gt;=" &amp; R35)</f>
        <v>0</v>
      </c>
      <c r="T34" s="39">
        <f t="shared" ca="1" si="9"/>
        <v>0.74418604651162812</v>
      </c>
      <c r="U34" s="40">
        <f t="shared" ca="1" si="0"/>
        <v>0</v>
      </c>
    </row>
    <row r="35" spans="1:21" x14ac:dyDescent="0.35">
      <c r="D35" s="34">
        <f t="shared" si="1"/>
        <v>0</v>
      </c>
      <c r="E35" s="3">
        <f>COUNTIF(Vertices[Degree], "&gt;= " &amp; D35) - COUNTIF(Vertices[Degree], "&gt;=" &amp; D36)</f>
        <v>0</v>
      </c>
      <c r="F35" s="41">
        <f t="shared" si="2"/>
        <v>0</v>
      </c>
      <c r="G35" s="42">
        <f>COUNTIF(Vertices[In-Degree], "&gt;= " &amp; F35) - COUNTIF(Vertices[In-Degree], "&gt;=" &amp; F36)</f>
        <v>0</v>
      </c>
      <c r="H35" s="41">
        <f t="shared" si="3"/>
        <v>0</v>
      </c>
      <c r="I35" s="42">
        <f>COUNTIF(Vertices[Out-Degree], "&gt;= " &amp; H35) - COUNTIF(Vertices[Out-Degree], "&gt;=" &amp; H36)</f>
        <v>0</v>
      </c>
      <c r="J35" s="41">
        <f t="shared" si="4"/>
        <v>2701.286933093023</v>
      </c>
      <c r="K35" s="42">
        <f>COUNTIF(Vertices[Betweenness Centrality], "&gt;= " &amp; J35) - COUNTIF(Vertices[Betweenness Centrality], "&gt;=" &amp; J36)</f>
        <v>0</v>
      </c>
      <c r="L35" s="41">
        <f t="shared" si="5"/>
        <v>0.76775232558139495</v>
      </c>
      <c r="M35" s="42">
        <f>COUNTIF(Vertices[Closeness Centrality], "&gt;= " &amp; L35) - COUNTIF(Vertices[Closeness Centrality], "&gt;=" &amp; L36)</f>
        <v>0</v>
      </c>
      <c r="N35" s="41">
        <f t="shared" si="6"/>
        <v>2.9735302325581407E-2</v>
      </c>
      <c r="O35" s="42">
        <f>COUNTIF(Vertices[Eigenvector Centrality], "&gt;= " &amp; N35) - COUNTIF(Vertices[Eigenvector Centrality], "&gt;=" &amp; N36)</f>
        <v>1</v>
      </c>
      <c r="P35" s="41">
        <f t="shared" si="7"/>
        <v>4.7239826046511624</v>
      </c>
      <c r="Q35" s="42">
        <f>COUNTIF(Vertices[PageRank], "&gt;= " &amp; P35) - COUNTIF(Vertices[PageRank], "&gt;=" &amp; P36)</f>
        <v>0</v>
      </c>
      <c r="R35" s="41">
        <f t="shared" si="8"/>
        <v>0.76744186046511653</v>
      </c>
      <c r="S35" s="46">
        <f>COUNTIF(Vertices[Clustering Coefficient], "&gt;= " &amp; R35) - COUNTIF(Vertices[Clustering Coefficient], "&gt;=" &amp; R36)</f>
        <v>6</v>
      </c>
      <c r="T35" s="41">
        <f t="shared" ca="1" si="9"/>
        <v>0.76744186046511653</v>
      </c>
      <c r="U35" s="42">
        <f t="shared" ca="1" si="0"/>
        <v>6</v>
      </c>
    </row>
    <row r="36" spans="1:21" x14ac:dyDescent="0.35">
      <c r="D36" s="34">
        <f t="shared" si="1"/>
        <v>0</v>
      </c>
      <c r="E36" s="3">
        <f>COUNTIF(Vertices[Degree], "&gt;= " &amp; D36) - COUNTIF(Vertices[Degree], "&gt;=" &amp; D37)</f>
        <v>0</v>
      </c>
      <c r="F36" s="39">
        <f t="shared" si="2"/>
        <v>0</v>
      </c>
      <c r="G36" s="40">
        <f>COUNTIF(Vertices[In-Degree], "&gt;= " &amp; F36) - COUNTIF(Vertices[In-Degree], "&gt;=" &amp; F37)</f>
        <v>0</v>
      </c>
      <c r="H36" s="39">
        <f t="shared" si="3"/>
        <v>0</v>
      </c>
      <c r="I36" s="40">
        <f>COUNTIF(Vertices[Out-Degree], "&gt;= " &amp; H36) - COUNTIF(Vertices[Out-Degree], "&gt;=" &amp; H37)</f>
        <v>0</v>
      </c>
      <c r="J36" s="39">
        <f t="shared" si="4"/>
        <v>2783.1441128837205</v>
      </c>
      <c r="K36" s="40">
        <f>COUNTIF(Vertices[Betweenness Centrality], "&gt;= " &amp; J36) - COUNTIF(Vertices[Betweenness Centrality], "&gt;=" &amp; J37)</f>
        <v>0</v>
      </c>
      <c r="L36" s="39">
        <f t="shared" si="5"/>
        <v>0.79097709302325536</v>
      </c>
      <c r="M36" s="40">
        <f>COUNTIF(Vertices[Closeness Centrality], "&gt;= " &amp; L36) - COUNTIF(Vertices[Closeness Centrality], "&gt;=" &amp; L37)</f>
        <v>0</v>
      </c>
      <c r="N36" s="39">
        <f t="shared" si="6"/>
        <v>3.0636372093023268E-2</v>
      </c>
      <c r="O36" s="40">
        <f>COUNTIF(Vertices[Eigenvector Centrality], "&gt;= " &amp; N36) - COUNTIF(Vertices[Eigenvector Centrality], "&gt;=" &amp; N37)</f>
        <v>0</v>
      </c>
      <c r="P36" s="39">
        <f t="shared" si="7"/>
        <v>4.8603097441860461</v>
      </c>
      <c r="Q36" s="40">
        <f>COUNTIF(Vertices[PageRank], "&gt;= " &amp; P36) - COUNTIF(Vertices[PageRank], "&gt;=" &amp; P37)</f>
        <v>0</v>
      </c>
      <c r="R36" s="39">
        <f t="shared" si="8"/>
        <v>0.79069767441860495</v>
      </c>
      <c r="S36" s="45">
        <f>COUNTIF(Vertices[Clustering Coefficient], "&gt;= " &amp; R36) - COUNTIF(Vertices[Clustering Coefficient], "&gt;=" &amp; R37)</f>
        <v>4</v>
      </c>
      <c r="T36" s="39">
        <f t="shared" ca="1" si="9"/>
        <v>0.79069767441860495</v>
      </c>
      <c r="U36" s="40">
        <f t="shared" ca="1" si="0"/>
        <v>4</v>
      </c>
    </row>
    <row r="37" spans="1:21" x14ac:dyDescent="0.35">
      <c r="D37" s="34">
        <f t="shared" si="1"/>
        <v>0</v>
      </c>
      <c r="E37" s="3">
        <f>COUNTIF(Vertices[Degree], "&gt;= " &amp; D37) - COUNTIF(Vertices[Degree], "&gt;=" &amp; D38)</f>
        <v>0</v>
      </c>
      <c r="F37" s="41">
        <f t="shared" si="2"/>
        <v>0</v>
      </c>
      <c r="G37" s="42">
        <f>COUNTIF(Vertices[In-Degree], "&gt;= " &amp; F37) - COUNTIF(Vertices[In-Degree], "&gt;=" &amp; F38)</f>
        <v>0</v>
      </c>
      <c r="H37" s="41">
        <f t="shared" si="3"/>
        <v>0</v>
      </c>
      <c r="I37" s="42">
        <f>COUNTIF(Vertices[Out-Degree], "&gt;= " &amp; H37) - COUNTIF(Vertices[Out-Degree], "&gt;=" &amp; H38)</f>
        <v>0</v>
      </c>
      <c r="J37" s="41">
        <f t="shared" si="4"/>
        <v>2865.001292674418</v>
      </c>
      <c r="K37" s="42">
        <f>COUNTIF(Vertices[Betweenness Centrality], "&gt;= " &amp; J37) - COUNTIF(Vertices[Betweenness Centrality], "&gt;=" &amp; J38)</f>
        <v>0</v>
      </c>
      <c r="L37" s="41">
        <f t="shared" si="5"/>
        <v>0.81420186046511578</v>
      </c>
      <c r="M37" s="42">
        <f>COUNTIF(Vertices[Closeness Centrality], "&gt;= " &amp; L37) - COUNTIF(Vertices[Closeness Centrality], "&gt;=" &amp; L38)</f>
        <v>0</v>
      </c>
      <c r="N37" s="41">
        <f t="shared" si="6"/>
        <v>3.1537441860465129E-2</v>
      </c>
      <c r="O37" s="42">
        <f>COUNTIF(Vertices[Eigenvector Centrality], "&gt;= " &amp; N37) - COUNTIF(Vertices[Eigenvector Centrality], "&gt;=" &amp; N38)</f>
        <v>0</v>
      </c>
      <c r="P37" s="41">
        <f t="shared" si="7"/>
        <v>4.9966368837209298</v>
      </c>
      <c r="Q37" s="42">
        <f>COUNTIF(Vertices[PageRank], "&gt;= " &amp; P37) - COUNTIF(Vertices[PageRank], "&gt;=" &amp; P38)</f>
        <v>0</v>
      </c>
      <c r="R37" s="41">
        <f t="shared" si="8"/>
        <v>0.81395348837209336</v>
      </c>
      <c r="S37" s="46">
        <f>COUNTIF(Vertices[Clustering Coefficient], "&gt;= " &amp; R37) - COUNTIF(Vertices[Clustering Coefficient], "&gt;=" &amp; R38)</f>
        <v>6</v>
      </c>
      <c r="T37" s="41">
        <f t="shared" ca="1" si="9"/>
        <v>0.81395348837209336</v>
      </c>
      <c r="U37" s="42">
        <f t="shared" ca="1" si="0"/>
        <v>6</v>
      </c>
    </row>
    <row r="38" spans="1:21" x14ac:dyDescent="0.35">
      <c r="D38" s="34">
        <f t="shared" si="1"/>
        <v>0</v>
      </c>
      <c r="E38" s="3">
        <f>COUNTIF(Vertices[Degree], "&gt;= " &amp; D38) - COUNTIF(Vertices[Degree], "&gt;=" &amp; D39)</f>
        <v>0</v>
      </c>
      <c r="F38" s="39">
        <f t="shared" si="2"/>
        <v>0</v>
      </c>
      <c r="G38" s="40">
        <f>COUNTIF(Vertices[In-Degree], "&gt;= " &amp; F38) - COUNTIF(Vertices[In-Degree], "&gt;=" &amp; F39)</f>
        <v>0</v>
      </c>
      <c r="H38" s="39">
        <f t="shared" si="3"/>
        <v>0</v>
      </c>
      <c r="I38" s="40">
        <f>COUNTIF(Vertices[Out-Degree], "&gt;= " &amp; H38) - COUNTIF(Vertices[Out-Degree], "&gt;=" &amp; H39)</f>
        <v>0</v>
      </c>
      <c r="J38" s="39">
        <f t="shared" si="4"/>
        <v>2946.8584724651155</v>
      </c>
      <c r="K38" s="40">
        <f>COUNTIF(Vertices[Betweenness Centrality], "&gt;= " &amp; J38) - COUNTIF(Vertices[Betweenness Centrality], "&gt;=" &amp; J39)</f>
        <v>0</v>
      </c>
      <c r="L38" s="39">
        <f t="shared" si="5"/>
        <v>0.8374266279069762</v>
      </c>
      <c r="M38" s="40">
        <f>COUNTIF(Vertices[Closeness Centrality], "&gt;= " &amp; L38) - COUNTIF(Vertices[Closeness Centrality], "&gt;=" &amp; L39)</f>
        <v>0</v>
      </c>
      <c r="N38" s="39">
        <f t="shared" si="6"/>
        <v>3.2438511627906987E-2</v>
      </c>
      <c r="O38" s="40">
        <f>COUNTIF(Vertices[Eigenvector Centrality], "&gt;= " &amp; N38) - COUNTIF(Vertices[Eigenvector Centrality], "&gt;=" &amp; N39)</f>
        <v>0</v>
      </c>
      <c r="P38" s="39">
        <f t="shared" si="7"/>
        <v>5.1329640232558136</v>
      </c>
      <c r="Q38" s="40">
        <f>COUNTIF(Vertices[PageRank], "&gt;= " &amp; P38) - COUNTIF(Vertices[PageRank], "&gt;=" &amp; P39)</f>
        <v>0</v>
      </c>
      <c r="R38" s="39">
        <f t="shared" si="8"/>
        <v>0.83720930232558177</v>
      </c>
      <c r="S38" s="45">
        <f>COUNTIF(Vertices[Clustering Coefficient], "&gt;= " &amp; R38) - COUNTIF(Vertices[Clustering Coefficient], "&gt;=" &amp; R39)</f>
        <v>1</v>
      </c>
      <c r="T38" s="39">
        <f t="shared" ca="1" si="9"/>
        <v>0.83720930232558177</v>
      </c>
      <c r="U38" s="40">
        <f t="shared" ca="1" si="0"/>
        <v>1</v>
      </c>
    </row>
    <row r="39" spans="1:21" x14ac:dyDescent="0.35">
      <c r="D39" s="34">
        <f t="shared" si="1"/>
        <v>0</v>
      </c>
      <c r="E39" s="3">
        <f>COUNTIF(Vertices[Degree], "&gt;= " &amp; D39) - COUNTIF(Vertices[Degree], "&gt;=" &amp; D40)</f>
        <v>0</v>
      </c>
      <c r="F39" s="41">
        <f t="shared" si="2"/>
        <v>0</v>
      </c>
      <c r="G39" s="42">
        <f>COUNTIF(Vertices[In-Degree], "&gt;= " &amp; F39) - COUNTIF(Vertices[In-Degree], "&gt;=" &amp; F40)</f>
        <v>0</v>
      </c>
      <c r="H39" s="41">
        <f t="shared" si="3"/>
        <v>0</v>
      </c>
      <c r="I39" s="42">
        <f>COUNTIF(Vertices[Out-Degree], "&gt;= " &amp; H39) - COUNTIF(Vertices[Out-Degree], "&gt;=" &amp; H40)</f>
        <v>0</v>
      </c>
      <c r="J39" s="41">
        <f t="shared" si="4"/>
        <v>3028.715652255813</v>
      </c>
      <c r="K39" s="42">
        <f>COUNTIF(Vertices[Betweenness Centrality], "&gt;= " &amp; J39) - COUNTIF(Vertices[Betweenness Centrality], "&gt;=" &amp; J40)</f>
        <v>0</v>
      </c>
      <c r="L39" s="41">
        <f t="shared" si="5"/>
        <v>0.86065139534883661</v>
      </c>
      <c r="M39" s="42">
        <f>COUNTIF(Vertices[Closeness Centrality], "&gt;= " &amp; L39) - COUNTIF(Vertices[Closeness Centrality], "&gt;=" &amp; L40)</f>
        <v>0</v>
      </c>
      <c r="N39" s="41">
        <f t="shared" si="6"/>
        <v>3.3339581395348844E-2</v>
      </c>
      <c r="O39" s="42">
        <f>COUNTIF(Vertices[Eigenvector Centrality], "&gt;= " &amp; N39) - COUNTIF(Vertices[Eigenvector Centrality], "&gt;=" &amp; N40)</f>
        <v>0</v>
      </c>
      <c r="P39" s="41">
        <f t="shared" si="7"/>
        <v>5.2692911627906973</v>
      </c>
      <c r="Q39" s="42">
        <f>COUNTIF(Vertices[PageRank], "&gt;= " &amp; P39) - COUNTIF(Vertices[PageRank], "&gt;=" &amp; P40)</f>
        <v>0</v>
      </c>
      <c r="R39" s="41">
        <f t="shared" si="8"/>
        <v>0.86046511627907019</v>
      </c>
      <c r="S39" s="46">
        <f>COUNTIF(Vertices[Clustering Coefficient], "&gt;= " &amp; R39) - COUNTIF(Vertices[Clustering Coefficient], "&gt;=" &amp; R40)</f>
        <v>2</v>
      </c>
      <c r="T39" s="41">
        <f t="shared" ca="1" si="9"/>
        <v>0.86046511627907019</v>
      </c>
      <c r="U39" s="42">
        <f t="shared" ca="1" si="0"/>
        <v>2</v>
      </c>
    </row>
    <row r="40" spans="1:21" x14ac:dyDescent="0.35">
      <c r="D40" s="34">
        <f t="shared" si="1"/>
        <v>0</v>
      </c>
      <c r="E40" s="3">
        <f>COUNTIF(Vertices[Degree], "&gt;= " &amp; D40) - COUNTIF(Vertices[Degree], "&gt;=" &amp; D41)</f>
        <v>0</v>
      </c>
      <c r="F40" s="39">
        <f t="shared" si="2"/>
        <v>0</v>
      </c>
      <c r="G40" s="40">
        <f>COUNTIF(Vertices[In-Degree], "&gt;= " &amp; F40) - COUNTIF(Vertices[In-Degree], "&gt;=" &amp; F41)</f>
        <v>0</v>
      </c>
      <c r="H40" s="39">
        <f t="shared" si="3"/>
        <v>0</v>
      </c>
      <c r="I40" s="40">
        <f>COUNTIF(Vertices[Out-Degree], "&gt;= " &amp; H40) - COUNTIF(Vertices[Out-Degree], "&gt;=" &amp; H41)</f>
        <v>0</v>
      </c>
      <c r="J40" s="39">
        <f t="shared" si="4"/>
        <v>3110.5728320465105</v>
      </c>
      <c r="K40" s="40">
        <f>COUNTIF(Vertices[Betweenness Centrality], "&gt;= " &amp; J40) - COUNTIF(Vertices[Betweenness Centrality], "&gt;=" &amp; J41)</f>
        <v>0</v>
      </c>
      <c r="L40" s="39">
        <f t="shared" si="5"/>
        <v>0.88387616279069703</v>
      </c>
      <c r="M40" s="40">
        <f>COUNTIF(Vertices[Closeness Centrality], "&gt;= " &amp; L40) - COUNTIF(Vertices[Closeness Centrality], "&gt;=" &amp; L41)</f>
        <v>0</v>
      </c>
      <c r="N40" s="39">
        <f t="shared" si="6"/>
        <v>3.4240651162790701E-2</v>
      </c>
      <c r="O40" s="40">
        <f>COUNTIF(Vertices[Eigenvector Centrality], "&gt;= " &amp; N40) - COUNTIF(Vertices[Eigenvector Centrality], "&gt;=" &amp; N41)</f>
        <v>0</v>
      </c>
      <c r="P40" s="39">
        <f t="shared" si="7"/>
        <v>5.405618302325581</v>
      </c>
      <c r="Q40" s="40">
        <f>COUNTIF(Vertices[PageRank], "&gt;= " &amp; P40) - COUNTIF(Vertices[PageRank], "&gt;=" &amp; P41)</f>
        <v>0</v>
      </c>
      <c r="R40" s="39">
        <f t="shared" si="8"/>
        <v>0.8837209302325586</v>
      </c>
      <c r="S40" s="45">
        <f>COUNTIF(Vertices[Clustering Coefficient], "&gt;= " &amp; R40) - COUNTIF(Vertices[Clustering Coefficient], "&gt;=" &amp; R41)</f>
        <v>6</v>
      </c>
      <c r="T40" s="39">
        <f t="shared" ca="1" si="9"/>
        <v>0.8837209302325586</v>
      </c>
      <c r="U40" s="40">
        <f t="shared" ca="1" si="0"/>
        <v>6</v>
      </c>
    </row>
    <row r="41" spans="1:21" x14ac:dyDescent="0.35">
      <c r="D41" s="34">
        <f t="shared" si="1"/>
        <v>0</v>
      </c>
      <c r="E41" s="3">
        <f>COUNTIF(Vertices[Degree], "&gt;= " &amp; D41) - COUNTIF(Vertices[Degree], "&gt;=" &amp; D42)</f>
        <v>0</v>
      </c>
      <c r="F41" s="41">
        <f t="shared" si="2"/>
        <v>0</v>
      </c>
      <c r="G41" s="42">
        <f>COUNTIF(Vertices[In-Degree], "&gt;= " &amp; F41) - COUNTIF(Vertices[In-Degree], "&gt;=" &amp; F42)</f>
        <v>0</v>
      </c>
      <c r="H41" s="41">
        <f t="shared" si="3"/>
        <v>0</v>
      </c>
      <c r="I41" s="42">
        <f>COUNTIF(Vertices[Out-Degree], "&gt;= " &amp; H41) - COUNTIF(Vertices[Out-Degree], "&gt;=" &amp; H42)</f>
        <v>0</v>
      </c>
      <c r="J41" s="41">
        <f t="shared" si="4"/>
        <v>3192.430011837208</v>
      </c>
      <c r="K41" s="42">
        <f>COUNTIF(Vertices[Betweenness Centrality], "&gt;= " &amp; J41) - COUNTIF(Vertices[Betweenness Centrality], "&gt;=" &amp; J42)</f>
        <v>0</v>
      </c>
      <c r="L41" s="41">
        <f t="shared" si="5"/>
        <v>0.90710093023255745</v>
      </c>
      <c r="M41" s="42">
        <f>COUNTIF(Vertices[Closeness Centrality], "&gt;= " &amp; L41) - COUNTIF(Vertices[Closeness Centrality], "&gt;=" &amp; L42)</f>
        <v>0</v>
      </c>
      <c r="N41" s="41">
        <f t="shared" si="6"/>
        <v>3.5141720930232559E-2</v>
      </c>
      <c r="O41" s="42">
        <f>COUNTIF(Vertices[Eigenvector Centrality], "&gt;= " &amp; N41) - COUNTIF(Vertices[Eigenvector Centrality], "&gt;=" &amp; N42)</f>
        <v>0</v>
      </c>
      <c r="P41" s="41">
        <f t="shared" si="7"/>
        <v>5.5419454418604648</v>
      </c>
      <c r="Q41" s="42">
        <f>COUNTIF(Vertices[PageRank], "&gt;= " &amp; P41) - COUNTIF(Vertices[PageRank], "&gt;=" &amp; P42)</f>
        <v>0</v>
      </c>
      <c r="R41" s="41">
        <f t="shared" si="8"/>
        <v>0.90697674418604701</v>
      </c>
      <c r="S41" s="46">
        <f>COUNTIF(Vertices[Clustering Coefficient], "&gt;= " &amp; R41) - COUNTIF(Vertices[Clustering Coefficient], "&gt;=" &amp; R42)</f>
        <v>5</v>
      </c>
      <c r="T41" s="41">
        <f t="shared" ca="1" si="9"/>
        <v>0.90697674418604701</v>
      </c>
      <c r="U41" s="42">
        <f t="shared" ca="1" si="0"/>
        <v>5</v>
      </c>
    </row>
    <row r="42" spans="1:21" x14ac:dyDescent="0.35">
      <c r="D42" s="34">
        <f t="shared" si="1"/>
        <v>0</v>
      </c>
      <c r="E42" s="3">
        <f>COUNTIF(Vertices[Degree], "&gt;= " &amp; D42) - COUNTIF(Vertices[Degree], "&gt;=" &amp; D43)</f>
        <v>0</v>
      </c>
      <c r="F42" s="39">
        <f t="shared" si="2"/>
        <v>0</v>
      </c>
      <c r="G42" s="40">
        <f>COUNTIF(Vertices[In-Degree], "&gt;= " &amp; F42) - COUNTIF(Vertices[In-Degree], "&gt;=" &amp; F43)</f>
        <v>0</v>
      </c>
      <c r="H42" s="39">
        <f t="shared" si="3"/>
        <v>0</v>
      </c>
      <c r="I42" s="40">
        <f>COUNTIF(Vertices[Out-Degree], "&gt;= " &amp; H42) - COUNTIF(Vertices[Out-Degree], "&gt;=" &amp; H43)</f>
        <v>0</v>
      </c>
      <c r="J42" s="39">
        <f t="shared" si="4"/>
        <v>3274.2871916279055</v>
      </c>
      <c r="K42" s="40">
        <f>COUNTIF(Vertices[Betweenness Centrality], "&gt;= " &amp; J42) - COUNTIF(Vertices[Betweenness Centrality], "&gt;=" &amp; J43)</f>
        <v>0</v>
      </c>
      <c r="L42" s="39">
        <f t="shared" si="5"/>
        <v>0.93032569767441786</v>
      </c>
      <c r="M42" s="40">
        <f>COUNTIF(Vertices[Closeness Centrality], "&gt;= " &amp; L42) - COUNTIF(Vertices[Closeness Centrality], "&gt;=" &amp; L43)</f>
        <v>0</v>
      </c>
      <c r="N42" s="39">
        <f t="shared" si="6"/>
        <v>3.6042790697674416E-2</v>
      </c>
      <c r="O42" s="40">
        <f>COUNTIF(Vertices[Eigenvector Centrality], "&gt;= " &amp; N42) - COUNTIF(Vertices[Eigenvector Centrality], "&gt;=" &amp; N43)</f>
        <v>0</v>
      </c>
      <c r="P42" s="39">
        <f t="shared" si="7"/>
        <v>5.6782725813953485</v>
      </c>
      <c r="Q42" s="40">
        <f>COUNTIF(Vertices[PageRank], "&gt;= " &amp; P42) - COUNTIF(Vertices[PageRank], "&gt;=" &amp; P43)</f>
        <v>0</v>
      </c>
      <c r="R42" s="39">
        <f t="shared" si="8"/>
        <v>0.93023255813953543</v>
      </c>
      <c r="S42" s="45">
        <f>COUNTIF(Vertices[Clustering Coefficient], "&gt;= " &amp; R42) - COUNTIF(Vertices[Clustering Coefficient], "&gt;=" &amp; R43)</f>
        <v>9</v>
      </c>
      <c r="T42" s="39">
        <f t="shared" ca="1" si="9"/>
        <v>0.93023255813953543</v>
      </c>
      <c r="U42" s="40">
        <f t="shared" ca="1" si="0"/>
        <v>9</v>
      </c>
    </row>
    <row r="43" spans="1:21" x14ac:dyDescent="0.35">
      <c r="A43" s="35" t="s">
        <v>82</v>
      </c>
      <c r="B43" s="48" t="str">
        <f>IF(COUNT(Vertices[Degree])&gt;0, D2, NoMetricMessage)</f>
        <v>Not Available</v>
      </c>
      <c r="D43" s="34">
        <f t="shared" si="1"/>
        <v>0</v>
      </c>
      <c r="E43" s="3">
        <f>COUNTIF(Vertices[Degree], "&gt;= " &amp; D43) - COUNTIF(Vertices[Degree], "&gt;=" &amp; D44)</f>
        <v>0</v>
      </c>
      <c r="F43" s="41">
        <f t="shared" si="2"/>
        <v>0</v>
      </c>
      <c r="G43" s="42">
        <f>COUNTIF(Vertices[In-Degree], "&gt;= " &amp; F43) - COUNTIF(Vertices[In-Degree], "&gt;=" &amp; F44)</f>
        <v>0</v>
      </c>
      <c r="H43" s="41">
        <f t="shared" si="3"/>
        <v>0</v>
      </c>
      <c r="I43" s="42">
        <f>COUNTIF(Vertices[Out-Degree], "&gt;= " &amp; H43) - COUNTIF(Vertices[Out-Degree], "&gt;=" &amp; H44)</f>
        <v>0</v>
      </c>
      <c r="J43" s="41">
        <f t="shared" si="4"/>
        <v>3356.144371418603</v>
      </c>
      <c r="K43" s="42">
        <f>COUNTIF(Vertices[Betweenness Centrality], "&gt;= " &amp; J43) - COUNTIF(Vertices[Betweenness Centrality], "&gt;=" &amp; J44)</f>
        <v>0</v>
      </c>
      <c r="L43" s="41">
        <f t="shared" si="5"/>
        <v>0.95355046511627828</v>
      </c>
      <c r="M43" s="42">
        <f>COUNTIF(Vertices[Closeness Centrality], "&gt;= " &amp; L43) - COUNTIF(Vertices[Closeness Centrality], "&gt;=" &amp; L44)</f>
        <v>0</v>
      </c>
      <c r="N43" s="41">
        <f t="shared" si="6"/>
        <v>3.6943860465116274E-2</v>
      </c>
      <c r="O43" s="42">
        <f>COUNTIF(Vertices[Eigenvector Centrality], "&gt;= " &amp; N43) - COUNTIF(Vertices[Eigenvector Centrality], "&gt;=" &amp; N44)</f>
        <v>0</v>
      </c>
      <c r="P43" s="41">
        <f t="shared" si="7"/>
        <v>5.8145997209302323</v>
      </c>
      <c r="Q43" s="42">
        <f>COUNTIF(Vertices[PageRank], "&gt;= " &amp; P43) - COUNTIF(Vertices[PageRank], "&gt;=" &amp; P44)</f>
        <v>0</v>
      </c>
      <c r="R43" s="41">
        <f t="shared" si="8"/>
        <v>0.95348837209302384</v>
      </c>
      <c r="S43" s="46">
        <f>COUNTIF(Vertices[Clustering Coefficient], "&gt;= " &amp; R43) - COUNTIF(Vertices[Clustering Coefficient], "&gt;=" &amp; R44)</f>
        <v>0</v>
      </c>
      <c r="T43" s="41">
        <f t="shared" ca="1" si="9"/>
        <v>0.95348837209302384</v>
      </c>
      <c r="U43" s="42">
        <f t="shared" ca="1" si="0"/>
        <v>0</v>
      </c>
    </row>
    <row r="44" spans="1:21" x14ac:dyDescent="0.35">
      <c r="A44" s="35" t="s">
        <v>83</v>
      </c>
      <c r="B44" s="48" t="str">
        <f>IF(COUNT(Vertices[Degree])&gt;0, D45, NoMetricMessage)</f>
        <v>Not Available</v>
      </c>
      <c r="D44" s="34">
        <f t="shared" si="1"/>
        <v>0</v>
      </c>
      <c r="E44" s="3">
        <f>COUNTIF(Vertices[Degree], "&gt;= " &amp; D44) - COUNTIF(Vertices[Degree], "&gt;=" &amp; D45)</f>
        <v>0</v>
      </c>
      <c r="F44" s="39">
        <f t="shared" si="2"/>
        <v>0</v>
      </c>
      <c r="G44" s="40">
        <f>COUNTIF(Vertices[In-Degree], "&gt;= " &amp; F44) - COUNTIF(Vertices[In-Degree], "&gt;=" &amp; F45)</f>
        <v>0</v>
      </c>
      <c r="H44" s="39">
        <f t="shared" si="3"/>
        <v>0</v>
      </c>
      <c r="I44" s="40">
        <f>COUNTIF(Vertices[Out-Degree], "&gt;= " &amp; H44) - COUNTIF(Vertices[Out-Degree], "&gt;=" &amp; H45)</f>
        <v>0</v>
      </c>
      <c r="J44" s="39">
        <f t="shared" si="4"/>
        <v>3438.0015512093005</v>
      </c>
      <c r="K44" s="40">
        <f>COUNTIF(Vertices[Betweenness Centrality], "&gt;= " &amp; J44) - COUNTIF(Vertices[Betweenness Centrality], "&gt;=" &amp; J45)</f>
        <v>0</v>
      </c>
      <c r="L44" s="39">
        <f t="shared" si="5"/>
        <v>0.9767752325581387</v>
      </c>
      <c r="M44" s="40">
        <f>COUNTIF(Vertices[Closeness Centrality], "&gt;= " &amp; L44) - COUNTIF(Vertices[Closeness Centrality], "&gt;=" &amp; L45)</f>
        <v>0</v>
      </c>
      <c r="N44" s="39">
        <f t="shared" si="6"/>
        <v>3.7844930232558131E-2</v>
      </c>
      <c r="O44" s="40">
        <f>COUNTIF(Vertices[Eigenvector Centrality], "&gt;= " &amp; N44) - COUNTIF(Vertices[Eigenvector Centrality], "&gt;=" &amp; N45)</f>
        <v>0</v>
      </c>
      <c r="P44" s="39">
        <f t="shared" si="7"/>
        <v>5.950926860465116</v>
      </c>
      <c r="Q44" s="40">
        <f>COUNTIF(Vertices[PageRank], "&gt;= " &amp; P44) - COUNTIF(Vertices[PageRank], "&gt;=" &amp; P45)</f>
        <v>0</v>
      </c>
      <c r="R44" s="39">
        <f t="shared" si="8"/>
        <v>0.97674418604651225</v>
      </c>
      <c r="S44" s="45">
        <f>COUNTIF(Vertices[Clustering Coefficient], "&gt;= " &amp; R44) - COUNTIF(Vertices[Clustering Coefficient], "&gt;=" &amp; R45)</f>
        <v>0</v>
      </c>
      <c r="T44" s="39">
        <f t="shared" ca="1" si="9"/>
        <v>0.97674418604651225</v>
      </c>
      <c r="U44" s="40">
        <f t="shared" ca="1" si="0"/>
        <v>0</v>
      </c>
    </row>
    <row r="45" spans="1:21" x14ac:dyDescent="0.35">
      <c r="A45" s="35" t="s">
        <v>84</v>
      </c>
      <c r="B45" s="49" t="str">
        <f>IFERROR(AVERAGE(Vertices[Degree]),NoMetricMessage)</f>
        <v>Not Available</v>
      </c>
      <c r="D45" s="34">
        <f>MAX(Vertices[Degree])</f>
        <v>0</v>
      </c>
      <c r="E45" s="3">
        <f>COUNTIF(Vertices[Degree], "&gt;= " &amp; D45) - COUNTIF(Vertices[Degree], "&gt;=" &amp; D46)</f>
        <v>0</v>
      </c>
      <c r="F45" s="43">
        <f>MAX(Vertices[In-Degree])</f>
        <v>0</v>
      </c>
      <c r="G45" s="44">
        <f>COUNTIF(Vertices[In-Degree], "&gt;= " &amp; F45) - COUNTIF(Vertices[In-Degree], "&gt;=" &amp; F46)</f>
        <v>0</v>
      </c>
      <c r="H45" s="43">
        <f>MAX(Vertices[Out-Degree])</f>
        <v>0</v>
      </c>
      <c r="I45" s="44">
        <f>COUNTIF(Vertices[Out-Degree], "&gt;= " &amp; H45) - COUNTIF(Vertices[Out-Degree], "&gt;=" &amp; H46)</f>
        <v>0</v>
      </c>
      <c r="J45" s="43">
        <f>MAX(Vertices[Betweenness Centrality])</f>
        <v>3519.8587309999998</v>
      </c>
      <c r="K45" s="44">
        <f>COUNTIF(Vertices[Betweenness Centrality], "&gt;= " &amp; J45) - COUNTIF(Vertices[Betweenness Centrality], "&gt;=" &amp; J46)</f>
        <v>1</v>
      </c>
      <c r="L45" s="43">
        <f>MAX(Vertices[Closeness Centrality])</f>
        <v>1</v>
      </c>
      <c r="M45" s="44">
        <f>COUNTIF(Vertices[Closeness Centrality], "&gt;= " &amp; L45) - COUNTIF(Vertices[Closeness Centrality], "&gt;=" &amp; L46)</f>
        <v>10</v>
      </c>
      <c r="N45" s="43">
        <f>MAX(Vertices[Eigenvector Centrality])</f>
        <v>3.8746000000000003E-2</v>
      </c>
      <c r="O45" s="44">
        <f>COUNTIF(Vertices[Eigenvector Centrality], "&gt;= " &amp; N45) - COUNTIF(Vertices[Eigenvector Centrality], "&gt;=" &amp; N46)</f>
        <v>1</v>
      </c>
      <c r="P45" s="43">
        <f>MAX(Vertices[PageRank])</f>
        <v>6.0872539999999997</v>
      </c>
      <c r="Q45" s="44">
        <f>COUNTIF(Vertices[PageRank], "&gt;= " &amp; P45) - COUNTIF(Vertices[PageRank], "&gt;=" &amp; P46)</f>
        <v>1</v>
      </c>
      <c r="R45" s="43">
        <f>MAX(Vertices[Clustering Coefficient])</f>
        <v>1</v>
      </c>
      <c r="S45" s="47">
        <f>COUNTIF(Vertices[Clustering Coefficient], "&gt;= " &amp; R45) - COUNTIF(Vertices[Clustering Coefficient], "&gt;=" &amp; R46)</f>
        <v>38</v>
      </c>
      <c r="T45" s="43">
        <f ca="1">MAX(INDIRECT(DynamicFilterSourceColumnRange))</f>
        <v>1</v>
      </c>
      <c r="U45" s="44">
        <f t="shared" ca="1" si="0"/>
        <v>38</v>
      </c>
    </row>
    <row r="46" spans="1:21" x14ac:dyDescent="0.35">
      <c r="A46" s="35" t="s">
        <v>85</v>
      </c>
      <c r="B46" s="49" t="str">
        <f>IFERROR(MEDIAN(Vertices[Degree]),NoMetricMessage)</f>
        <v>Not Available</v>
      </c>
    </row>
    <row r="57" spans="1:2" x14ac:dyDescent="0.35">
      <c r="A57" s="35" t="s">
        <v>89</v>
      </c>
      <c r="B57" s="48" t="str">
        <f>IF(COUNT(Vertices[In-Degree])&gt;0, F2, NoMetricMessage)</f>
        <v>Not Available</v>
      </c>
    </row>
    <row r="58" spans="1:2" x14ac:dyDescent="0.35">
      <c r="A58" s="35" t="s">
        <v>90</v>
      </c>
      <c r="B58" s="48" t="str">
        <f>IF(COUNT(Vertices[In-Degree])&gt;0, F45, NoMetricMessage)</f>
        <v>Not Available</v>
      </c>
    </row>
    <row r="59" spans="1:2" x14ac:dyDescent="0.35">
      <c r="A59" s="35" t="s">
        <v>91</v>
      </c>
      <c r="B59" s="49" t="str">
        <f>IFERROR(AVERAGE(Vertices[In-Degree]),NoMetricMessage)</f>
        <v>Not Available</v>
      </c>
    </row>
    <row r="60" spans="1:2" x14ac:dyDescent="0.35">
      <c r="A60" s="35" t="s">
        <v>92</v>
      </c>
      <c r="B60" s="49" t="str">
        <f>IFERROR(MEDIAN(Vertices[In-Degree]),NoMetricMessage)</f>
        <v>Not Available</v>
      </c>
    </row>
    <row r="71" spans="1:2" x14ac:dyDescent="0.35">
      <c r="A71" s="35" t="s">
        <v>95</v>
      </c>
      <c r="B71" s="48" t="str">
        <f>IF(COUNT(Vertices[Out-Degree])&gt;0, H2, NoMetricMessage)</f>
        <v>Not Available</v>
      </c>
    </row>
    <row r="72" spans="1:2" x14ac:dyDescent="0.35">
      <c r="A72" s="35" t="s">
        <v>96</v>
      </c>
      <c r="B72" s="48" t="str">
        <f>IF(COUNT(Vertices[Out-Degree])&gt;0, H45, NoMetricMessage)</f>
        <v>Not Available</v>
      </c>
    </row>
    <row r="73" spans="1:2" x14ac:dyDescent="0.35">
      <c r="A73" s="35" t="s">
        <v>97</v>
      </c>
      <c r="B73" s="49" t="str">
        <f>IFERROR(AVERAGE(Vertices[Out-Degree]),NoMetricMessage)</f>
        <v>Not Available</v>
      </c>
    </row>
    <row r="74" spans="1:2" x14ac:dyDescent="0.35">
      <c r="A74" s="35" t="s">
        <v>98</v>
      </c>
      <c r="B74" s="49" t="str">
        <f>IFERROR(MEDIAN(Vertices[Out-Degree]),NoMetricMessage)</f>
        <v>Not Available</v>
      </c>
    </row>
    <row r="85" spans="1:2" x14ac:dyDescent="0.35">
      <c r="A85" s="35" t="s">
        <v>101</v>
      </c>
      <c r="B85" s="49">
        <f>IF(COUNT(Vertices[Betweenness Centrality])&gt;0, J2, NoMetricMessage)</f>
        <v>0</v>
      </c>
    </row>
    <row r="86" spans="1:2" x14ac:dyDescent="0.35">
      <c r="A86" s="35" t="s">
        <v>102</v>
      </c>
      <c r="B86" s="49">
        <f>IF(COUNT(Vertices[Betweenness Centrality])&gt;0, J45, NoMetricMessage)</f>
        <v>3519.8587309999998</v>
      </c>
    </row>
    <row r="87" spans="1:2" x14ac:dyDescent="0.35">
      <c r="A87" s="35" t="s">
        <v>103</v>
      </c>
      <c r="B87" s="49">
        <f>IFERROR(AVERAGE(Vertices[Betweenness Centrality]),NoMetricMessage)</f>
        <v>120.76646707784435</v>
      </c>
    </row>
    <row r="88" spans="1:2" x14ac:dyDescent="0.35">
      <c r="A88" s="35" t="s">
        <v>104</v>
      </c>
      <c r="B88" s="49">
        <f>IFERROR(MEDIAN(Vertices[Betweenness Centrality]),NoMetricMessage)</f>
        <v>5.3870630000000004</v>
      </c>
    </row>
    <row r="99" spans="1:2" x14ac:dyDescent="0.35">
      <c r="A99" s="35" t="s">
        <v>107</v>
      </c>
      <c r="B99" s="49">
        <f>IF(COUNT(Vertices[Closeness Centrality])&gt;0, L2, NoMetricMessage)</f>
        <v>1.335E-3</v>
      </c>
    </row>
    <row r="100" spans="1:2" x14ac:dyDescent="0.35">
      <c r="A100" s="35" t="s">
        <v>108</v>
      </c>
      <c r="B100" s="49">
        <f>IF(COUNT(Vertices[Closeness Centrality])&gt;0, L45, NoMetricMessage)</f>
        <v>1</v>
      </c>
    </row>
    <row r="101" spans="1:2" x14ac:dyDescent="0.35">
      <c r="A101" s="35" t="s">
        <v>109</v>
      </c>
      <c r="B101" s="49">
        <f>IFERROR(AVERAGE(Vertices[Closeness Centrality]),NoMetricMessage)</f>
        <v>6.7219179640718579E-2</v>
      </c>
    </row>
    <row r="102" spans="1:2" x14ac:dyDescent="0.35">
      <c r="A102" s="35" t="s">
        <v>110</v>
      </c>
      <c r="B102" s="49">
        <f>IFERROR(MEDIAN(Vertices[Closeness Centrality]),NoMetricMessage)</f>
        <v>2.5579999999999999E-3</v>
      </c>
    </row>
    <row r="113" spans="1:2" x14ac:dyDescent="0.35">
      <c r="A113" s="35" t="s">
        <v>113</v>
      </c>
      <c r="B113" s="49">
        <f>IF(COUNT(Vertices[Eigenvector Centrality])&gt;0, N2, NoMetricMessage)</f>
        <v>0</v>
      </c>
    </row>
    <row r="114" spans="1:2" x14ac:dyDescent="0.35">
      <c r="A114" s="35" t="s">
        <v>114</v>
      </c>
      <c r="B114" s="49">
        <f>IF(COUNT(Vertices[Eigenvector Centrality])&gt;0, N45, NoMetricMessage)</f>
        <v>3.8746000000000003E-2</v>
      </c>
    </row>
    <row r="115" spans="1:2" x14ac:dyDescent="0.35">
      <c r="A115" s="35" t="s">
        <v>115</v>
      </c>
      <c r="B115" s="49">
        <f>IFERROR(AVERAGE(Vertices[Eigenvector Centrality]),NoMetricMessage)</f>
        <v>5.9880239520958096E-3</v>
      </c>
    </row>
    <row r="116" spans="1:2" x14ac:dyDescent="0.35">
      <c r="A116" s="35" t="s">
        <v>116</v>
      </c>
      <c r="B116" s="49">
        <f>IFERROR(MEDIAN(Vertices[Eigenvector Centrality]),NoMetricMessage)</f>
        <v>4.1079999999999997E-3</v>
      </c>
    </row>
    <row r="127" spans="1:2" x14ac:dyDescent="0.35">
      <c r="A127" s="35" t="s">
        <v>140</v>
      </c>
      <c r="B127" s="49">
        <f>IF(COUNT(Vertices[PageRank])&gt;0, P2, NoMetricMessage)</f>
        <v>0.225187</v>
      </c>
    </row>
    <row r="128" spans="1:2" x14ac:dyDescent="0.35">
      <c r="A128" s="35" t="s">
        <v>141</v>
      </c>
      <c r="B128" s="49">
        <f>IF(COUNT(Vertices[PageRank])&gt;0, P45, NoMetricMessage)</f>
        <v>6.0872539999999997</v>
      </c>
    </row>
    <row r="129" spans="1:2" x14ac:dyDescent="0.35">
      <c r="A129" s="35" t="s">
        <v>142</v>
      </c>
      <c r="B129" s="49">
        <f>IFERROR(AVERAGE(Vertices[PageRank]),NoMetricMessage)</f>
        <v>0.99999692215568758</v>
      </c>
    </row>
    <row r="130" spans="1:2" x14ac:dyDescent="0.35">
      <c r="A130" s="35" t="s">
        <v>143</v>
      </c>
      <c r="B130" s="49">
        <f>IFERROR(MEDIAN(Vertices[PageRank]),NoMetricMessage)</f>
        <v>0.78865799999999997</v>
      </c>
    </row>
    <row r="141" spans="1:2" x14ac:dyDescent="0.35">
      <c r="A141" s="35" t="s">
        <v>119</v>
      </c>
      <c r="B141" s="49">
        <f>IF(COUNT(Vertices[Clustering Coefficient])&gt;0, R2, NoMetricMessage)</f>
        <v>0</v>
      </c>
    </row>
    <row r="142" spans="1:2" x14ac:dyDescent="0.35">
      <c r="A142" s="35" t="s">
        <v>120</v>
      </c>
      <c r="B142" s="49">
        <f>IF(COUNT(Vertices[Clustering Coefficient])&gt;0, R45, NoMetricMessage)</f>
        <v>1</v>
      </c>
    </row>
    <row r="143" spans="1:2" x14ac:dyDescent="0.35">
      <c r="A143" s="35" t="s">
        <v>121</v>
      </c>
      <c r="B143" s="49">
        <f>IFERROR(AVERAGE(Vertices[Clustering Coefficient]),NoMetricMessage)</f>
        <v>0.64146253872054959</v>
      </c>
    </row>
    <row r="144" spans="1:2" x14ac:dyDescent="0.35">
      <c r="A144" s="35" t="s">
        <v>122</v>
      </c>
      <c r="B144" s="49">
        <f>IFERROR(MEDIAN(Vertices[Clustering Coefficient]),NoMetricMessage)</f>
        <v>0.7</v>
      </c>
    </row>
  </sheetData>
  <dataConsolidate/>
  <pageMargins left="0.7" right="0.7" top="0.75" bottom="0.75" header="0.3" footer="0.3"/>
  <pageSetup orientation="portrait" horizontalDpi="0" verticalDpi="0" r:id="rId1"/>
  <drawing r:id="rId2"/>
  <legacyDrawing r:id="rId3"/>
  <tableParts count="4">
    <tablePart r:id="rId4"/>
    <tablePart r:id="rId5"/>
    <tablePart r:id="rId6"/>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23"/>
  <sheetViews>
    <sheetView workbookViewId="0"/>
  </sheetViews>
  <sheetFormatPr defaultColWidth="9.1796875" defaultRowHeight="14.5" x14ac:dyDescent="0.35"/>
  <cols>
    <col min="1" max="1" width="10.453125" style="1" bestFit="1" customWidth="1"/>
    <col min="2" max="2" width="12.453125" style="1" bestFit="1" customWidth="1"/>
    <col min="3" max="3" width="22.81640625" bestFit="1" customWidth="1"/>
    <col min="4" max="4" width="16.81640625" bestFit="1" customWidth="1"/>
    <col min="5" max="6" width="16.81640625" customWidth="1"/>
    <col min="7" max="7" width="14.26953125" bestFit="1" customWidth="1"/>
    <col min="8" max="8" width="14.26953125" customWidth="1"/>
    <col min="10" max="10" width="39.1796875" bestFit="1" customWidth="1"/>
    <col min="11" max="11" width="10.81640625" bestFit="1" customWidth="1"/>
    <col min="13" max="13" width="8.453125" bestFit="1" customWidth="1"/>
    <col min="14" max="14" width="10" bestFit="1" customWidth="1"/>
    <col min="15" max="15" width="11.81640625" bestFit="1" customWidth="1"/>
    <col min="16" max="16" width="12.1796875" bestFit="1" customWidth="1"/>
  </cols>
  <sheetData>
    <row r="1" spans="1:18" s="4" customFormat="1" ht="36" customHeight="1" x14ac:dyDescent="0.35">
      <c r="A1" s="5" t="s">
        <v>6</v>
      </c>
      <c r="B1" s="5" t="s">
        <v>131</v>
      </c>
      <c r="C1" s="4" t="s">
        <v>7</v>
      </c>
      <c r="D1" s="4" t="s">
        <v>9</v>
      </c>
      <c r="E1" s="4" t="s">
        <v>164</v>
      </c>
      <c r="F1" s="5" t="s">
        <v>169</v>
      </c>
      <c r="G1" s="4" t="s">
        <v>14</v>
      </c>
      <c r="H1" s="4" t="s">
        <v>68</v>
      </c>
      <c r="J1" s="4" t="s">
        <v>18</v>
      </c>
      <c r="K1" s="4" t="s">
        <v>17</v>
      </c>
      <c r="M1" s="4" t="s">
        <v>22</v>
      </c>
      <c r="N1" s="4" t="s">
        <v>23</v>
      </c>
      <c r="O1" s="4" t="s">
        <v>24</v>
      </c>
      <c r="P1" s="4" t="s">
        <v>25</v>
      </c>
    </row>
    <row r="2" spans="1:18" x14ac:dyDescent="0.35">
      <c r="A2" s="1" t="s">
        <v>52</v>
      </c>
      <c r="B2" s="1" t="s">
        <v>132</v>
      </c>
      <c r="C2" t="s">
        <v>55</v>
      </c>
      <c r="D2" t="s">
        <v>56</v>
      </c>
      <c r="E2" t="s">
        <v>56</v>
      </c>
      <c r="F2" s="1" t="s">
        <v>52</v>
      </c>
      <c r="G2" t="s">
        <v>66</v>
      </c>
      <c r="H2" t="s">
        <v>159</v>
      </c>
      <c r="J2" t="s">
        <v>19</v>
      </c>
      <c r="K2">
        <v>108</v>
      </c>
      <c r="M2" t="s">
        <v>146</v>
      </c>
      <c r="N2" t="s">
        <v>15</v>
      </c>
      <c r="O2">
        <v>384</v>
      </c>
      <c r="P2">
        <v>9614.1328125</v>
      </c>
    </row>
    <row r="3" spans="1:18" x14ac:dyDescent="0.35">
      <c r="A3" s="1" t="s">
        <v>53</v>
      </c>
      <c r="B3" s="1" t="s">
        <v>133</v>
      </c>
      <c r="C3" t="s">
        <v>53</v>
      </c>
      <c r="D3" t="s">
        <v>57</v>
      </c>
      <c r="E3" t="s">
        <v>57</v>
      </c>
      <c r="F3" s="1" t="s">
        <v>53</v>
      </c>
      <c r="G3" t="s">
        <v>67</v>
      </c>
      <c r="H3" t="s">
        <v>69</v>
      </c>
      <c r="J3" t="s">
        <v>30</v>
      </c>
      <c r="K3" t="s">
        <v>31</v>
      </c>
      <c r="M3" t="s">
        <v>146</v>
      </c>
      <c r="N3" t="s">
        <v>16</v>
      </c>
      <c r="O3">
        <v>724</v>
      </c>
      <c r="P3">
        <v>9274.205078125</v>
      </c>
    </row>
    <row r="4" spans="1:18" x14ac:dyDescent="0.35">
      <c r="A4" s="1" t="s">
        <v>54</v>
      </c>
      <c r="B4" s="1" t="s">
        <v>134</v>
      </c>
      <c r="C4" t="s">
        <v>54</v>
      </c>
      <c r="D4" t="s">
        <v>58</v>
      </c>
      <c r="E4" t="s">
        <v>58</v>
      </c>
      <c r="F4" s="1" t="s">
        <v>54</v>
      </c>
      <c r="G4">
        <v>0</v>
      </c>
      <c r="H4" t="s">
        <v>70</v>
      </c>
      <c r="J4" s="12" t="s">
        <v>79</v>
      </c>
      <c r="K4" s="12"/>
      <c r="M4" t="s">
        <v>146</v>
      </c>
      <c r="N4" t="s">
        <v>37</v>
      </c>
      <c r="O4">
        <v>0</v>
      </c>
      <c r="P4">
        <v>4.0351999999999999E-2</v>
      </c>
    </row>
    <row r="5" spans="1:18" ht="409.5" x14ac:dyDescent="0.35">
      <c r="A5">
        <v>1</v>
      </c>
      <c r="B5" s="1" t="s">
        <v>135</v>
      </c>
      <c r="C5" t="s">
        <v>52</v>
      </c>
      <c r="D5" t="s">
        <v>59</v>
      </c>
      <c r="E5" t="s">
        <v>59</v>
      </c>
      <c r="F5">
        <v>1</v>
      </c>
      <c r="G5">
        <v>1</v>
      </c>
      <c r="H5" t="s">
        <v>71</v>
      </c>
      <c r="J5" t="s">
        <v>172</v>
      </c>
      <c r="K5" s="13" t="s">
        <v>342</v>
      </c>
      <c r="M5" t="s">
        <v>146</v>
      </c>
      <c r="N5" t="s">
        <v>38</v>
      </c>
      <c r="O5">
        <v>0</v>
      </c>
      <c r="P5">
        <v>1</v>
      </c>
    </row>
    <row r="6" spans="1:18" x14ac:dyDescent="0.35">
      <c r="A6">
        <v>0</v>
      </c>
      <c r="B6" s="1" t="s">
        <v>136</v>
      </c>
      <c r="C6">
        <v>1</v>
      </c>
      <c r="D6" t="s">
        <v>60</v>
      </c>
      <c r="E6" t="s">
        <v>60</v>
      </c>
      <c r="F6">
        <v>0</v>
      </c>
      <c r="H6" t="s">
        <v>72</v>
      </c>
      <c r="J6" t="s">
        <v>173</v>
      </c>
      <c r="K6">
        <v>1</v>
      </c>
      <c r="R6" t="s">
        <v>129</v>
      </c>
    </row>
    <row r="7" spans="1:18" x14ac:dyDescent="0.35">
      <c r="A7">
        <v>2</v>
      </c>
      <c r="B7">
        <v>1</v>
      </c>
      <c r="C7">
        <v>0</v>
      </c>
      <c r="D7" t="s">
        <v>61</v>
      </c>
      <c r="E7" t="s">
        <v>61</v>
      </c>
      <c r="F7">
        <v>2</v>
      </c>
      <c r="H7" t="s">
        <v>73</v>
      </c>
      <c r="J7" t="s">
        <v>182</v>
      </c>
      <c r="K7" t="s">
        <v>341</v>
      </c>
    </row>
    <row r="8" spans="1:18" x14ac:dyDescent="0.35">
      <c r="A8"/>
      <c r="B8">
        <v>2</v>
      </c>
      <c r="C8">
        <v>2</v>
      </c>
      <c r="D8" t="s">
        <v>62</v>
      </c>
      <c r="E8" t="s">
        <v>62</v>
      </c>
      <c r="H8" t="s">
        <v>74</v>
      </c>
    </row>
    <row r="9" spans="1:18" x14ac:dyDescent="0.35">
      <c r="A9"/>
      <c r="B9">
        <v>3</v>
      </c>
      <c r="C9">
        <v>4</v>
      </c>
      <c r="D9" t="s">
        <v>63</v>
      </c>
      <c r="E9" t="s">
        <v>63</v>
      </c>
      <c r="H9" t="s">
        <v>75</v>
      </c>
    </row>
    <row r="10" spans="1:18" x14ac:dyDescent="0.35">
      <c r="A10"/>
      <c r="B10">
        <v>4</v>
      </c>
      <c r="D10" t="s">
        <v>64</v>
      </c>
      <c r="E10" t="s">
        <v>64</v>
      </c>
      <c r="H10" t="s">
        <v>76</v>
      </c>
    </row>
    <row r="11" spans="1:18" x14ac:dyDescent="0.35">
      <c r="A11"/>
      <c r="B11">
        <v>5</v>
      </c>
      <c r="D11" t="s">
        <v>47</v>
      </c>
      <c r="E11">
        <v>1</v>
      </c>
      <c r="H11" t="s">
        <v>77</v>
      </c>
    </row>
    <row r="12" spans="1:18" x14ac:dyDescent="0.35">
      <c r="A12"/>
      <c r="B12"/>
      <c r="D12" t="s">
        <v>65</v>
      </c>
      <c r="E12">
        <v>2</v>
      </c>
      <c r="H12">
        <v>0</v>
      </c>
    </row>
    <row r="13" spans="1:18" x14ac:dyDescent="0.35">
      <c r="A13"/>
      <c r="B13"/>
      <c r="D13">
        <v>1</v>
      </c>
      <c r="E13">
        <v>3</v>
      </c>
      <c r="H13">
        <v>1</v>
      </c>
    </row>
    <row r="14" spans="1:18" x14ac:dyDescent="0.35">
      <c r="D14">
        <v>2</v>
      </c>
      <c r="E14">
        <v>4</v>
      </c>
      <c r="H14">
        <v>2</v>
      </c>
    </row>
    <row r="15" spans="1:18" x14ac:dyDescent="0.35">
      <c r="D15">
        <v>3</v>
      </c>
      <c r="E15">
        <v>5</v>
      </c>
      <c r="H15">
        <v>3</v>
      </c>
    </row>
    <row r="16" spans="1:18" x14ac:dyDescent="0.35">
      <c r="D16">
        <v>4</v>
      </c>
      <c r="E16">
        <v>6</v>
      </c>
      <c r="H16">
        <v>4</v>
      </c>
    </row>
    <row r="17" spans="4:8" x14ac:dyDescent="0.35">
      <c r="D17">
        <v>5</v>
      </c>
      <c r="E17">
        <v>7</v>
      </c>
      <c r="H17">
        <v>5</v>
      </c>
    </row>
    <row r="18" spans="4:8" x14ac:dyDescent="0.35">
      <c r="D18">
        <v>6</v>
      </c>
      <c r="E18">
        <v>8</v>
      </c>
      <c r="H18">
        <v>6</v>
      </c>
    </row>
    <row r="19" spans="4:8" x14ac:dyDescent="0.35">
      <c r="D19">
        <v>7</v>
      </c>
      <c r="E19">
        <v>9</v>
      </c>
      <c r="H19">
        <v>7</v>
      </c>
    </row>
    <row r="20" spans="4:8" x14ac:dyDescent="0.35">
      <c r="D20">
        <v>8</v>
      </c>
      <c r="H20">
        <v>8</v>
      </c>
    </row>
    <row r="21" spans="4:8" x14ac:dyDescent="0.35">
      <c r="D21">
        <v>9</v>
      </c>
      <c r="H21">
        <v>9</v>
      </c>
    </row>
    <row r="22" spans="4:8" x14ac:dyDescent="0.35">
      <c r="D22">
        <v>10</v>
      </c>
    </row>
    <row r="23" spans="4:8" x14ac:dyDescent="0.35">
      <c r="D23">
        <v>11</v>
      </c>
    </row>
  </sheetData>
  <dataConsolidate/>
  <pageMargins left="0.7" right="0.7" top="0.75" bottom="0.75" header="0.3" footer="0.3"/>
  <pageSetup orientation="portrait" horizontalDpi="0" verticalDpi="0" r:id="rId1"/>
  <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37326CF7-AE86-4986-816A-4D767915644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Edges</vt:lpstr>
      <vt:lpstr>Vertices</vt:lpstr>
      <vt:lpstr>Do Not Delete</vt:lpstr>
      <vt:lpstr>Groups</vt:lpstr>
      <vt:lpstr>Group Vertices</vt:lpstr>
      <vt:lpstr>Overall Metrics</vt:lpstr>
      <vt:lpstr>Misc</vt:lpstr>
      <vt:lpstr>BinDivisor</vt:lpstr>
      <vt:lpstr>DynamicFilterForceCalculationRange</vt:lpstr>
      <vt:lpstr>DynamicFilterSourceColumnRange</vt:lpstr>
      <vt:lpstr>NoMetricMessage</vt:lpstr>
      <vt:lpstr>NotAvailable</vt:lpstr>
      <vt:lpstr>ValidBooleansDefaultFalse</vt:lpstr>
      <vt:lpstr>ValidEdgeStyles</vt:lpstr>
      <vt:lpstr>ValidEdgeVisibilities</vt:lpstr>
      <vt:lpstr>ValidGroupShapes</vt:lpstr>
      <vt:lpstr>ValidGroupVisibilities</vt:lpstr>
      <vt:lpstr>ValidVertexLabelPositions</vt:lpstr>
      <vt:lpstr>ValidVertexShapes</vt:lpstr>
      <vt:lpstr>ValidVertexVisibilities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 Hernan</dc:creator>
  <cp:lastModifiedBy>Oscar H Franco B</cp:lastModifiedBy>
  <dcterms:created xsi:type="dcterms:W3CDTF">2008-01-30T00:41:58Z</dcterms:created>
  <dcterms:modified xsi:type="dcterms:W3CDTF">2017-03-19T22:29:19Z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ssemblyLocation">
    <vt:lpwstr>http://www.nodexlgraphgallery.org/NodeXLSetup/Smrf.NodeXL.ExcelTemplate.vsto|aa51c0f3-62b4-4782-83a8-a15dcdd17698</vt:lpwstr>
  </property>
  <property fmtid="{D5CDD505-2E9C-101B-9397-08002B2CF9AE}" pid="3" name="_AssemblyName">
    <vt:lpwstr>4E3C66D5-58D4-491E-A7D4-64AF99AF6E8B</vt:lpwstr>
  </property>
  <property fmtid="{D5CDD505-2E9C-101B-9397-08002B2CF9AE}" pid="4" name="Solution ID">
    <vt:lpwstr>{15727DE6-F92D-4E46-ACB4-0E2C58B31A18}</vt:lpwstr>
  </property>
</Properties>
</file>