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drawings/drawing11.xml" ContentType="application/vnd.openxmlformats-officedocument.drawingml.chartshapes+xml"/>
  <Override PartName="/xl/charts/chart11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drawings/drawing14.xml" ContentType="application/vnd.openxmlformats-officedocument.drawingml.chartshapes+xml"/>
  <Override PartName="/xl/charts/chart13.xml" ContentType="application/vnd.openxmlformats-officedocument.drawingml.chart+xml"/>
  <Override PartName="/xl/drawings/drawing15.xml" ContentType="application/vnd.openxmlformats-officedocument.drawingml.chartshapes+xml"/>
  <Override PartName="/xl/charts/chart14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5.xml" ContentType="application/vnd.openxmlformats-officedocument.drawingml.chart+xml"/>
  <Override PartName="/xl/drawings/drawing18.xml" ContentType="application/vnd.openxmlformats-officedocument.drawingml.chartshapes+xml"/>
  <Override PartName="/xl/charts/chart16.xml" ContentType="application/vnd.openxmlformats-officedocument.drawingml.chart+xml"/>
  <Override PartName="/xl/drawings/drawing19.xml" ContentType="application/vnd.openxmlformats-officedocument.drawingml.chartshapes+xml"/>
  <Override PartName="/xl/charts/chart17.xml" ContentType="application/vnd.openxmlformats-officedocument.drawingml.chart+xml"/>
  <Override PartName="/xl/drawings/drawing20.xml" ContentType="application/vnd.openxmlformats-officedocument.drawingml.chartshapes+xml"/>
  <Override PartName="/xl/charts/chart18.xml" ContentType="application/vnd.openxmlformats-officedocument.drawingml.chart+xml"/>
  <Override PartName="/xl/drawings/drawing21.xml" ContentType="application/vnd.openxmlformats-officedocument.drawingml.chartshapes+xml"/>
  <Override PartName="/xl/charts/chart19.xml" ContentType="application/vnd.openxmlformats-officedocument.drawingml.chart+xml"/>
  <Override PartName="/xl/drawings/drawing22.xml" ContentType="application/vnd.openxmlformats-officedocument.drawingml.chartshapes+xml"/>
  <Override PartName="/xl/charts/chart20.xml" ContentType="application/vnd.openxmlformats-officedocument.drawingml.chart+xml"/>
  <Override PartName="/xl/drawings/drawing23.xml" ContentType="application/vnd.openxmlformats-officedocument.drawingml.chartshapes+xml"/>
  <Override PartName="/xl/charts/chart21.xml" ContentType="application/vnd.openxmlformats-officedocument.drawingml.chart+xml"/>
  <Override PartName="/xl/drawings/drawing24.xml" ContentType="application/vnd.openxmlformats-officedocument.drawingml.chartshapes+xml"/>
  <Override PartName="/xl/charts/chart22.xml" ContentType="application/vnd.openxmlformats-officedocument.drawingml.chart+xml"/>
  <Override PartName="/xl/drawings/drawing25.xml" ContentType="application/vnd.openxmlformats-officedocument.drawingml.chartshapes+xml"/>
  <Override PartName="/xl/charts/chart23.xml" ContentType="application/vnd.openxmlformats-officedocument.drawingml.chart+xml"/>
  <Override PartName="/xl/drawings/drawing26.xml" ContentType="application/vnd.openxmlformats-officedocument.drawingml.chartshapes+xml"/>
  <Override PartName="/xl/charts/chart24.xml" ContentType="application/vnd.openxmlformats-officedocument.drawingml.chart+xml"/>
  <Override PartName="/xl/drawings/drawing27.xml" ContentType="application/vnd.openxmlformats-officedocument.drawingml.chartshapes+xml"/>
  <Override PartName="/xl/drawings/drawing28.xml" ContentType="application/vnd.openxmlformats-officedocument.drawing+xml"/>
  <Override PartName="/xl/charts/chart25.xml" ContentType="application/vnd.openxmlformats-officedocument.drawingml.chart+xml"/>
  <Override PartName="/xl/drawings/drawing29.xml" ContentType="application/vnd.openxmlformats-officedocument.drawingml.chartshapes+xml"/>
  <Override PartName="/xl/charts/chart26.xml" ContentType="application/vnd.openxmlformats-officedocument.drawingml.chart+xml"/>
  <Override PartName="/xl/drawings/drawing30.xml" ContentType="application/vnd.openxmlformats-officedocument.drawingml.chartshapes+xml"/>
  <Override PartName="/xl/charts/chart27.xml" ContentType="application/vnd.openxmlformats-officedocument.drawingml.chart+xml"/>
  <Override PartName="/xl/drawings/drawing31.xml" ContentType="application/vnd.openxmlformats-officedocument.drawingml.chartshapes+xml"/>
  <Override PartName="/xl/charts/chart28.xml" ContentType="application/vnd.openxmlformats-officedocument.drawingml.chart+xml"/>
  <Override PartName="/xl/drawings/drawing32.xml" ContentType="application/vnd.openxmlformats-officedocument.drawing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33.xml" ContentType="application/vnd.openxmlformats-officedocument.drawingml.chartshapes+xml"/>
  <Override PartName="/xl/charts/chart31.xml" ContentType="application/vnd.openxmlformats-officedocument.drawingml.chart+xml"/>
  <Override PartName="/xl/drawings/drawing34.xml" ContentType="application/vnd.openxmlformats-officedocument.drawingml.chartshapes+xml"/>
  <Override PartName="/xl/drawings/drawing35.xml" ContentType="application/vnd.openxmlformats-officedocument.drawing+xml"/>
  <Override PartName="/xl/charts/chart32.xml" ContentType="application/vnd.openxmlformats-officedocument.drawingml.chart+xml"/>
  <Override PartName="/xl/drawings/drawing36.xml" ContentType="application/vnd.openxmlformats-officedocument.drawing+xml"/>
  <Override PartName="/xl/charts/chart33.xml" ContentType="application/vnd.openxmlformats-officedocument.drawingml.chart+xml"/>
  <Override PartName="/xl/drawings/drawing37.xml" ContentType="application/vnd.openxmlformats-officedocument.drawingml.chartshapes+xml"/>
  <Override PartName="/xl/charts/chart34.xml" ContentType="application/vnd.openxmlformats-officedocument.drawingml.chart+xml"/>
  <Override PartName="/xl/drawings/drawing38.xml" ContentType="application/vnd.openxmlformats-officedocument.drawingml.chartshapes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drawings/drawing39.xml" ContentType="application/vnd.openxmlformats-officedocument.drawingml.chartshapes+xml"/>
  <Override PartName="/xl/charts/chart37.xml" ContentType="application/vnd.openxmlformats-officedocument.drawingml.chart+xml"/>
  <Override PartName="/xl/drawings/drawing40.xml" ContentType="application/vnd.openxmlformats-officedocument.drawingml.chartshapes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drawings/drawing41.xml" ContentType="application/vnd.openxmlformats-officedocument.drawingml.chartshapes+xml"/>
  <Override PartName="/xl/charts/chart40.xml" ContentType="application/vnd.openxmlformats-officedocument.drawingml.chart+xml"/>
  <Override PartName="/xl/drawings/drawing42.xml" ContentType="application/vnd.openxmlformats-officedocument.drawingml.chartshapes+xml"/>
  <Override PartName="/xl/charts/chart41.xml" ContentType="application/vnd.openxmlformats-officedocument.drawingml.chart+xml"/>
  <Override PartName="/xl/drawings/drawing43.xml" ContentType="application/vnd.openxmlformats-officedocument.drawingml.chartshapes+xml"/>
  <Override PartName="/xl/charts/chart42.xml" ContentType="application/vnd.openxmlformats-officedocument.drawingml.chart+xml"/>
  <Override PartName="/xl/drawings/drawing44.xml" ContentType="application/vnd.openxmlformats-officedocument.drawingml.chartshapes+xml"/>
  <Override PartName="/xl/charts/chart43.xml" ContentType="application/vnd.openxmlformats-officedocument.drawingml.chart+xml"/>
  <Override PartName="/xl/drawings/drawing45.xml" ContentType="application/vnd.openxmlformats-officedocument.drawingml.chartshapes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drawings/drawing46.xml" ContentType="application/vnd.openxmlformats-officedocument.drawingml.chartshapes+xml"/>
  <Override PartName="/xl/charts/chart46.xml" ContentType="application/vnd.openxmlformats-officedocument.drawingml.chart+xml"/>
  <Override PartName="/xl/drawings/drawing47.xml" ContentType="application/vnd.openxmlformats-officedocument.drawingml.chartshapes+xml"/>
  <Override PartName="/xl/charts/chart47.xml" ContentType="application/vnd.openxmlformats-officedocument.drawingml.chart+xml"/>
  <Override PartName="/xl/drawings/drawing48.xml" ContentType="application/vnd.openxmlformats-officedocument.drawingml.chartshapes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drawings/drawing49.xml" ContentType="application/vnd.openxmlformats-officedocument.drawingml.chartshapes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drawings/drawing50.xml" ContentType="application/vnd.openxmlformats-officedocument.drawingml.chartshapes+xml"/>
  <Override PartName="/xl/charts/chart53.xml" ContentType="application/vnd.openxmlformats-officedocument.drawingml.chart+xml"/>
  <Override PartName="/xl/drawings/drawing51.xml" ContentType="application/vnd.openxmlformats-officedocument.drawingml.chartshapes+xml"/>
  <Override PartName="/xl/charts/chart54.xml" ContentType="application/vnd.openxmlformats-officedocument.drawingml.chart+xml"/>
  <Override PartName="/xl/drawings/drawing52.xml" ContentType="application/vnd.openxmlformats-officedocument.drawingml.chartshapes+xml"/>
  <Override PartName="/xl/charts/chart55.xml" ContentType="application/vnd.openxmlformats-officedocument.drawingml.chart+xml"/>
  <Override PartName="/xl/drawings/drawing53.xml" ContentType="application/vnd.openxmlformats-officedocument.drawingml.chartshapes+xml"/>
  <Override PartName="/xl/charts/chart56.xml" ContentType="application/vnd.openxmlformats-officedocument.drawingml.chart+xml"/>
  <Override PartName="/xl/drawings/drawing5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9155" windowHeight="11820"/>
  </bookViews>
  <sheets>
    <sheet name="Àmbits" sheetId="8" r:id="rId1"/>
    <sheet name="Fase de formació" sheetId="1" r:id="rId2"/>
    <sheet name="Període de Recerca" sheetId="2" r:id="rId3"/>
    <sheet name="Període de Recerca (Elab. Tesi)" sheetId="3" r:id="rId4"/>
    <sheet name="Org. i Sup. Admin" sheetId="4" r:id="rId5"/>
    <sheet name="Mitjans" sheetId="5" r:id="rId6"/>
    <sheet name="Valoració global" sheetId="6" r:id="rId7"/>
    <sheet name="Dades personals i acadèmiques" sheetId="7" r:id="rId8"/>
  </sheets>
  <calcPr calcId="145621"/>
</workbook>
</file>

<file path=xl/calcChain.xml><?xml version="1.0" encoding="utf-8"?>
<calcChain xmlns="http://schemas.openxmlformats.org/spreadsheetml/2006/main">
  <c r="I79" i="8" l="1"/>
  <c r="K64" i="8" s="1"/>
  <c r="I57" i="8"/>
  <c r="K50" i="8" s="1"/>
  <c r="I43" i="8"/>
  <c r="K36" i="8" s="1"/>
  <c r="I14" i="8"/>
  <c r="K9" i="8" s="1"/>
  <c r="I28" i="8"/>
  <c r="K21" i="8" s="1"/>
  <c r="K8" i="8"/>
  <c r="K10" i="8"/>
  <c r="K12" i="8"/>
  <c r="K14" i="8"/>
  <c r="K69" i="8" l="1"/>
  <c r="K78" i="8"/>
  <c r="K76" i="8"/>
  <c r="K74" i="8"/>
  <c r="K72" i="8"/>
  <c r="K70" i="8"/>
  <c r="K67" i="8"/>
  <c r="K65" i="8"/>
  <c r="K63" i="8"/>
  <c r="K77" i="8"/>
  <c r="K75" i="8"/>
  <c r="K73" i="8"/>
  <c r="K71" i="8"/>
  <c r="K68" i="8"/>
  <c r="K66" i="8"/>
  <c r="K28" i="8"/>
  <c r="K24" i="8"/>
  <c r="K26" i="8"/>
  <c r="K22" i="8"/>
  <c r="K79" i="8"/>
  <c r="K57" i="8"/>
  <c r="K55" i="8"/>
  <c r="K53" i="8"/>
  <c r="K51" i="8"/>
  <c r="K49" i="8"/>
  <c r="K56" i="8"/>
  <c r="K54" i="8"/>
  <c r="K52" i="8"/>
  <c r="K7" i="8"/>
  <c r="K13" i="8"/>
  <c r="K11" i="8"/>
  <c r="K20" i="8"/>
  <c r="K27" i="8"/>
  <c r="K25" i="8"/>
  <c r="K23" i="8"/>
  <c r="K43" i="8"/>
  <c r="K41" i="8"/>
  <c r="K39" i="8"/>
  <c r="K37" i="8"/>
  <c r="K35" i="8"/>
  <c r="K34" i="8"/>
  <c r="K42" i="8"/>
  <c r="K40" i="8"/>
  <c r="K38" i="8"/>
  <c r="T17" i="6"/>
  <c r="S17" i="6"/>
  <c r="R17" i="6"/>
  <c r="Q17" i="6"/>
  <c r="P17" i="6"/>
  <c r="S90" i="5"/>
  <c r="R90" i="5"/>
  <c r="Q90" i="5"/>
  <c r="P90" i="5"/>
  <c r="O90" i="5"/>
  <c r="N90" i="5"/>
  <c r="S89" i="5"/>
  <c r="S88" i="5"/>
  <c r="S87" i="5"/>
  <c r="S86" i="5"/>
  <c r="S85" i="5"/>
  <c r="S55" i="5"/>
  <c r="R55" i="5"/>
  <c r="Q55" i="5"/>
  <c r="P55" i="5"/>
  <c r="O55" i="5"/>
  <c r="N55" i="5"/>
  <c r="S54" i="5"/>
  <c r="S53" i="5"/>
  <c r="S52" i="5"/>
  <c r="S51" i="5"/>
  <c r="S50" i="5"/>
  <c r="P75" i="4"/>
  <c r="S28" i="5"/>
  <c r="R28" i="5"/>
  <c r="Q28" i="5"/>
  <c r="P28" i="5"/>
  <c r="O28" i="5"/>
  <c r="N28" i="5"/>
  <c r="S27" i="5"/>
  <c r="S26" i="5"/>
  <c r="S25" i="5"/>
  <c r="S24" i="5"/>
  <c r="S23" i="5"/>
  <c r="P45" i="4"/>
  <c r="U111" i="4"/>
  <c r="T111" i="4"/>
  <c r="S111" i="4"/>
  <c r="R111" i="4"/>
  <c r="Q111" i="4"/>
  <c r="P111" i="4"/>
  <c r="U110" i="4"/>
  <c r="U109" i="4"/>
  <c r="U108" i="4"/>
  <c r="U107" i="4"/>
  <c r="U106" i="4"/>
  <c r="T75" i="4"/>
  <c r="S75" i="4"/>
  <c r="R75" i="4"/>
  <c r="Q75" i="4"/>
  <c r="O75" i="4"/>
  <c r="T74" i="4"/>
  <c r="T73" i="4"/>
  <c r="T72" i="4"/>
  <c r="T71" i="4"/>
  <c r="T70" i="4"/>
  <c r="T45" i="4"/>
  <c r="S45" i="4"/>
  <c r="R45" i="4"/>
  <c r="Q45" i="4"/>
  <c r="O45" i="4"/>
  <c r="T44" i="4"/>
  <c r="T43" i="4"/>
  <c r="T42" i="4"/>
  <c r="T41" i="4"/>
  <c r="T40" i="4"/>
  <c r="T17" i="4"/>
  <c r="R17" i="4"/>
  <c r="Q17" i="4"/>
  <c r="P17" i="4"/>
  <c r="O17" i="4"/>
  <c r="T16" i="4"/>
  <c r="T15" i="4"/>
  <c r="T14" i="4"/>
  <c r="T13" i="4"/>
  <c r="T12" i="4"/>
  <c r="U319" i="3"/>
  <c r="U318" i="3"/>
  <c r="U317" i="3"/>
  <c r="U316" i="3"/>
  <c r="U315" i="3"/>
  <c r="U149" i="3" l="1"/>
  <c r="T149" i="3"/>
  <c r="S149" i="3"/>
  <c r="R149" i="3"/>
  <c r="Q149" i="3"/>
  <c r="P149" i="3"/>
  <c r="U148" i="3"/>
  <c r="U147" i="3"/>
  <c r="U146" i="3"/>
  <c r="U145" i="3"/>
  <c r="U144" i="3"/>
  <c r="U116" i="3"/>
  <c r="T116" i="3"/>
  <c r="S116" i="3"/>
  <c r="R116" i="3"/>
  <c r="Q116" i="3"/>
  <c r="P116" i="3"/>
  <c r="U115" i="3"/>
  <c r="U114" i="3"/>
  <c r="U113" i="3"/>
  <c r="U112" i="3"/>
  <c r="U111" i="3"/>
  <c r="U80" i="3"/>
  <c r="T80" i="3"/>
  <c r="S80" i="3"/>
  <c r="R80" i="3"/>
  <c r="Q80" i="3"/>
  <c r="P80" i="3"/>
  <c r="U79" i="3"/>
  <c r="U78" i="3"/>
  <c r="U77" i="3"/>
  <c r="U76" i="3"/>
  <c r="U75" i="3"/>
  <c r="U46" i="3"/>
  <c r="T46" i="3"/>
  <c r="S46" i="3"/>
  <c r="R46" i="3"/>
  <c r="Q46" i="3"/>
  <c r="P46" i="3"/>
  <c r="U45" i="3"/>
  <c r="U44" i="3"/>
  <c r="U43" i="3"/>
  <c r="U42" i="3"/>
  <c r="U41" i="3"/>
  <c r="U19" i="3" l="1"/>
  <c r="T19" i="3"/>
  <c r="S19" i="3"/>
  <c r="R19" i="3"/>
  <c r="Q19" i="3"/>
  <c r="P19" i="3"/>
  <c r="U18" i="3"/>
  <c r="U17" i="3"/>
  <c r="U16" i="3"/>
  <c r="U15" i="3"/>
  <c r="U14" i="3"/>
  <c r="T79" i="2"/>
  <c r="S79" i="2"/>
  <c r="R79" i="2"/>
  <c r="Q79" i="2"/>
  <c r="P79" i="2"/>
  <c r="O79" i="2"/>
  <c r="T78" i="2"/>
  <c r="T77" i="2"/>
  <c r="T76" i="2"/>
  <c r="T75" i="2"/>
  <c r="T74" i="2"/>
  <c r="T49" i="2"/>
  <c r="S49" i="2"/>
  <c r="R49" i="2"/>
  <c r="Q49" i="2"/>
  <c r="P49" i="2"/>
  <c r="O49" i="2"/>
  <c r="T48" i="2"/>
  <c r="T47" i="2"/>
  <c r="T46" i="2"/>
  <c r="T45" i="2"/>
  <c r="T44" i="2"/>
  <c r="T20" i="2"/>
  <c r="T19" i="2"/>
  <c r="T18" i="2"/>
  <c r="T17" i="2"/>
  <c r="T21" i="2"/>
  <c r="S21" i="2"/>
  <c r="R21" i="2"/>
  <c r="Q21" i="2"/>
  <c r="P21" i="2"/>
  <c r="O21" i="2"/>
  <c r="T16" i="2" l="1"/>
  <c r="U46" i="1" l="1"/>
  <c r="T46" i="1"/>
  <c r="S46" i="1"/>
  <c r="R46" i="1"/>
  <c r="Q46" i="1"/>
  <c r="P46" i="1"/>
  <c r="U45" i="1"/>
  <c r="U44" i="1"/>
  <c r="U43" i="1"/>
  <c r="U42" i="1"/>
  <c r="U41" i="1"/>
  <c r="T17" i="1"/>
  <c r="S17" i="1"/>
  <c r="R17" i="1"/>
  <c r="Q17" i="1"/>
  <c r="P17" i="1"/>
  <c r="U15" i="1" l="1"/>
</calcChain>
</file>

<file path=xl/sharedStrings.xml><?xml version="1.0" encoding="utf-8"?>
<sst xmlns="http://schemas.openxmlformats.org/spreadsheetml/2006/main" count="658" uniqueCount="131">
  <si>
    <t>1 - Molt en desacord</t>
  </si>
  <si>
    <t>5 - Molt d'acord</t>
  </si>
  <si>
    <t>Mitjana</t>
  </si>
  <si>
    <t>ARQUITECTURA, URBANISME I EDIFICACIÓ</t>
  </si>
  <si>
    <t>CIÈNCIES</t>
  </si>
  <si>
    <t>ENGINYERIA CIVIL</t>
  </si>
  <si>
    <t>ENGINYERIA DE LES TIC</t>
  </si>
  <si>
    <t>ENGINYERIA INDUSTRIAL</t>
  </si>
  <si>
    <t>MITJANA UPC</t>
  </si>
  <si>
    <t>Falta</t>
  </si>
  <si>
    <t>Sobra</t>
  </si>
  <si>
    <t>1. Cursos metodològics</t>
  </si>
  <si>
    <t>2. Cursos de materies bàsiques</t>
  </si>
  <si>
    <t>3. Cursos d'especialització</t>
  </si>
  <si>
    <t>4. Treballs pràctics</t>
  </si>
  <si>
    <t>5. Treballs al laboratori</t>
  </si>
  <si>
    <t>6. Classes magistrals</t>
  </si>
  <si>
    <t>7. Treballs en equip</t>
  </si>
  <si>
    <t>8. Altres activitats con conferències, estades, assistència a congressos…</t>
  </si>
  <si>
    <t>9. Materials de treball</t>
  </si>
  <si>
    <t>Segueixo orientacions del meu/meva director/a o d'altre professorat</t>
  </si>
  <si>
    <t>Consulto catàlegs i bases de dades especialitzades</t>
  </si>
  <si>
    <t>Consulto a travès de cercadors d'Internet</t>
  </si>
  <si>
    <t>Consulto bibliografia citada en fonts d'informació que llegeixo</t>
  </si>
  <si>
    <t>Altres</t>
  </si>
  <si>
    <t>1º opcio</t>
  </si>
  <si>
    <t>2ª opcio</t>
  </si>
  <si>
    <t>3ª OPCIO</t>
  </si>
  <si>
    <t>4ª OPCIÓ</t>
  </si>
  <si>
    <t>5ª OPCIÓ</t>
  </si>
  <si>
    <r>
      <t xml:space="preserve">5.1 Indiqueu els mitjans que us facilita el departament o l'institut per al treball personal
</t>
    </r>
    <r>
      <rPr>
        <b/>
        <i/>
        <sz val="11"/>
        <color theme="0"/>
        <rFont val="Calibri"/>
        <family val="2"/>
        <scheme val="minor"/>
      </rPr>
      <t>Indique los medios que os facilita el departamento o el instituto para el trabajo personal</t>
    </r>
  </si>
  <si>
    <t>%</t>
  </si>
  <si>
    <t>Respostes</t>
  </si>
  <si>
    <r>
      <t xml:space="preserve">5.5 Indiqueu, si és el vostre cas, les dificultats amb què us heu trobat a l'hora de cercar i obtenir la documentació en les biblioteques de la UPC
</t>
    </r>
    <r>
      <rPr>
        <b/>
        <i/>
        <sz val="11"/>
        <color theme="0"/>
        <rFont val="Calibri"/>
        <family val="2"/>
        <scheme val="minor"/>
      </rPr>
      <t>Indique los medios que os facilita el departamento o el instituto para el trabajo personal</t>
    </r>
  </si>
  <si>
    <r>
      <t xml:space="preserve">5.6 Detalleu les fonts d'informació i documentació que heu consultat a les biblioteques de la UPC durant el curs
</t>
    </r>
    <r>
      <rPr>
        <b/>
        <i/>
        <sz val="11"/>
        <color theme="0"/>
        <rFont val="Calibri"/>
        <family val="2"/>
        <scheme val="minor"/>
      </rPr>
      <t>Indique los medios que os facilita el departamento o el instituto para el trabajo personal</t>
    </r>
  </si>
  <si>
    <t>Num</t>
  </si>
  <si>
    <t>1. A la UPC</t>
  </si>
  <si>
    <t>2. A altres universitats</t>
  </si>
  <si>
    <t>3. a l'administració</t>
  </si>
  <si>
    <t>4. a un centre de recerca o similar</t>
  </si>
  <si>
    <t>5. A l'empresa privada</t>
  </si>
  <si>
    <t>6. A cap</t>
  </si>
  <si>
    <t>7. Altres</t>
  </si>
  <si>
    <t>Com a professor</t>
  </si>
  <si>
    <t>Com a investigador</t>
  </si>
  <si>
    <t>Com a becari</t>
  </si>
  <si>
    <r>
      <t xml:space="preserve">7.2 Com us heu assabentat de la organització del programa?
</t>
    </r>
    <r>
      <rPr>
        <b/>
        <i/>
        <sz val="11"/>
        <color theme="0"/>
        <rFont val="Calibri"/>
        <family val="2"/>
        <scheme val="minor"/>
      </rPr>
      <t>Indique los medios que os facilita el departamento o el instituto para el trabajo personal</t>
    </r>
  </si>
  <si>
    <t>Taula</t>
  </si>
  <si>
    <t>Ordinador</t>
  </si>
  <si>
    <t>Aparells de laboratori</t>
  </si>
  <si>
    <t>Cap. Utilitzo els generals de la Universitat</t>
  </si>
  <si>
    <t>Recursos no consultables</t>
  </si>
  <si>
    <t>Cost elevat de la informació</t>
  </si>
  <si>
    <t>Disfuncions en l'accés a la informació electrònica</t>
  </si>
  <si>
    <t>Poc suport del personal bibliotecari</t>
  </si>
  <si>
    <t>Revistes</t>
  </si>
  <si>
    <t>Butlletins de sumaris</t>
  </si>
  <si>
    <t>Actes de congressos</t>
  </si>
  <si>
    <t>Tesis doctorals</t>
  </si>
  <si>
    <t>Normes i textos legislatius (ISO - UNE - legislació oficial - etc.)</t>
  </si>
  <si>
    <t>Recursos a Internet (blogs, guies i portals temàtics, news…)</t>
  </si>
  <si>
    <t>Patents</t>
  </si>
  <si>
    <t>Llibres</t>
  </si>
  <si>
    <t>Cap</t>
  </si>
  <si>
    <t xml:space="preserve">A través de canals d'informació de la Universitat (Oficina de Doctorat - Servei de Relacions Internacionals - guies informatives - etc.) </t>
  </si>
  <si>
    <t xml:space="preserve"> A través del departament o de l'institut </t>
  </si>
  <si>
    <t xml:space="preserve">Per estudiantat del programa </t>
  </si>
  <si>
    <t>Per altres mitjans</t>
  </si>
  <si>
    <t>prom carrera academica</t>
  </si>
  <si>
    <t>promocio fora carrera academica</t>
  </si>
  <si>
    <t>Completar la formació universitaria</t>
  </si>
  <si>
    <t>Fer investigació</t>
  </si>
  <si>
    <t>Unica universitat</t>
  </si>
  <si>
    <t>Ser titulat/ada de la UPC</t>
  </si>
  <si>
    <t>El prestigi de la UPC</t>
  </si>
  <si>
    <t>La proximitat al lloc de residència</t>
  </si>
  <si>
    <t>Treballar a la UPC</t>
  </si>
  <si>
    <t>Menys de 10 hores</t>
  </si>
  <si>
    <t>De 10 a 20 hores</t>
  </si>
  <si>
    <t>De 20 a 30 hores</t>
  </si>
  <si>
    <t>Més de 30 hores</t>
  </si>
  <si>
    <t>Programa:</t>
  </si>
  <si>
    <t>Àmbits de Recerca en l'Energia i el Medi Ambient a l'Arquitectura</t>
  </si>
  <si>
    <t>Comunicació Visual en Arquitectura i Disseny</t>
  </si>
  <si>
    <t>Gestió i Valoració Urbana i Arquitectònica</t>
  </si>
  <si>
    <t>Projectes Arquitectònics</t>
  </si>
  <si>
    <t>Tecnologia de l'Arquitectura, Edificació i Urbanisme</t>
  </si>
  <si>
    <t>Teoria i Història de l'Arquitectura</t>
  </si>
  <si>
    <t>Urbanisme</t>
  </si>
  <si>
    <t>TOTAL</t>
  </si>
  <si>
    <t>Ciència i Tecnologia Aeroespacial</t>
  </si>
  <si>
    <t>Enginyeria Òptica</t>
  </si>
  <si>
    <t>Erasmus Mundus Joint Doctorate Program Europhotonics, in Photonics Engineering, Nanophotonics and Biophotonics</t>
  </si>
  <si>
    <t>Estadística i Investigació Operativa</t>
  </si>
  <si>
    <t>Física Computacional i Aplicada</t>
  </si>
  <si>
    <t>Fotònica</t>
  </si>
  <si>
    <t>Matemàtica Aplicada</t>
  </si>
  <si>
    <t>Tecnologia Agroalimentària i Biotecnologia</t>
  </si>
  <si>
    <t>Anàlisi Estructural</t>
  </si>
  <si>
    <t>Ciència i Enginyeria Nàutica</t>
  </si>
  <si>
    <t>Ciències del Mar</t>
  </si>
  <si>
    <t>Enginyeria Ambiental</t>
  </si>
  <si>
    <t>Enginyeria Civil</t>
  </si>
  <si>
    <t>Enginyeria de la Construcció</t>
  </si>
  <si>
    <t>Enginyeria del Terreny</t>
  </si>
  <si>
    <t>Enginyeria i Infraestructures del Transport</t>
  </si>
  <si>
    <t>Enginyeria Sísmica i Dinàmica Estructural</t>
  </si>
  <si>
    <t>Arquitectura de Computadors</t>
  </si>
  <si>
    <t>Computació</t>
  </si>
  <si>
    <t>Enginyeria Electrònica</t>
  </si>
  <si>
    <t>Enginyeria Telemàtica</t>
  </si>
  <si>
    <t>Erasmus Mundus Joint Doctorate in Distributed Computing</t>
  </si>
  <si>
    <t>Erasmus Mundus Joint Doctorate in Interactive And Cognitive Environments</t>
  </si>
  <si>
    <t>Intel·ligència Artificial</t>
  </si>
  <si>
    <t>Teoria del Senyal i Comunicacions</t>
  </si>
  <si>
    <t>Administració i Direcció d'Empreses</t>
  </si>
  <si>
    <t>Automàtica, Robòtica i Visió</t>
  </si>
  <si>
    <t>Ciència i Enginyeria dels Materials</t>
  </si>
  <si>
    <t>Enginyeria Biomèdica</t>
  </si>
  <si>
    <t>Enginyeria de Processos Químics</t>
  </si>
  <si>
    <t>Enginyeria de Projectes i Sistemes</t>
  </si>
  <si>
    <t>Enginyeria Elèctrica</t>
  </si>
  <si>
    <t>Enginyeria Mecànica, Fluids i Aeronàutica</t>
  </si>
  <si>
    <t>Enginyeria Nuclear i de les Radiacions Ionitzants</t>
  </si>
  <si>
    <t>Enginyeria Tèrmica</t>
  </si>
  <si>
    <t>Enginyeria Tèxtil i Paperera</t>
  </si>
  <si>
    <t>Erasmus Mundus Joint Doctorate in Environomical Pathways For Sustainable Energy Services</t>
  </si>
  <si>
    <t xml:space="preserve">Erasmus Mundus Joint European Doctoral Programme in Materials Science And Engineering </t>
  </si>
  <si>
    <t>Polímers i Biopolímers</t>
  </si>
  <si>
    <t>Recurssos Naturals i Medi Ambient</t>
  </si>
  <si>
    <t>Sostenibilitat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</si>
</sst>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4" tint="-0.249977111117893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9EFF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2">
    <xf numFmtId="0" fontId="0" fillId="0" borderId="0" xfId="0"/>
    <xf numFmtId="0" fontId="2" fillId="0" borderId="0" xfId="0" applyFont="1"/>
    <xf numFmtId="0" fontId="2" fillId="0" borderId="0" xfId="0" applyFont="1" applyAlignment="1"/>
    <xf numFmtId="10" fontId="2" fillId="0" borderId="0" xfId="1" applyNumberFormat="1" applyFont="1"/>
    <xf numFmtId="2" fontId="2" fillId="0" borderId="0" xfId="0" applyNumberFormat="1" applyFont="1"/>
    <xf numFmtId="0" fontId="3" fillId="0" borderId="0" xfId="0" applyFont="1"/>
    <xf numFmtId="1" fontId="2" fillId="0" borderId="0" xfId="1" applyNumberFormat="1" applyFont="1"/>
    <xf numFmtId="10" fontId="3" fillId="0" borderId="0" xfId="1" applyNumberFormat="1" applyFont="1"/>
    <xf numFmtId="0" fontId="9" fillId="3" borderId="1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/>
    </xf>
    <xf numFmtId="10" fontId="8" fillId="3" borderId="0" xfId="1" applyNumberFormat="1" applyFont="1" applyFill="1" applyBorder="1" applyAlignment="1">
      <alignment horizontal="center" vertical="center"/>
    </xf>
    <xf numFmtId="10" fontId="8" fillId="3" borderId="2" xfId="1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/>
    </xf>
    <xf numFmtId="10" fontId="8" fillId="4" borderId="0" xfId="1" applyNumberFormat="1" applyFont="1" applyFill="1" applyBorder="1" applyAlignment="1">
      <alignment horizontal="center" vertical="center"/>
    </xf>
    <xf numFmtId="10" fontId="8" fillId="4" borderId="2" xfId="1" applyNumberFormat="1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10" fontId="8" fillId="3" borderId="4" xfId="1" applyNumberFormat="1" applyFont="1" applyFill="1" applyBorder="1" applyAlignment="1">
      <alignment horizontal="center" vertical="center"/>
    </xf>
    <xf numFmtId="10" fontId="8" fillId="3" borderId="5" xfId="1" applyNumberFormat="1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 wrapText="1"/>
    </xf>
    <xf numFmtId="0" fontId="7" fillId="0" borderId="9" xfId="0" applyFont="1" applyBorder="1"/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10" fontId="8" fillId="4" borderId="0" xfId="1" applyNumberFormat="1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 wrapText="1"/>
    </xf>
    <xf numFmtId="10" fontId="8" fillId="4" borderId="2" xfId="1" applyNumberFormat="1" applyFont="1" applyFill="1" applyBorder="1" applyAlignment="1">
      <alignment horizontal="center" vertical="center" wrapText="1"/>
    </xf>
    <xf numFmtId="10" fontId="8" fillId="3" borderId="0" xfId="1" applyNumberFormat="1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10" fontId="8" fillId="3" borderId="2" xfId="1" applyNumberFormat="1" applyFont="1" applyFill="1" applyBorder="1" applyAlignment="1">
      <alignment horizontal="center" vertical="center" wrapText="1"/>
    </xf>
    <xf numFmtId="10" fontId="8" fillId="3" borderId="4" xfId="1" applyNumberFormat="1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0" fontId="8" fillId="3" borderId="5" xfId="1" applyNumberFormat="1" applyFont="1" applyFill="1" applyBorder="1" applyAlignment="1">
      <alignment horizontal="center" vertical="center" wrapText="1"/>
    </xf>
    <xf numFmtId="0" fontId="11" fillId="5" borderId="0" xfId="0" applyFont="1" applyFill="1" applyBorder="1" applyAlignment="1">
      <alignment horizontal="center" vertical="center"/>
    </xf>
    <xf numFmtId="10" fontId="11" fillId="5" borderId="0" xfId="1" applyNumberFormat="1" applyFont="1" applyFill="1" applyBorder="1" applyAlignment="1">
      <alignment horizontal="center" vertical="center"/>
    </xf>
    <xf numFmtId="0" fontId="2" fillId="5" borderId="0" xfId="0" applyFont="1" applyFill="1" applyBorder="1"/>
    <xf numFmtId="0" fontId="8" fillId="4" borderId="4" xfId="0" applyFont="1" applyFill="1" applyBorder="1" applyAlignment="1">
      <alignment horizontal="center" vertical="center"/>
    </xf>
    <xf numFmtId="10" fontId="8" fillId="4" borderId="4" xfId="1" applyNumberFormat="1" applyFont="1" applyFill="1" applyBorder="1" applyAlignment="1">
      <alignment horizontal="center" vertical="center"/>
    </xf>
    <xf numFmtId="10" fontId="8" fillId="4" borderId="5" xfId="1" applyNumberFormat="1" applyFont="1" applyFill="1" applyBorder="1" applyAlignment="1">
      <alignment horizontal="center" vertical="center"/>
    </xf>
    <xf numFmtId="0" fontId="11" fillId="5" borderId="0" xfId="0" applyFont="1" applyFill="1" applyBorder="1" applyAlignment="1">
      <alignment vertical="center" wrapText="1"/>
    </xf>
    <xf numFmtId="0" fontId="0" fillId="5" borderId="0" xfId="0" applyFill="1" applyBorder="1"/>
    <xf numFmtId="0" fontId="8" fillId="5" borderId="0" xfId="0" applyFont="1" applyFill="1" applyBorder="1" applyAlignment="1">
      <alignment vertical="center" wrapText="1"/>
    </xf>
    <xf numFmtId="10" fontId="8" fillId="5" borderId="0" xfId="1" applyNumberFormat="1" applyFont="1" applyFill="1" applyBorder="1" applyAlignment="1">
      <alignment vertical="center"/>
    </xf>
    <xf numFmtId="10" fontId="11" fillId="5" borderId="0" xfId="1" applyNumberFormat="1" applyFont="1" applyFill="1" applyBorder="1" applyAlignment="1">
      <alignment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12" fillId="0" borderId="0" xfId="0" applyFont="1"/>
    <xf numFmtId="0" fontId="13" fillId="2" borderId="6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15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10" fontId="8" fillId="0" borderId="0" xfId="1" applyNumberFormat="1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left" vertical="center" wrapText="1"/>
    </xf>
    <xf numFmtId="0" fontId="9" fillId="3" borderId="17" xfId="0" applyFont="1" applyFill="1" applyBorder="1" applyAlignment="1">
      <alignment horizontal="left" vertical="center" wrapText="1"/>
    </xf>
    <xf numFmtId="0" fontId="8" fillId="3" borderId="17" xfId="0" applyFont="1" applyFill="1" applyBorder="1" applyAlignment="1">
      <alignment horizontal="center" vertical="center"/>
    </xf>
    <xf numFmtId="10" fontId="8" fillId="3" borderId="17" xfId="1" applyNumberFormat="1" applyFont="1" applyFill="1" applyBorder="1" applyAlignment="1">
      <alignment horizontal="center" vertical="center"/>
    </xf>
    <xf numFmtId="10" fontId="8" fillId="3" borderId="18" xfId="1" applyNumberFormat="1" applyFont="1" applyFill="1" applyBorder="1" applyAlignment="1">
      <alignment horizontal="center" vertical="center"/>
    </xf>
    <xf numFmtId="0" fontId="9" fillId="4" borderId="19" xfId="0" applyFont="1" applyFill="1" applyBorder="1" applyAlignment="1">
      <alignment horizontal="left" vertical="center" wrapText="1"/>
    </xf>
    <xf numFmtId="0" fontId="9" fillId="4" borderId="20" xfId="0" applyFont="1" applyFill="1" applyBorder="1" applyAlignment="1">
      <alignment horizontal="left" vertical="center" wrapText="1"/>
    </xf>
    <xf numFmtId="0" fontId="8" fillId="4" borderId="20" xfId="0" applyFont="1" applyFill="1" applyBorder="1" applyAlignment="1">
      <alignment horizontal="center" vertical="center"/>
    </xf>
    <xf numFmtId="10" fontId="8" fillId="4" borderId="20" xfId="1" applyNumberFormat="1" applyFont="1" applyFill="1" applyBorder="1" applyAlignment="1">
      <alignment horizontal="center" vertical="center"/>
    </xf>
    <xf numFmtId="10" fontId="8" fillId="4" borderId="21" xfId="1" applyNumberFormat="1" applyFont="1" applyFill="1" applyBorder="1" applyAlignment="1">
      <alignment horizontal="center" vertical="center"/>
    </xf>
    <xf numFmtId="0" fontId="9" fillId="3" borderId="19" xfId="0" applyFont="1" applyFill="1" applyBorder="1" applyAlignment="1">
      <alignment horizontal="left" vertical="center" wrapText="1"/>
    </xf>
    <xf numFmtId="0" fontId="9" fillId="3" borderId="20" xfId="0" applyFont="1" applyFill="1" applyBorder="1" applyAlignment="1">
      <alignment horizontal="left" vertical="center" wrapText="1"/>
    </xf>
    <xf numFmtId="0" fontId="8" fillId="3" borderId="20" xfId="0" applyFont="1" applyFill="1" applyBorder="1" applyAlignment="1">
      <alignment horizontal="center" vertical="center"/>
    </xf>
    <xf numFmtId="10" fontId="8" fillId="3" borderId="20" xfId="1" applyNumberFormat="1" applyFont="1" applyFill="1" applyBorder="1" applyAlignment="1">
      <alignment horizontal="center" vertical="center"/>
    </xf>
    <xf numFmtId="10" fontId="8" fillId="3" borderId="21" xfId="1" applyNumberFormat="1" applyFont="1" applyFill="1" applyBorder="1" applyAlignment="1">
      <alignment horizontal="center" vertical="center"/>
    </xf>
    <xf numFmtId="0" fontId="9" fillId="3" borderId="22" xfId="0" applyFont="1" applyFill="1" applyBorder="1" applyAlignment="1">
      <alignment horizontal="left" vertical="center" wrapText="1"/>
    </xf>
    <xf numFmtId="0" fontId="9" fillId="3" borderId="23" xfId="0" applyFont="1" applyFill="1" applyBorder="1" applyAlignment="1">
      <alignment horizontal="left" vertical="center" wrapText="1"/>
    </xf>
    <xf numFmtId="0" fontId="8" fillId="3" borderId="23" xfId="0" applyFont="1" applyFill="1" applyBorder="1" applyAlignment="1">
      <alignment horizontal="center" vertical="center"/>
    </xf>
    <xf numFmtId="0" fontId="15" fillId="6" borderId="22" xfId="0" applyFont="1" applyFill="1" applyBorder="1" applyAlignment="1">
      <alignment horizontal="left" vertical="center" wrapText="1"/>
    </xf>
    <xf numFmtId="0" fontId="15" fillId="6" borderId="23" xfId="0" applyFont="1" applyFill="1" applyBorder="1" applyAlignment="1">
      <alignment horizontal="left" vertical="center" wrapText="1"/>
    </xf>
    <xf numFmtId="0" fontId="14" fillId="6" borderId="23" xfId="0" applyFont="1" applyFill="1" applyBorder="1" applyAlignment="1">
      <alignment horizontal="center" vertical="center"/>
    </xf>
    <xf numFmtId="0" fontId="14" fillId="6" borderId="10" xfId="0" applyFont="1" applyFill="1" applyBorder="1" applyAlignment="1">
      <alignment horizontal="center" vertical="center"/>
    </xf>
    <xf numFmtId="9" fontId="14" fillId="6" borderId="10" xfId="1" applyFont="1" applyFill="1" applyBorder="1" applyAlignment="1">
      <alignment horizontal="center" vertical="center"/>
    </xf>
    <xf numFmtId="9" fontId="14" fillId="6" borderId="11" xfId="1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 wrapText="1"/>
    </xf>
    <xf numFmtId="0" fontId="9" fillId="4" borderId="22" xfId="0" applyFont="1" applyFill="1" applyBorder="1" applyAlignment="1">
      <alignment horizontal="left" vertical="center" wrapText="1"/>
    </xf>
    <xf numFmtId="0" fontId="9" fillId="4" borderId="23" xfId="0" applyFont="1" applyFill="1" applyBorder="1" applyAlignment="1">
      <alignment horizontal="left" vertical="center" wrapText="1"/>
    </xf>
    <xf numFmtId="0" fontId="8" fillId="4" borderId="23" xfId="0" applyFont="1" applyFill="1" applyBorder="1" applyAlignment="1">
      <alignment horizontal="center" vertical="center"/>
    </xf>
    <xf numFmtId="9" fontId="14" fillId="6" borderId="10" xfId="1" applyNumberFormat="1" applyFont="1" applyFill="1" applyBorder="1" applyAlignment="1">
      <alignment horizontal="center" vertical="center"/>
    </xf>
    <xf numFmtId="9" fontId="14" fillId="6" borderId="11" xfId="1" applyNumberFormat="1" applyFont="1" applyFill="1" applyBorder="1" applyAlignment="1">
      <alignment horizontal="center" vertical="center"/>
    </xf>
    <xf numFmtId="0" fontId="15" fillId="6" borderId="9" xfId="0" applyFont="1" applyFill="1" applyBorder="1" applyAlignment="1">
      <alignment horizontal="left" vertical="center" wrapText="1"/>
    </xf>
    <xf numFmtId="0" fontId="15" fillId="6" borderId="10" xfId="0" applyFont="1" applyFill="1" applyBorder="1" applyAlignment="1">
      <alignment horizontal="left" vertical="center" wrapText="1"/>
    </xf>
  </cellXfs>
  <cellStyles count="2">
    <cellStyle name="Normal" xfId="0" builtinId="0"/>
    <cellStyle name="Percentatg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5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4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7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8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9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0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2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3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4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5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6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7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9.xml"/></Relationships>
</file>

<file path=xl/charts/_rels/chart5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0.xml"/></Relationships>
</file>

<file path=xl/charts/_rels/chart5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1.xml"/></Relationships>
</file>

<file path=xl/charts/_rels/chart5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2.xml"/></Relationships>
</file>

<file path=xl/charts/_rels/chart5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3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4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100">
                <a:solidFill>
                  <a:schemeClr val="tx2"/>
                </a:solidFill>
              </a:rPr>
              <a:t>1.1.1 Els cursos del període de formació (màster) són d'interès per a la meva activitat de recerca</a:t>
            </a:r>
          </a:p>
          <a:p>
            <a:pPr>
              <a:defRPr/>
            </a:pPr>
            <a:r>
              <a:rPr lang="es-ES" sz="1100">
                <a:solidFill>
                  <a:schemeClr val="tx2"/>
                </a:solidFill>
              </a:rPr>
              <a:t>Opinió global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250334890711274"/>
          <c:y val="0.11025637955111885"/>
          <c:w val="0.56622922134733156"/>
          <c:h val="0.7722054179453055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'Fase de formació'!$P$11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Pt>
            <c:idx val="0"/>
            <c:invertIfNegative val="0"/>
            <c:bubble3D val="0"/>
          </c:dPt>
          <c:dPt>
            <c:idx val="5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</c:spPr>
          </c:dPt>
          <c:dLbls>
            <c:dLbl>
              <c:idx val="0"/>
              <c:layout>
                <c:manualLayout>
                  <c:x val="-1.8441678192715537E-3"/>
                  <c:y val="-3.6645171154007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8441678192715537E-3"/>
                  <c:y val="-3.23715498078166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2909174734900875E-2"/>
                  <c:y val="-3.46151518019764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1065006915629323E-2"/>
                  <c:y val="-3.45618381624280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3.6883356385431073E-3"/>
                  <c:y val="-3.45083604809119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3.6883356385431073E-3"/>
                  <c:y val="-3.44550468413637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formació'!$O$12:$O$17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'Fase de formació'!$P$12:$P$17</c:f>
              <c:numCache>
                <c:formatCode>0.00%</c:formatCode>
                <c:ptCount val="6"/>
                <c:pt idx="0">
                  <c:v>4.9000000000000002E-2</c:v>
                </c:pt>
                <c:pt idx="1">
                  <c:v>7.0000000000000007E-2</c:v>
                </c:pt>
                <c:pt idx="2">
                  <c:v>0.03</c:v>
                </c:pt>
                <c:pt idx="3">
                  <c:v>0.03</c:v>
                </c:pt>
                <c:pt idx="4">
                  <c:v>6.2E-2</c:v>
                </c:pt>
                <c:pt idx="5">
                  <c:v>4.8854961832061068E-2</c:v>
                </c:pt>
              </c:numCache>
            </c:numRef>
          </c:val>
        </c:ser>
        <c:ser>
          <c:idx val="1"/>
          <c:order val="1"/>
          <c:tx>
            <c:strRef>
              <c:f>'Fase de formació'!$Q$11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Pt>
            <c:idx val="0"/>
            <c:invertIfNegative val="0"/>
            <c:bubble3D val="0"/>
          </c:dPt>
          <c:dPt>
            <c:idx val="5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</c:spPr>
          </c:dPt>
          <c:dLbls>
            <c:dLbl>
              <c:idx val="0"/>
              <c:layout>
                <c:manualLayout>
                  <c:x val="1.4753342554172429E-2"/>
                  <c:y val="-3.45618381624281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3766712770862147E-3"/>
                  <c:y val="-3.24250274893327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2130013831258646E-2"/>
                  <c:y val="-3.24250274893327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1065006915629323E-2"/>
                  <c:y val="-3.45618381624280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4753342554172429E-2"/>
                  <c:y val="-3.24785051708488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2909174734900875E-2"/>
                  <c:y val="-3.24250274893327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formació'!$O$12:$O$17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'Fase de formació'!$Q$12:$Q$17</c:f>
              <c:numCache>
                <c:formatCode>0.00%</c:formatCode>
                <c:ptCount val="6"/>
                <c:pt idx="0">
                  <c:v>0.126</c:v>
                </c:pt>
                <c:pt idx="1">
                  <c:v>0.105</c:v>
                </c:pt>
                <c:pt idx="2">
                  <c:v>0.16200000000000001</c:v>
                </c:pt>
                <c:pt idx="3">
                  <c:v>0.12</c:v>
                </c:pt>
                <c:pt idx="4">
                  <c:v>0.129</c:v>
                </c:pt>
                <c:pt idx="5">
                  <c:v>0.12824427480916031</c:v>
                </c:pt>
              </c:numCache>
            </c:numRef>
          </c:val>
        </c:ser>
        <c:ser>
          <c:idx val="2"/>
          <c:order val="2"/>
          <c:tx>
            <c:strRef>
              <c:f>'Fase de formació'!$R$11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Pt>
            <c:idx val="0"/>
            <c:invertIfNegative val="0"/>
            <c:bubble3D val="0"/>
          </c:dPt>
          <c:dPt>
            <c:idx val="5"/>
            <c:invertIfNegative val="0"/>
            <c:bubble3D val="0"/>
            <c:spPr>
              <a:solidFill>
                <a:schemeClr val="accent2"/>
              </a:solidFill>
            </c:spPr>
          </c:dPt>
          <c:dLbls>
            <c:dLbl>
              <c:idx val="0"/>
              <c:layout>
                <c:manualLayout>
                  <c:x val="2.7662517289073305E-2"/>
                  <c:y val="-3.33331638232998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9792531120331947E-2"/>
                  <c:y val="-3.33331638232998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2701705855232825E-2"/>
                  <c:y val="-3.33325076554285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9792531120331947E-2"/>
                  <c:y val="-3.33331638232999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0571692023974253E-2"/>
                  <c:y val="-3.33331638232998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4.2415714633181223E-2"/>
                  <c:y val="-3.33328357393642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formació'!$O$12:$O$17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'Fase de formació'!$R$12:$R$17</c:f>
              <c:numCache>
                <c:formatCode>0.00%</c:formatCode>
                <c:ptCount val="6"/>
                <c:pt idx="0">
                  <c:v>0.17499999999999999</c:v>
                </c:pt>
                <c:pt idx="1">
                  <c:v>0.25600000000000001</c:v>
                </c:pt>
                <c:pt idx="2">
                  <c:v>0.30299999999999999</c:v>
                </c:pt>
                <c:pt idx="3">
                  <c:v>0.25600000000000001</c:v>
                </c:pt>
                <c:pt idx="4">
                  <c:v>0.222</c:v>
                </c:pt>
                <c:pt idx="5">
                  <c:v>0.23511450381679388</c:v>
                </c:pt>
              </c:numCache>
            </c:numRef>
          </c:val>
        </c:ser>
        <c:ser>
          <c:idx val="3"/>
          <c:order val="3"/>
          <c:tx>
            <c:strRef>
              <c:f>'Fase de formació'!$S$11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Pt>
            <c:idx val="0"/>
            <c:invertIfNegative val="0"/>
            <c:bubble3D val="0"/>
          </c:dPt>
          <c:dPt>
            <c:idx val="5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Lbls>
            <c:dLbl>
              <c:idx val="0"/>
              <c:layout>
                <c:manualLayout>
                  <c:x val="6.2701705855232825E-2"/>
                  <c:y val="-3.33331638232998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7455048409405258E-2"/>
                  <c:y val="-3.33331638232998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4260027662517291E-2"/>
                  <c:y val="-3.1249830831720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9.036422314430613E-2"/>
                  <c:y val="-3.54160046889756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5.3480866758875055E-2"/>
                  <c:y val="-3.33331638232998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6.6390041493775934E-2"/>
                  <c:y val="-3.33331638232998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formació'!$O$12:$O$17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'Fase de formació'!$S$12:$S$17</c:f>
              <c:numCache>
                <c:formatCode>0.00%</c:formatCode>
                <c:ptCount val="6"/>
                <c:pt idx="0">
                  <c:v>0.308</c:v>
                </c:pt>
                <c:pt idx="1">
                  <c:v>0.36</c:v>
                </c:pt>
                <c:pt idx="2">
                  <c:v>0.23200000000000001</c:v>
                </c:pt>
                <c:pt idx="3">
                  <c:v>0.40600000000000003</c:v>
                </c:pt>
                <c:pt idx="4">
                  <c:v>0.27800000000000002</c:v>
                </c:pt>
                <c:pt idx="5">
                  <c:v>0.31450381679389311</c:v>
                </c:pt>
              </c:numCache>
            </c:numRef>
          </c:val>
        </c:ser>
        <c:ser>
          <c:idx val="4"/>
          <c:order val="4"/>
          <c:tx>
            <c:strRef>
              <c:f>'Fase de formació'!$T$11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Pt>
            <c:idx val="0"/>
            <c:invertIfNegative val="0"/>
            <c:bubble3D val="0"/>
          </c:dPt>
          <c:dPt>
            <c:idx val="5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dLbl>
              <c:idx val="0"/>
              <c:layout>
                <c:manualLayout>
                  <c:x val="7.1922544951590589E-2"/>
                  <c:y val="-3.33331638232998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5039188566159521E-2"/>
                  <c:y val="-3.33331638232998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3480866758875055E-2"/>
                  <c:y val="-3.1249830831720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9506685108344859E-2"/>
                  <c:y val="-3.33331638232999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6.2701705855232825E-2"/>
                  <c:y val="-3.33331638232998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5.1636698939603501E-2"/>
                  <c:y val="-3.33331638232998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formació'!$O$12:$O$17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'Fase de formació'!$T$12:$T$17</c:f>
              <c:numCache>
                <c:formatCode>0.00%</c:formatCode>
                <c:ptCount val="6"/>
                <c:pt idx="0">
                  <c:v>0.34300000000000003</c:v>
                </c:pt>
                <c:pt idx="1">
                  <c:v>0.20899999999999999</c:v>
                </c:pt>
                <c:pt idx="2">
                  <c:v>0.27300000000000002</c:v>
                </c:pt>
                <c:pt idx="3">
                  <c:v>0.188</c:v>
                </c:pt>
                <c:pt idx="4">
                  <c:v>0.309</c:v>
                </c:pt>
                <c:pt idx="5">
                  <c:v>0.2732824427480916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5"/>
        <c:overlap val="100"/>
        <c:axId val="30823936"/>
        <c:axId val="30825472"/>
      </c:barChart>
      <c:catAx>
        <c:axId val="30823936"/>
        <c:scaling>
          <c:orientation val="maxMin"/>
        </c:scaling>
        <c:delete val="1"/>
        <c:axPos val="l"/>
        <c:majorTickMark val="out"/>
        <c:minorTickMark val="none"/>
        <c:tickLblPos val="nextTo"/>
        <c:crossAx val="30825472"/>
        <c:crosses val="autoZero"/>
        <c:auto val="1"/>
        <c:lblAlgn val="ctr"/>
        <c:lblOffset val="100"/>
        <c:noMultiLvlLbl val="0"/>
      </c:catAx>
      <c:valAx>
        <c:axId val="3082547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08239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999709579870981"/>
          <c:y val="0.8778678021870403"/>
          <c:w val="0.5417665521780104"/>
          <c:h val="4.7345956800203939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100">
                <a:solidFill>
                  <a:schemeClr val="tx2"/>
                </a:solidFill>
              </a:rPr>
              <a:t>1.2.8 Altres activitats com conferències, estades, assistència a congressos...</a:t>
            </a:r>
          </a:p>
          <a:p>
            <a:pPr>
              <a:defRPr/>
            </a:pPr>
            <a:r>
              <a:rPr lang="es-ES" sz="1100">
                <a:solidFill>
                  <a:schemeClr val="tx2"/>
                </a:solidFill>
              </a:rPr>
              <a:t>Opinió</a:t>
            </a:r>
            <a:r>
              <a:rPr lang="es-ES" sz="1100" baseline="0">
                <a:solidFill>
                  <a:schemeClr val="tx2"/>
                </a:solidFill>
              </a:rPr>
              <a:t> global</a:t>
            </a:r>
            <a:endParaRPr lang="es-ES" sz="11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7631840796019901"/>
          <c:y val="1.43112701252236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4079751564297339"/>
          <c:y val="0.11177101967799642"/>
          <c:w val="0.63930198684458883"/>
          <c:h val="0.7759262650308246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formació'!$P$276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formació'!$O$277:$O$281</c:f>
              <c:strCache>
                <c:ptCount val="5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</c:strCache>
            </c:strRef>
          </c:cat>
          <c:val>
            <c:numRef>
              <c:f>'Fase de formació'!$P$277:$P$281</c:f>
              <c:numCache>
                <c:formatCode>0</c:formatCode>
                <c:ptCount val="5"/>
                <c:pt idx="0">
                  <c:v>99</c:v>
                </c:pt>
                <c:pt idx="1">
                  <c:v>49</c:v>
                </c:pt>
                <c:pt idx="2">
                  <c:v>64</c:v>
                </c:pt>
                <c:pt idx="3">
                  <c:v>69</c:v>
                </c:pt>
                <c:pt idx="4">
                  <c:v>114</c:v>
                </c:pt>
              </c:numCache>
            </c:numRef>
          </c:val>
        </c:ser>
        <c:ser>
          <c:idx val="1"/>
          <c:order val="1"/>
          <c:tx>
            <c:strRef>
              <c:f>'Fase de formació'!$Q$276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formació'!$O$277:$O$281</c:f>
              <c:strCache>
                <c:ptCount val="5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</c:strCache>
            </c:strRef>
          </c:cat>
          <c:val>
            <c:numRef>
              <c:f>'Fase de formació'!$Q$277:$Q$281</c:f>
              <c:numCache>
                <c:formatCode>0</c:formatCode>
                <c:ptCount val="5"/>
                <c:pt idx="0">
                  <c:v>12</c:v>
                </c:pt>
                <c:pt idx="1">
                  <c:v>6</c:v>
                </c:pt>
                <c:pt idx="2">
                  <c:v>4</c:v>
                </c:pt>
                <c:pt idx="3">
                  <c:v>14</c:v>
                </c:pt>
                <c:pt idx="4">
                  <c:v>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0"/>
        <c:axId val="32126464"/>
        <c:axId val="32128000"/>
      </c:barChart>
      <c:catAx>
        <c:axId val="32126464"/>
        <c:scaling>
          <c:orientation val="maxMin"/>
        </c:scaling>
        <c:delete val="1"/>
        <c:axPos val="l"/>
        <c:majorTickMark val="out"/>
        <c:minorTickMark val="none"/>
        <c:tickLblPos val="none"/>
        <c:crossAx val="32128000"/>
        <c:crosses val="autoZero"/>
        <c:auto val="1"/>
        <c:lblAlgn val="ctr"/>
        <c:lblOffset val="100"/>
        <c:noMultiLvlLbl val="0"/>
      </c:catAx>
      <c:valAx>
        <c:axId val="32128000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321264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3104762515269035"/>
          <c:y val="0.88531207302128379"/>
          <c:w val="0.16142337703038137"/>
          <c:h val="5.2672423102747216E-2"/>
        </c:manualLayout>
      </c:layout>
      <c:overlay val="0"/>
      <c:spPr>
        <a:ln>
          <a:solidFill>
            <a:sysClr val="window" lastClr="FFFFFF">
              <a:shade val="50000"/>
            </a:sys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100">
                <a:solidFill>
                  <a:schemeClr val="tx2"/>
                </a:solidFill>
              </a:rPr>
              <a:t>1.2.9 Materials de treball</a:t>
            </a:r>
          </a:p>
          <a:p>
            <a:pPr>
              <a:defRPr/>
            </a:pPr>
            <a:r>
              <a:rPr lang="es-ES" sz="1100">
                <a:solidFill>
                  <a:schemeClr val="tx2"/>
                </a:solidFill>
              </a:rPr>
              <a:t>Opinió global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33649932157394846"/>
          <c:y val="0.10118216043044778"/>
          <c:w val="0.64360018091361371"/>
          <c:h val="0.7928358673843516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formació'!$P$305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formació'!$O$306:$O$310</c:f>
              <c:strCache>
                <c:ptCount val="5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</c:strCache>
            </c:strRef>
          </c:cat>
          <c:val>
            <c:numRef>
              <c:f>'Fase de formació'!$P$306:$P$310</c:f>
              <c:numCache>
                <c:formatCode>0</c:formatCode>
                <c:ptCount val="5"/>
                <c:pt idx="0">
                  <c:v>69</c:v>
                </c:pt>
                <c:pt idx="1">
                  <c:v>21</c:v>
                </c:pt>
                <c:pt idx="2">
                  <c:v>30</c:v>
                </c:pt>
                <c:pt idx="3">
                  <c:v>38</c:v>
                </c:pt>
                <c:pt idx="4">
                  <c:v>69</c:v>
                </c:pt>
              </c:numCache>
            </c:numRef>
          </c:val>
        </c:ser>
        <c:ser>
          <c:idx val="1"/>
          <c:order val="1"/>
          <c:tx>
            <c:strRef>
              <c:f>'Fase de formació'!$Q$305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formació'!$O$306:$O$310</c:f>
              <c:strCache>
                <c:ptCount val="5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</c:strCache>
            </c:strRef>
          </c:cat>
          <c:val>
            <c:numRef>
              <c:f>'Fase de formació'!$Q$306:$Q$310</c:f>
              <c:numCache>
                <c:formatCode>0</c:formatCode>
                <c:ptCount val="5"/>
                <c:pt idx="0">
                  <c:v>16</c:v>
                </c:pt>
                <c:pt idx="1">
                  <c:v>8</c:v>
                </c:pt>
                <c:pt idx="2">
                  <c:v>14</c:v>
                </c:pt>
                <c:pt idx="3">
                  <c:v>15</c:v>
                </c:pt>
                <c:pt idx="4">
                  <c:v>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0"/>
        <c:axId val="32177152"/>
        <c:axId val="32187136"/>
      </c:barChart>
      <c:catAx>
        <c:axId val="32177152"/>
        <c:scaling>
          <c:orientation val="maxMin"/>
        </c:scaling>
        <c:delete val="1"/>
        <c:axPos val="l"/>
        <c:majorTickMark val="out"/>
        <c:minorTickMark val="none"/>
        <c:tickLblPos val="nextTo"/>
        <c:crossAx val="32187136"/>
        <c:crosses val="autoZero"/>
        <c:auto val="1"/>
        <c:lblAlgn val="ctr"/>
        <c:lblOffset val="100"/>
        <c:noMultiLvlLbl val="0"/>
      </c:catAx>
      <c:valAx>
        <c:axId val="32187136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extTo"/>
        <c:crossAx val="321771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1114698518858822"/>
          <c:y val="0.90265500267015142"/>
          <c:w val="0.19036998258528404"/>
          <c:h val="4.7682391911575056E-2"/>
        </c:manualLayout>
      </c:layout>
      <c:overlay val="0"/>
      <c:spPr>
        <a:ln>
          <a:solidFill>
            <a:schemeClr val="bg1">
              <a:lumMod val="65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100">
                <a:solidFill>
                  <a:schemeClr val="tx2"/>
                </a:solidFill>
              </a:rPr>
              <a:t>2.1.1 El projecte o proposta de tesi m'han estat útils per iniciar-me en la recerca</a:t>
            </a:r>
          </a:p>
          <a:p>
            <a:pPr>
              <a:defRPr/>
            </a:pPr>
            <a:r>
              <a:rPr lang="es-ES" sz="1100">
                <a:solidFill>
                  <a:schemeClr val="tx2"/>
                </a:solidFill>
              </a:rPr>
              <a:t>Opinió global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36996336996336998"/>
          <c:y val="9.7094009173584489E-2"/>
          <c:w val="0.58791208791208793"/>
          <c:h val="0.7867696347027128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Recerca'!$O$15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</c:spPr>
          </c:dPt>
          <c:dLbls>
            <c:dLbl>
              <c:idx val="0"/>
              <c:layout>
                <c:manualLayout>
                  <c:x val="5.4945054945054949E-3"/>
                  <c:y val="-3.52240323506388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8315018315018315E-3"/>
                  <c:y val="-3.52240323506388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8315018315018315E-3"/>
                  <c:y val="-3.52240323506388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8315018315018315E-3"/>
                  <c:y val="-3.72960342536175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5.4945054945054949E-3"/>
                  <c:y val="-3.72960342536175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8315018315018315E-3"/>
                  <c:y val="-3.52240323506388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Recerca'!$N$16:$N$21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Recerca'!$O$16:$O$21</c:f>
              <c:numCache>
                <c:formatCode>0.00%</c:formatCode>
                <c:ptCount val="6"/>
                <c:pt idx="0">
                  <c:v>3.1E-2</c:v>
                </c:pt>
                <c:pt idx="1">
                  <c:v>5.7000000000000002E-2</c:v>
                </c:pt>
                <c:pt idx="2">
                  <c:v>3.2000000000000001E-2</c:v>
                </c:pt>
                <c:pt idx="3">
                  <c:v>4.5999999999999999E-2</c:v>
                </c:pt>
                <c:pt idx="4">
                  <c:v>0.03</c:v>
                </c:pt>
                <c:pt idx="5">
                  <c:v>3.7158469945355189E-2</c:v>
                </c:pt>
              </c:numCache>
            </c:numRef>
          </c:val>
        </c:ser>
        <c:ser>
          <c:idx val="1"/>
          <c:order val="1"/>
          <c:tx>
            <c:strRef>
              <c:f>'Període de Recerca'!$P$15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</c:spPr>
          </c:dPt>
          <c:dLbls>
            <c:dLbl>
              <c:idx val="0"/>
              <c:layout>
                <c:manualLayout>
                  <c:x val="2.3809523809523808E-2"/>
                  <c:y val="-3.51692161887307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4945054945054949E-3"/>
                  <c:y val="-3.51688903955015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098901098901099E-2"/>
                  <c:y val="-3.5169379085345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4945054945054949E-3"/>
                  <c:y val="-3.31005920803249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098901098901099E-2"/>
                  <c:y val="-3.51692161887307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7.326007326007326E-3"/>
                  <c:y val="-3.51690532921161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Recerca'!$N$16:$N$21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Recerca'!$P$16:$P$21</c:f>
              <c:numCache>
                <c:formatCode>0.00%</c:formatCode>
                <c:ptCount val="6"/>
                <c:pt idx="0">
                  <c:v>2.7E-2</c:v>
                </c:pt>
                <c:pt idx="1">
                  <c:v>8.8999999999999996E-2</c:v>
                </c:pt>
                <c:pt idx="2">
                  <c:v>0.112</c:v>
                </c:pt>
                <c:pt idx="3">
                  <c:v>0.10299999999999999</c:v>
                </c:pt>
                <c:pt idx="4">
                  <c:v>6.8000000000000005E-2</c:v>
                </c:pt>
                <c:pt idx="5">
                  <c:v>7.3224043715846995E-2</c:v>
                </c:pt>
              </c:numCache>
            </c:numRef>
          </c:val>
        </c:ser>
        <c:ser>
          <c:idx val="2"/>
          <c:order val="2"/>
          <c:tx>
            <c:strRef>
              <c:f>'Període de Recerca'!$Q$15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/>
              </a:solidFill>
            </c:spPr>
          </c:dPt>
          <c:dLbls>
            <c:dLbl>
              <c:idx val="0"/>
              <c:layout>
                <c:manualLayout>
                  <c:x val="1.4652014652014652E-2"/>
                  <c:y val="-3.51690532921161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0146520146520148E-2"/>
                  <c:y val="-3.51692161887307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7472527472527472E-2"/>
                  <c:y val="-3.31005920803249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8461538461538464E-2"/>
                  <c:y val="-3.31005920803249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4652014652014652E-2"/>
                  <c:y val="-3.31005920803249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197802197802198E-2"/>
                  <c:y val="-3.5169379085345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Recerca'!$N$16:$N$21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Recerca'!$Q$16:$Q$21</c:f>
              <c:numCache>
                <c:formatCode>0.00%</c:formatCode>
                <c:ptCount val="6"/>
                <c:pt idx="0">
                  <c:v>0.13300000000000001</c:v>
                </c:pt>
                <c:pt idx="1">
                  <c:v>0.154</c:v>
                </c:pt>
                <c:pt idx="2">
                  <c:v>0.17599999999999999</c:v>
                </c:pt>
                <c:pt idx="3">
                  <c:v>0.217</c:v>
                </c:pt>
                <c:pt idx="4">
                  <c:v>0.13200000000000001</c:v>
                </c:pt>
                <c:pt idx="5">
                  <c:v>0.15737704918032788</c:v>
                </c:pt>
              </c:numCache>
            </c:numRef>
          </c:val>
        </c:ser>
        <c:ser>
          <c:idx val="3"/>
          <c:order val="3"/>
          <c:tx>
            <c:strRef>
              <c:f>'Període de Recerca'!$R$15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Lbls>
            <c:dLbl>
              <c:idx val="0"/>
              <c:layout>
                <c:manualLayout>
                  <c:x val="3.8461538461538526E-2"/>
                  <c:y val="-3.51692161887307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2124542124542128E-2"/>
                  <c:y val="-3.31005920803249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043956043956044E-2"/>
                  <c:y val="-3.31005920803249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3113553113553112E-2"/>
                  <c:y val="-3.5169379085345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3260073260073263E-2"/>
                  <c:y val="-3.31005920803249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5.4945054945054944E-2"/>
                  <c:y val="-3.5169379085345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Recerca'!$N$16:$N$21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Recerca'!$R$16:$R$21</c:f>
              <c:numCache>
                <c:formatCode>0.00%</c:formatCode>
                <c:ptCount val="6"/>
                <c:pt idx="0">
                  <c:v>0.21199999999999999</c:v>
                </c:pt>
                <c:pt idx="1">
                  <c:v>0.22800000000000001</c:v>
                </c:pt>
                <c:pt idx="2">
                  <c:v>0.28799999999999998</c:v>
                </c:pt>
                <c:pt idx="3">
                  <c:v>0.26300000000000001</c:v>
                </c:pt>
                <c:pt idx="4">
                  <c:v>0.32700000000000001</c:v>
                </c:pt>
                <c:pt idx="5">
                  <c:v>0.26775956284153007</c:v>
                </c:pt>
              </c:numCache>
            </c:numRef>
          </c:val>
        </c:ser>
        <c:ser>
          <c:idx val="4"/>
          <c:order val="4"/>
          <c:tx>
            <c:strRef>
              <c:f>'Període de Recerca'!$S$15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dLbl>
              <c:idx val="0"/>
              <c:layout>
                <c:manualLayout>
                  <c:x val="0.15018315018315018"/>
                  <c:y val="-3.51692161887307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1172161172161173"/>
                  <c:y val="-3.31005920803249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3406593406593408E-2"/>
                  <c:y val="-3.31005920803249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2417582417582416E-2"/>
                  <c:y val="-3.5169379085345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1043956043956044"/>
                  <c:y val="-3.31005920803249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0.11172161172161173"/>
                  <c:y val="-3.5169379085345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Recerca'!$N$16:$N$21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Recerca'!$S$16:$S$21</c:f>
              <c:numCache>
                <c:formatCode>0.00%</c:formatCode>
                <c:ptCount val="6"/>
                <c:pt idx="0">
                  <c:v>0.59699999999999998</c:v>
                </c:pt>
                <c:pt idx="1">
                  <c:v>0.47199999999999998</c:v>
                </c:pt>
                <c:pt idx="2">
                  <c:v>0.39800000000000002</c:v>
                </c:pt>
                <c:pt idx="3">
                  <c:v>0.371</c:v>
                </c:pt>
                <c:pt idx="4">
                  <c:v>0.44400000000000001</c:v>
                </c:pt>
                <c:pt idx="5">
                  <c:v>0.46448087431693991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5"/>
        <c:overlap val="100"/>
        <c:axId val="32312704"/>
        <c:axId val="32351360"/>
      </c:barChart>
      <c:catAx>
        <c:axId val="32312704"/>
        <c:scaling>
          <c:orientation val="maxMin"/>
        </c:scaling>
        <c:delete val="1"/>
        <c:axPos val="l"/>
        <c:majorTickMark val="out"/>
        <c:minorTickMark val="none"/>
        <c:tickLblPos val="nextTo"/>
        <c:crossAx val="32351360"/>
        <c:crosses val="autoZero"/>
        <c:auto val="1"/>
        <c:lblAlgn val="ctr"/>
        <c:lblOffset val="100"/>
        <c:noMultiLvlLbl val="0"/>
      </c:catAx>
      <c:valAx>
        <c:axId val="3235136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extTo"/>
        <c:crossAx val="323127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096737907761526"/>
          <c:y val="0.87983882357368126"/>
          <c:w val="0.48876121254074018"/>
          <c:h val="4.5684844245587497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s-ES" sz="1100">
                <a:solidFill>
                  <a:schemeClr val="tx2"/>
                </a:solidFill>
              </a:rPr>
              <a:t>2.1.2</a:t>
            </a:r>
            <a:r>
              <a:rPr lang="es-ES" sz="1100" baseline="0">
                <a:solidFill>
                  <a:schemeClr val="tx2"/>
                </a:solidFill>
              </a:rPr>
              <a:t> El desenvolupament del projecte o proposta de tesi m'han permès integrar-me en els equips de recerca del departament o de l'institut</a:t>
            </a:r>
          </a:p>
          <a:p>
            <a:pPr algn="ctr">
              <a:defRPr/>
            </a:pPr>
            <a:r>
              <a:rPr lang="es-ES" sz="1100" baseline="0">
                <a:solidFill>
                  <a:schemeClr val="tx2"/>
                </a:solidFill>
              </a:rPr>
              <a:t>Opinió global</a:t>
            </a:r>
            <a:endParaRPr lang="es-ES" sz="1100">
              <a:solidFill>
                <a:schemeClr val="tx2"/>
              </a:solidFill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36630036630036628"/>
          <c:y val="8.7243514544649944E-2"/>
          <c:w val="0.59523809523809523"/>
          <c:h val="0.7961902941399816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Recerca'!$O$43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</c:spPr>
          </c:dPt>
          <c:dLbls>
            <c:dLbl>
              <c:idx val="0"/>
              <c:layout>
                <c:manualLayout>
                  <c:x val="0.1043956043956044"/>
                  <c:y val="-3.3255388289389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4652014652014652E-2"/>
                  <c:y val="-3.32553882893899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8315018315018315E-3"/>
                  <c:y val="-3.11769265213030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7.326007326007326E-3"/>
                  <c:y val="-3.32553882893898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3809523809523808E-2"/>
                  <c:y val="-3.3255388289389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3.8461538461538464E-2"/>
                  <c:y val="-3.3255388289389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Recerca'!$N$44:$N$49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Recerca'!$O$44:$O$49</c:f>
              <c:numCache>
                <c:formatCode>0.00%</c:formatCode>
                <c:ptCount val="6"/>
                <c:pt idx="0">
                  <c:v>0.41899999999999998</c:v>
                </c:pt>
                <c:pt idx="1">
                  <c:v>0.126</c:v>
                </c:pt>
                <c:pt idx="2">
                  <c:v>7.3999999999999996E-2</c:v>
                </c:pt>
                <c:pt idx="3">
                  <c:v>0.104</c:v>
                </c:pt>
                <c:pt idx="4">
                  <c:v>0.159</c:v>
                </c:pt>
                <c:pt idx="5">
                  <c:v>0.19774011299435029</c:v>
                </c:pt>
              </c:numCache>
            </c:numRef>
          </c:val>
        </c:ser>
        <c:ser>
          <c:idx val="1"/>
          <c:order val="1"/>
          <c:tx>
            <c:strRef>
              <c:f>'Període de Recerca'!$P$43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</c:spPr>
          </c:dPt>
          <c:dLbls>
            <c:dLbl>
              <c:idx val="0"/>
              <c:layout>
                <c:manualLayout>
                  <c:x val="3.2967032967032968E-2"/>
                  <c:y val="-3.3255388289389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4652014652014652E-2"/>
                  <c:y val="-3.32553882893899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7472527472527472E-2"/>
                  <c:y val="-3.3255388289389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6630036630036632E-2"/>
                  <c:y val="-3.32553882893898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6483516483516484E-2"/>
                  <c:y val="-3.11769265213030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5641025641025574E-2"/>
                  <c:y val="-3.3255388289389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Recerca'!$N$44:$N$49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Recerca'!$P$44:$P$49</c:f>
              <c:numCache>
                <c:formatCode>0.00%</c:formatCode>
                <c:ptCount val="6"/>
                <c:pt idx="0">
                  <c:v>0.189</c:v>
                </c:pt>
                <c:pt idx="1">
                  <c:v>0.126</c:v>
                </c:pt>
                <c:pt idx="2">
                  <c:v>0.16400000000000001</c:v>
                </c:pt>
                <c:pt idx="3">
                  <c:v>0.19500000000000001</c:v>
                </c:pt>
                <c:pt idx="4">
                  <c:v>0.13200000000000001</c:v>
                </c:pt>
                <c:pt idx="5">
                  <c:v>0.16158192090395479</c:v>
                </c:pt>
              </c:numCache>
            </c:numRef>
          </c:val>
        </c:ser>
        <c:ser>
          <c:idx val="2"/>
          <c:order val="2"/>
          <c:tx>
            <c:strRef>
              <c:f>'Període de Recerca'!$Q$43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/>
              </a:solidFill>
            </c:spPr>
          </c:dPt>
          <c:dLbls>
            <c:dLbl>
              <c:idx val="0"/>
              <c:layout>
                <c:manualLayout>
                  <c:x val="1.6483516483516484E-2"/>
                  <c:y val="-3.3255388289389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564102564102564E-2"/>
                  <c:y val="-3.32553882893899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043956043956044E-2"/>
                  <c:y val="-3.11769265213030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3956043956043959E-2"/>
                  <c:y val="-3.32553882893898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564102564102564E-2"/>
                  <c:y val="-3.11769265213030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3.2967032967032968E-2"/>
                  <c:y val="-3.3255388289389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Recerca'!$N$44:$N$49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Recerca'!$Q$44:$Q$49</c:f>
              <c:numCache>
                <c:formatCode>0.00%</c:formatCode>
                <c:ptCount val="6"/>
                <c:pt idx="0">
                  <c:v>0.14000000000000001</c:v>
                </c:pt>
                <c:pt idx="1">
                  <c:v>0.16</c:v>
                </c:pt>
                <c:pt idx="2">
                  <c:v>0.27900000000000003</c:v>
                </c:pt>
                <c:pt idx="3">
                  <c:v>0.22</c:v>
                </c:pt>
                <c:pt idx="4">
                  <c:v>0.159</c:v>
                </c:pt>
                <c:pt idx="5">
                  <c:v>0.18192090395480226</c:v>
                </c:pt>
              </c:numCache>
            </c:numRef>
          </c:val>
        </c:ser>
        <c:ser>
          <c:idx val="3"/>
          <c:order val="3"/>
          <c:tx>
            <c:strRef>
              <c:f>'Període de Recerca'!$R$43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Lbls>
            <c:dLbl>
              <c:idx val="0"/>
              <c:layout>
                <c:manualLayout>
                  <c:x val="1.098901098901099E-2"/>
                  <c:y val="-3.3255388289389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3113553113553112E-2"/>
                  <c:y val="-3.32553882893899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2124542124542128E-2"/>
                  <c:y val="-3.11769265213030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128205128205128E-2"/>
                  <c:y val="-3.32553882893898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5787545787545784E-2"/>
                  <c:y val="-3.3255388289389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3.6630036630036632E-2"/>
                  <c:y val="-3.3255388289389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Recerca'!$N$44:$N$49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Recerca'!$R$44:$R$49</c:f>
              <c:numCache>
                <c:formatCode>0.00%</c:formatCode>
                <c:ptCount val="6"/>
                <c:pt idx="0">
                  <c:v>0.104</c:v>
                </c:pt>
                <c:pt idx="1">
                  <c:v>0.252</c:v>
                </c:pt>
                <c:pt idx="2">
                  <c:v>0.21299999999999999</c:v>
                </c:pt>
                <c:pt idx="3">
                  <c:v>0.24399999999999999</c:v>
                </c:pt>
                <c:pt idx="4">
                  <c:v>0.22500000000000001</c:v>
                </c:pt>
                <c:pt idx="5">
                  <c:v>0.2</c:v>
                </c:pt>
              </c:numCache>
            </c:numRef>
          </c:val>
        </c:ser>
        <c:ser>
          <c:idx val="4"/>
          <c:order val="4"/>
          <c:tx>
            <c:strRef>
              <c:f>'Període de Recerca'!$S$43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dLbl>
              <c:idx val="0"/>
              <c:layout>
                <c:manualLayout>
                  <c:x val="2.197802197802198E-2"/>
                  <c:y val="-3.53338500574768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8754578754578752E-2"/>
                  <c:y val="-3.32553882893899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8608058608058608E-2"/>
                  <c:y val="-3.3255388289389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9450549450549448E-2"/>
                  <c:y val="-3.11769265213030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6923076923076927E-2"/>
                  <c:y val="-3.3255388289389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5.4945054945054944E-2"/>
                  <c:y val="-3.3255388289389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Recerca'!$N$44:$N$49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Recerca'!$S$44:$S$49</c:f>
              <c:numCache>
                <c:formatCode>0.00%</c:formatCode>
                <c:ptCount val="6"/>
                <c:pt idx="0">
                  <c:v>0.14899999999999999</c:v>
                </c:pt>
                <c:pt idx="1">
                  <c:v>0.33600000000000002</c:v>
                </c:pt>
                <c:pt idx="2">
                  <c:v>0.27</c:v>
                </c:pt>
                <c:pt idx="3">
                  <c:v>0.23799999999999999</c:v>
                </c:pt>
                <c:pt idx="4">
                  <c:v>0.32600000000000001</c:v>
                </c:pt>
                <c:pt idx="5">
                  <c:v>0.25875706214689265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4"/>
        <c:overlap val="100"/>
        <c:axId val="32447104"/>
        <c:axId val="32465280"/>
      </c:barChart>
      <c:catAx>
        <c:axId val="32447104"/>
        <c:scaling>
          <c:orientation val="maxMin"/>
        </c:scaling>
        <c:delete val="1"/>
        <c:axPos val="l"/>
        <c:majorTickMark val="out"/>
        <c:minorTickMark val="none"/>
        <c:tickLblPos val="nextTo"/>
        <c:crossAx val="32465280"/>
        <c:crosses val="autoZero"/>
        <c:auto val="1"/>
        <c:lblAlgn val="ctr"/>
        <c:lblOffset val="100"/>
        <c:noMultiLvlLbl val="0"/>
      </c:catAx>
      <c:valAx>
        <c:axId val="3246528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extTo"/>
        <c:crossAx val="324471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5378789189812806"/>
          <c:y val="0.87096303807611031"/>
          <c:w val="0.490592714372242"/>
          <c:h val="4.797695296850165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100">
                <a:solidFill>
                  <a:schemeClr val="tx2"/>
                </a:solidFill>
              </a:rPr>
              <a:t>2.1.3 M'ha estat fàcil trobar el director de tesi perquè m'avalès el</a:t>
            </a:r>
            <a:r>
              <a:rPr lang="es-ES" sz="1100" baseline="0">
                <a:solidFill>
                  <a:schemeClr val="tx2"/>
                </a:solidFill>
              </a:rPr>
              <a:t> projecte o proposta de tesi</a:t>
            </a:r>
          </a:p>
          <a:p>
            <a:pPr>
              <a:defRPr/>
            </a:pPr>
            <a:r>
              <a:rPr lang="es-ES" sz="1100" baseline="0">
                <a:solidFill>
                  <a:schemeClr val="tx2"/>
                </a:solidFill>
              </a:rPr>
              <a:t>Opinió global</a:t>
            </a:r>
            <a:endParaRPr lang="es-ES" sz="1100">
              <a:solidFill>
                <a:schemeClr val="tx2"/>
              </a:solidFill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36363636363636365"/>
          <c:y val="8.7379726109668571E-2"/>
          <c:w val="0.59412304866850318"/>
          <c:h val="0.7979537969267123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Recerca'!$O$73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</c:spPr>
          </c:dPt>
          <c:dLbls>
            <c:dLbl>
              <c:idx val="0"/>
              <c:layout>
                <c:manualLayout>
                  <c:x val="3.6730945821854912E-3"/>
                  <c:y val="-3.33073092660704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-3.33073092660704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6730945821854912E-3"/>
                  <c:y val="-3.33073092660704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-3.33073092660704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-3.33073092660704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0"/>
                  <c:y val="-3.53890160951998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Recerca'!$N$74:$N$79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Recerca'!$O$74:$O$79</c:f>
              <c:numCache>
                <c:formatCode>0.00%</c:formatCode>
                <c:ptCount val="6"/>
                <c:pt idx="0">
                  <c:v>7.9000000000000001E-2</c:v>
                </c:pt>
                <c:pt idx="1">
                  <c:v>2.5000000000000001E-2</c:v>
                </c:pt>
                <c:pt idx="2">
                  <c:v>2.4E-2</c:v>
                </c:pt>
                <c:pt idx="3">
                  <c:v>4.1000000000000002E-2</c:v>
                </c:pt>
                <c:pt idx="4">
                  <c:v>0.03</c:v>
                </c:pt>
                <c:pt idx="5">
                  <c:v>4.2857142857142858E-2</c:v>
                </c:pt>
              </c:numCache>
            </c:numRef>
          </c:val>
        </c:ser>
        <c:ser>
          <c:idx val="1"/>
          <c:order val="1"/>
          <c:tx>
            <c:strRef>
              <c:f>'Període de Recerca'!$P$73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</c:spPr>
          </c:dPt>
          <c:dLbls>
            <c:dLbl>
              <c:idx val="0"/>
              <c:layout>
                <c:manualLayout>
                  <c:x val="0"/>
                  <c:y val="-3.12256024369410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4692378328741965E-2"/>
                  <c:y val="-3.33071453521469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8365472910927456E-2"/>
                  <c:y val="-3.33071453521469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0202020202020204E-2"/>
                  <c:y val="-3.33069814382233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2038567493112948E-2"/>
                  <c:y val="-3.33071453521469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4692378328741965E-2"/>
                  <c:y val="-3.5388852181276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Recerca'!$N$74:$N$79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Recerca'!$P$74:$P$79</c:f>
              <c:numCache>
                <c:formatCode>0.00%</c:formatCode>
                <c:ptCount val="6"/>
                <c:pt idx="0">
                  <c:v>5.7000000000000002E-2</c:v>
                </c:pt>
                <c:pt idx="1">
                  <c:v>5.0999999999999997E-2</c:v>
                </c:pt>
                <c:pt idx="2">
                  <c:v>5.6000000000000001E-2</c:v>
                </c:pt>
                <c:pt idx="3">
                  <c:v>2.3E-2</c:v>
                </c:pt>
                <c:pt idx="4">
                  <c:v>4.1000000000000002E-2</c:v>
                </c:pt>
                <c:pt idx="5">
                  <c:v>4.5054945054945054E-2</c:v>
                </c:pt>
              </c:numCache>
            </c:numRef>
          </c:val>
        </c:ser>
        <c:ser>
          <c:idx val="2"/>
          <c:order val="2"/>
          <c:tx>
            <c:strRef>
              <c:f>'Període de Recerca'!$Q$73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/>
              </a:solidFill>
            </c:spPr>
          </c:dPt>
          <c:dLbls>
            <c:dLbl>
              <c:idx val="0"/>
              <c:layout>
                <c:manualLayout>
                  <c:x val="9.1827364554637279E-3"/>
                  <c:y val="-3.33073092660704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8365472910927456E-2"/>
                  <c:y val="-3.53890160951998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6528925619834711E-2"/>
                  <c:y val="-3.33071453521469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8365472910927456E-2"/>
                  <c:y val="-3.33073092660704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0202020202020204E-2"/>
                  <c:y val="-3.33073092660704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2855831037649219E-2"/>
                  <c:y val="-3.53890160951998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Recerca'!$N$74:$N$79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Recerca'!$Q$74:$Q$79</c:f>
              <c:numCache>
                <c:formatCode>0.00%</c:formatCode>
                <c:ptCount val="6"/>
                <c:pt idx="0">
                  <c:v>9.6000000000000002E-2</c:v>
                </c:pt>
                <c:pt idx="1">
                  <c:v>0.14399999999999999</c:v>
                </c:pt>
                <c:pt idx="2">
                  <c:v>0.13500000000000001</c:v>
                </c:pt>
                <c:pt idx="3">
                  <c:v>0.11700000000000001</c:v>
                </c:pt>
                <c:pt idx="4">
                  <c:v>0.14699999999999999</c:v>
                </c:pt>
                <c:pt idx="5">
                  <c:v>0.12637362637362637</c:v>
                </c:pt>
              </c:numCache>
            </c:numRef>
          </c:val>
        </c:ser>
        <c:ser>
          <c:idx val="3"/>
          <c:order val="3"/>
          <c:tx>
            <c:strRef>
              <c:f>'Període de Recerca'!$R$73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Lbls>
            <c:dLbl>
              <c:idx val="0"/>
              <c:layout>
                <c:manualLayout>
                  <c:x val="4.5913682277318575E-2"/>
                  <c:y val="-3.53890160951998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2240587695133149E-2"/>
                  <c:y val="-3.33073092660704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2240587695133149E-2"/>
                  <c:y val="-3.53890160951998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3259871441689623E-2"/>
                  <c:y val="-3.33071453521470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4077134986225897E-2"/>
                  <c:y val="-3.33073092660704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4.5913682277318638E-2"/>
                  <c:y val="-3.33073092660704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Recerca'!$N$74:$N$79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Recerca'!$R$74:$R$79</c:f>
              <c:numCache>
                <c:formatCode>0.00%</c:formatCode>
                <c:ptCount val="6"/>
                <c:pt idx="0">
                  <c:v>0.24</c:v>
                </c:pt>
                <c:pt idx="1">
                  <c:v>0.22900000000000001</c:v>
                </c:pt>
                <c:pt idx="2">
                  <c:v>0.23</c:v>
                </c:pt>
                <c:pt idx="3">
                  <c:v>0.25700000000000001</c:v>
                </c:pt>
                <c:pt idx="4">
                  <c:v>0.23300000000000001</c:v>
                </c:pt>
                <c:pt idx="5">
                  <c:v>0.23846153846153847</c:v>
                </c:pt>
              </c:numCache>
            </c:numRef>
          </c:val>
        </c:ser>
        <c:ser>
          <c:idx val="4"/>
          <c:order val="4"/>
          <c:tx>
            <c:strRef>
              <c:f>'Període de Recerca'!$S$73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dLbl>
              <c:idx val="0"/>
              <c:layout>
                <c:manualLayout>
                  <c:x val="0.13223140495867769"/>
                  <c:y val="-3.33073092660704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3774104683195593"/>
                  <c:y val="-3.53890160951998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3957759412304868"/>
                  <c:y val="-3.53890160951998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4325068870523416"/>
                  <c:y val="-3.53890160951998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13774104683195593"/>
                  <c:y val="-3.53890160951998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0.13774104683195593"/>
                  <c:y val="-3.74707229243292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Recerca'!$N$74:$N$79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Recerca'!$S$74:$S$79</c:f>
              <c:numCache>
                <c:formatCode>0.00%</c:formatCode>
                <c:ptCount val="6"/>
                <c:pt idx="0">
                  <c:v>0.52800000000000002</c:v>
                </c:pt>
                <c:pt idx="1">
                  <c:v>0.55100000000000005</c:v>
                </c:pt>
                <c:pt idx="2">
                  <c:v>0.55600000000000005</c:v>
                </c:pt>
                <c:pt idx="3">
                  <c:v>0.56100000000000005</c:v>
                </c:pt>
                <c:pt idx="4">
                  <c:v>0.54900000000000004</c:v>
                </c:pt>
                <c:pt idx="5">
                  <c:v>0.54725274725274731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4"/>
        <c:overlap val="100"/>
        <c:axId val="32553216"/>
        <c:axId val="32575488"/>
      </c:barChart>
      <c:catAx>
        <c:axId val="32553216"/>
        <c:scaling>
          <c:orientation val="maxMin"/>
        </c:scaling>
        <c:delete val="1"/>
        <c:axPos val="l"/>
        <c:majorTickMark val="out"/>
        <c:minorTickMark val="none"/>
        <c:tickLblPos val="nextTo"/>
        <c:crossAx val="32575488"/>
        <c:crosses val="autoZero"/>
        <c:auto val="1"/>
        <c:lblAlgn val="ctr"/>
        <c:lblOffset val="100"/>
        <c:noMultiLvlLbl val="0"/>
      </c:catAx>
      <c:valAx>
        <c:axId val="3257548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extTo"/>
        <c:crossAx val="325532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290760142585482"/>
          <c:y val="0.87908840254899268"/>
          <c:w val="0.51214622965517742"/>
          <c:h val="4.5970151602348755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100">
                <a:solidFill>
                  <a:schemeClr val="tx2"/>
                </a:solidFill>
              </a:rPr>
              <a:t>3.1.1 L'orientació rebuda i el suport per part del tutor/a per elegir el tema del projecte o proposta de tesi ha estat útil</a:t>
            </a:r>
          </a:p>
          <a:p>
            <a:pPr>
              <a:defRPr/>
            </a:pPr>
            <a:r>
              <a:rPr lang="es-ES" sz="1100">
                <a:solidFill>
                  <a:schemeClr val="tx2"/>
                </a:solidFill>
              </a:rPr>
              <a:t>Opinió global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38768115942028986"/>
          <c:y val="8.3222301520333455E-2"/>
          <c:w val="0.57608695652173914"/>
          <c:h val="0.8029994203358669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 (Elab. Tesi)'!$P$13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</c:spPr>
          </c:dPt>
          <c:dLbls>
            <c:dLbl>
              <c:idx val="0"/>
              <c:layout>
                <c:manualLayout>
                  <c:x val="-5.434782608695652E-3"/>
                  <c:y val="-3.30493130882436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246376811594203E-3"/>
                  <c:y val="-3.30493130882435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057971014492754E-3"/>
                  <c:y val="-3.51148951562588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9.057971014492754E-3"/>
                  <c:y val="-3.51148951562589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9.057971014492754E-3"/>
                  <c:y val="-3.51148951562588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7.246376811594203E-3"/>
                  <c:y val="-3.51148951562588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 (Elab. Tesi)'!$O$14:$O$19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 (Elab. Tesi)'!$P$14:$P$19</c:f>
              <c:numCache>
                <c:formatCode>0.00%</c:formatCode>
                <c:ptCount val="6"/>
                <c:pt idx="0">
                  <c:v>7.2999999999999995E-2</c:v>
                </c:pt>
                <c:pt idx="1">
                  <c:v>1.9E-2</c:v>
                </c:pt>
                <c:pt idx="2">
                  <c:v>8.9999999999999993E-3</c:v>
                </c:pt>
                <c:pt idx="3">
                  <c:v>2.5000000000000001E-2</c:v>
                </c:pt>
                <c:pt idx="4">
                  <c:v>4.2999999999999997E-2</c:v>
                </c:pt>
                <c:pt idx="5">
                  <c:v>4.0236686390532544E-2</c:v>
                </c:pt>
              </c:numCache>
            </c:numRef>
          </c:val>
        </c:ser>
        <c:ser>
          <c:idx val="1"/>
          <c:order val="1"/>
          <c:tx>
            <c:strRef>
              <c:f>'Període de Recerca (Elab. Tesi)'!$Q$13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</c:spPr>
          </c:dPt>
          <c:dLbls>
            <c:dLbl>
              <c:idx val="0"/>
              <c:layout>
                <c:manualLayout>
                  <c:x val="0"/>
                  <c:y val="-3.3049150443986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057971014492754E-3"/>
                  <c:y val="-3.30493130882435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2681159420289856E-2"/>
                  <c:y val="-3.51145698677441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6304347826086956E-2"/>
                  <c:y val="-3.71804772242741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0869565217391304E-2"/>
                  <c:y val="-3.5114732512001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6304347826086956E-2"/>
                  <c:y val="-3.51148951562588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 (Elab. Tesi)'!$O$14:$O$19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 (Elab. Tesi)'!$Q$14:$Q$19</c:f>
              <c:numCache>
                <c:formatCode>0.00%</c:formatCode>
                <c:ptCount val="6"/>
                <c:pt idx="0">
                  <c:v>5.5E-2</c:v>
                </c:pt>
                <c:pt idx="1">
                  <c:v>9.7000000000000003E-2</c:v>
                </c:pt>
                <c:pt idx="2">
                  <c:v>9.1999999999999998E-2</c:v>
                </c:pt>
                <c:pt idx="3">
                  <c:v>8.3000000000000004E-2</c:v>
                </c:pt>
                <c:pt idx="4">
                  <c:v>8.2000000000000003E-2</c:v>
                </c:pt>
                <c:pt idx="5">
                  <c:v>7.8106508875739639E-2</c:v>
                </c:pt>
              </c:numCache>
            </c:numRef>
          </c:val>
        </c:ser>
        <c:ser>
          <c:idx val="2"/>
          <c:order val="2"/>
          <c:tx>
            <c:strRef>
              <c:f>'Període de Recerca (Elab. Tesi)'!$R$13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/>
              </a:solidFill>
            </c:spPr>
          </c:dPt>
          <c:dLbls>
            <c:dLbl>
              <c:idx val="0"/>
              <c:layout>
                <c:manualLayout>
                  <c:x val="1.6304347826086956E-2"/>
                  <c:y val="-3.3049150443986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057971014492688E-3"/>
                  <c:y val="-3.30493130882435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2681159420289856E-2"/>
                  <c:y val="-3.51148951562588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0869565217391304E-2"/>
                  <c:y val="-3.5114732512001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8115942028985508E-2"/>
                  <c:y val="-3.51148951562588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4492753623188406E-2"/>
                  <c:y val="-3.51145698677441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 (Elab. Tesi)'!$O$14:$O$19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 (Elab. Tesi)'!$R$14:$R$19</c:f>
              <c:numCache>
                <c:formatCode>0.00%</c:formatCode>
                <c:ptCount val="6"/>
                <c:pt idx="0">
                  <c:v>0.127</c:v>
                </c:pt>
                <c:pt idx="1">
                  <c:v>9.7000000000000003E-2</c:v>
                </c:pt>
                <c:pt idx="2">
                  <c:v>0.128</c:v>
                </c:pt>
                <c:pt idx="3">
                  <c:v>0.121</c:v>
                </c:pt>
                <c:pt idx="4">
                  <c:v>0.14499999999999999</c:v>
                </c:pt>
                <c:pt idx="5">
                  <c:v>0.12781065088757396</c:v>
                </c:pt>
              </c:numCache>
            </c:numRef>
          </c:val>
        </c:ser>
        <c:ser>
          <c:idx val="3"/>
          <c:order val="3"/>
          <c:tx>
            <c:strRef>
              <c:f>'Període de Recerca (Elab. Tesi)'!$S$13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Lbls>
            <c:dLbl>
              <c:idx val="0"/>
              <c:layout>
                <c:manualLayout>
                  <c:x val="3.8043478260869568E-2"/>
                  <c:y val="-3.30491504439863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9855072463768113E-2"/>
                  <c:y val="-3.51148951562588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5217391304347824E-2"/>
                  <c:y val="-3.5114732512001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3478260869565216E-2"/>
                  <c:y val="-3.71804772242741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8913043478260872E-2"/>
                  <c:y val="-3.71804772242740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4.710144927536232E-2"/>
                  <c:y val="-3.51148951562588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 (Elab. Tesi)'!$O$14:$O$19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 (Elab. Tesi)'!$S$14:$S$19</c:f>
              <c:numCache>
                <c:formatCode>0.00%</c:formatCode>
                <c:ptCount val="6"/>
                <c:pt idx="0">
                  <c:v>0.214</c:v>
                </c:pt>
                <c:pt idx="1">
                  <c:v>0.214</c:v>
                </c:pt>
                <c:pt idx="2">
                  <c:v>0.30299999999999999</c:v>
                </c:pt>
                <c:pt idx="3">
                  <c:v>0.22900000000000001</c:v>
                </c:pt>
                <c:pt idx="4">
                  <c:v>0.246</c:v>
                </c:pt>
                <c:pt idx="5">
                  <c:v>0.23786982248520711</c:v>
                </c:pt>
              </c:numCache>
            </c:numRef>
          </c:val>
        </c:ser>
        <c:ser>
          <c:idx val="4"/>
          <c:order val="4"/>
          <c:tx>
            <c:strRef>
              <c:f>'Període de Recerca (Elab. Tesi)'!$T$13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dLbl>
              <c:idx val="0"/>
              <c:layout>
                <c:manualLayout>
                  <c:x val="0.13224637681159421"/>
                  <c:y val="-3.51148951562588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4673913043478262"/>
                  <c:y val="-3.71804772242740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1413043478260869"/>
                  <c:y val="-3.71804772242740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358695652173913"/>
                  <c:y val="-3.71804772242741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11956521739130435"/>
                  <c:y val="-3.71804772242740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0.12862318840579709"/>
                  <c:y val="-3.51148951562588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 (Elab. Tesi)'!$O$14:$O$19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 (Elab. Tesi)'!$T$14:$T$19</c:f>
              <c:numCache>
                <c:formatCode>0.00%</c:formatCode>
                <c:ptCount val="6"/>
                <c:pt idx="0">
                  <c:v>0.53200000000000003</c:v>
                </c:pt>
                <c:pt idx="1">
                  <c:v>0.57299999999999995</c:v>
                </c:pt>
                <c:pt idx="2">
                  <c:v>0.46800000000000003</c:v>
                </c:pt>
                <c:pt idx="3">
                  <c:v>0.54100000000000004</c:v>
                </c:pt>
                <c:pt idx="4">
                  <c:v>0.48399999999999999</c:v>
                </c:pt>
                <c:pt idx="5">
                  <c:v>0.51597633136094678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5"/>
        <c:overlap val="100"/>
        <c:axId val="29670400"/>
        <c:axId val="32625408"/>
      </c:barChart>
      <c:catAx>
        <c:axId val="29670400"/>
        <c:scaling>
          <c:orientation val="maxMin"/>
        </c:scaling>
        <c:delete val="1"/>
        <c:axPos val="l"/>
        <c:majorTickMark val="out"/>
        <c:minorTickMark val="none"/>
        <c:tickLblPos val="nextTo"/>
        <c:crossAx val="32625408"/>
        <c:crosses val="autoZero"/>
        <c:auto val="1"/>
        <c:lblAlgn val="ctr"/>
        <c:lblOffset val="100"/>
        <c:noMultiLvlLbl val="0"/>
      </c:catAx>
      <c:valAx>
        <c:axId val="3262540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extTo"/>
        <c:crossAx val="296704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298584959488759"/>
          <c:y val="0.87382822944810901"/>
          <c:w val="0.51605728631747128"/>
          <c:h val="5.1810816103342858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100">
                <a:solidFill>
                  <a:schemeClr val="tx2"/>
                </a:solidFill>
              </a:rPr>
              <a:t>3.1.2. La utilitat</a:t>
            </a:r>
            <a:r>
              <a:rPr lang="es-ES" sz="1100" baseline="0">
                <a:solidFill>
                  <a:schemeClr val="tx2"/>
                </a:solidFill>
              </a:rPr>
              <a:t> dels cursos o seminaris realitzats per a l'elaboració de la tesi ha estat valuosa</a:t>
            </a:r>
          </a:p>
          <a:p>
            <a:pPr>
              <a:defRPr/>
            </a:pPr>
            <a:r>
              <a:rPr lang="es-ES" sz="1100" baseline="0">
                <a:solidFill>
                  <a:schemeClr val="tx2"/>
                </a:solidFill>
              </a:rPr>
              <a:t>Opinió global</a:t>
            </a:r>
            <a:endParaRPr lang="es-ES" sz="1100">
              <a:solidFill>
                <a:schemeClr val="tx2"/>
              </a:solidFill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3858695652173913"/>
          <c:y val="9.0878003464648222E-2"/>
          <c:w val="0.57971014492753625"/>
          <c:h val="0.7887740894693684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 (Elab. Tesi)'!$P$40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</c:spPr>
          </c:dPt>
          <c:dLbls>
            <c:dLbl>
              <c:idx val="0"/>
              <c:layout>
                <c:manualLayout>
                  <c:x val="5.434782608695652E-3"/>
                  <c:y val="-3.52240323506388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057971014492754E-3"/>
                  <c:y val="-3.72960342536175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-3.52240323506388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8115942028985507E-3"/>
                  <c:y val="-3.52240323506388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246376811594203E-3"/>
                  <c:y val="-3.72960342536175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8115942028985507E-3"/>
                  <c:y val="-3.72960342536175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 (Elab. Tesi)'!$O$41:$O$46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 (Elab. Tesi)'!$P$41:$P$46</c:f>
              <c:numCache>
                <c:formatCode>0.00%</c:formatCode>
                <c:ptCount val="6"/>
                <c:pt idx="0">
                  <c:v>0.09</c:v>
                </c:pt>
                <c:pt idx="1">
                  <c:v>9.1999999999999998E-2</c:v>
                </c:pt>
                <c:pt idx="2">
                  <c:v>5.8999999999999997E-2</c:v>
                </c:pt>
                <c:pt idx="3">
                  <c:v>6.7000000000000004E-2</c:v>
                </c:pt>
                <c:pt idx="4">
                  <c:v>8.7999999999999995E-2</c:v>
                </c:pt>
                <c:pt idx="5">
                  <c:v>8.1364829396325458E-2</c:v>
                </c:pt>
              </c:numCache>
            </c:numRef>
          </c:val>
        </c:ser>
        <c:ser>
          <c:idx val="1"/>
          <c:order val="1"/>
          <c:tx>
            <c:strRef>
              <c:f>'Període de Recerca (Elab. Tesi)'!$Q$40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</c:spPr>
          </c:dPt>
          <c:dLbls>
            <c:dLbl>
              <c:idx val="0"/>
              <c:layout>
                <c:manualLayout>
                  <c:x val="1.9927536231884056E-2"/>
                  <c:y val="-3.52240323506388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8115942028985442E-2"/>
                  <c:y val="-3.72960342536175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2608695652173912E-2"/>
                  <c:y val="-3.72960342536175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8985507246376812E-2"/>
                  <c:y val="-3.52240323506388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992753623188399E-2"/>
                  <c:y val="-3.72960342536175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355072463768116E-2"/>
                  <c:y val="-3.72960342536175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 (Elab. Tesi)'!$O$41:$O$46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 (Elab. Tesi)'!$Q$41:$Q$46</c:f>
              <c:numCache>
                <c:formatCode>0.00%</c:formatCode>
                <c:ptCount val="6"/>
                <c:pt idx="0">
                  <c:v>0.14399999999999999</c:v>
                </c:pt>
                <c:pt idx="1">
                  <c:v>0.14299999999999999</c:v>
                </c:pt>
                <c:pt idx="2">
                  <c:v>0.19600000000000001</c:v>
                </c:pt>
                <c:pt idx="3">
                  <c:v>0.185</c:v>
                </c:pt>
                <c:pt idx="4">
                  <c:v>0.15</c:v>
                </c:pt>
                <c:pt idx="5">
                  <c:v>0.16010498687664043</c:v>
                </c:pt>
              </c:numCache>
            </c:numRef>
          </c:val>
        </c:ser>
        <c:ser>
          <c:idx val="2"/>
          <c:order val="2"/>
          <c:tx>
            <c:strRef>
              <c:f>'Període de Recerca (Elab. Tesi)'!$R$40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/>
              </a:solidFill>
            </c:spPr>
          </c:dPt>
          <c:dLbls>
            <c:dLbl>
              <c:idx val="0"/>
              <c:layout>
                <c:manualLayout>
                  <c:x val="5.434782608695652E-2"/>
                  <c:y val="-3.52240323506388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8043478260869568E-2"/>
                  <c:y val="-3.72960342536175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9782608695652176E-2"/>
                  <c:y val="-3.72960342536175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7.4275362318840576E-2"/>
                  <c:y val="-3.52240323506388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5.7971014492753624E-2"/>
                  <c:y val="-3.72960342536175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5.6159420289855072E-2"/>
                  <c:y val="-3.72960342536175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 (Elab. Tesi)'!$O$41:$O$46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 (Elab. Tesi)'!$R$41:$R$46</c:f>
              <c:numCache>
                <c:formatCode>0.00%</c:formatCode>
                <c:ptCount val="6"/>
                <c:pt idx="0">
                  <c:v>0.26900000000000002</c:v>
                </c:pt>
                <c:pt idx="1">
                  <c:v>0.214</c:v>
                </c:pt>
                <c:pt idx="2">
                  <c:v>0.28399999999999997</c:v>
                </c:pt>
                <c:pt idx="3">
                  <c:v>0.33300000000000002</c:v>
                </c:pt>
                <c:pt idx="4">
                  <c:v>0.28299999999999997</c:v>
                </c:pt>
                <c:pt idx="5">
                  <c:v>0.27952755905511811</c:v>
                </c:pt>
              </c:numCache>
            </c:numRef>
          </c:val>
        </c:ser>
        <c:ser>
          <c:idx val="3"/>
          <c:order val="3"/>
          <c:tx>
            <c:strRef>
              <c:f>'Període de Recerca (Elab. Tesi)'!$S$40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Lbls>
            <c:dLbl>
              <c:idx val="0"/>
              <c:layout>
                <c:manualLayout>
                  <c:x val="4.710144927536232E-2"/>
                  <c:y val="-3.52240323506388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8840579710144928E-2"/>
                  <c:y val="-3.72960342536175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5289855072463768E-2"/>
                  <c:y val="-3.72960342536175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6159420289855072E-2"/>
                  <c:y val="-3.52240323506388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5.9782608695652176E-2"/>
                  <c:y val="-3.72960342536175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5.434782608695652E-2"/>
                  <c:y val="-3.72960342536175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 (Elab. Tesi)'!$O$41:$O$46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 (Elab. Tesi)'!$S$41:$S$46</c:f>
              <c:numCache>
                <c:formatCode>0.00%</c:formatCode>
                <c:ptCount val="6"/>
                <c:pt idx="0">
                  <c:v>0.24399999999999999</c:v>
                </c:pt>
                <c:pt idx="1">
                  <c:v>0.316</c:v>
                </c:pt>
                <c:pt idx="2">
                  <c:v>0.23499999999999999</c:v>
                </c:pt>
                <c:pt idx="3">
                  <c:v>0.27400000000000002</c:v>
                </c:pt>
                <c:pt idx="4">
                  <c:v>0.28299999999999997</c:v>
                </c:pt>
                <c:pt idx="5">
                  <c:v>0.26902887139107612</c:v>
                </c:pt>
              </c:numCache>
            </c:numRef>
          </c:val>
        </c:ser>
        <c:ser>
          <c:idx val="4"/>
          <c:order val="4"/>
          <c:tx>
            <c:strRef>
              <c:f>'Període de Recerca (Elab. Tesi)'!$T$40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dLbl>
              <c:idx val="0"/>
              <c:layout>
                <c:manualLayout>
                  <c:x val="4.8913043478260872E-2"/>
                  <c:y val="-3.52240323506388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3478260869565216E-2"/>
                  <c:y val="-3.72960342536175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1666666666666664E-2"/>
                  <c:y val="-3.72960342536175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6304347826086956E-2"/>
                  <c:y val="-3.52240323506388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3.2608695652173912E-2"/>
                  <c:y val="-3.72960342536175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3.6231884057971016E-2"/>
                  <c:y val="-3.72960342536175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 (Elab. Tesi)'!$O$41:$O$46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 (Elab. Tesi)'!$T$41:$T$46</c:f>
              <c:numCache>
                <c:formatCode>0.00%</c:formatCode>
                <c:ptCount val="6"/>
                <c:pt idx="0">
                  <c:v>0.254</c:v>
                </c:pt>
                <c:pt idx="1">
                  <c:v>0.23499999999999999</c:v>
                </c:pt>
                <c:pt idx="2">
                  <c:v>0.22500000000000001</c:v>
                </c:pt>
                <c:pt idx="3">
                  <c:v>0.14099999999999999</c:v>
                </c:pt>
                <c:pt idx="4">
                  <c:v>0.19500000000000001</c:v>
                </c:pt>
                <c:pt idx="5">
                  <c:v>0.20997375328083989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5"/>
        <c:overlap val="100"/>
        <c:axId val="29729920"/>
        <c:axId val="29731456"/>
      </c:barChart>
      <c:catAx>
        <c:axId val="29729920"/>
        <c:scaling>
          <c:orientation val="maxMin"/>
        </c:scaling>
        <c:delete val="1"/>
        <c:axPos val="l"/>
        <c:majorTickMark val="out"/>
        <c:minorTickMark val="none"/>
        <c:tickLblPos val="nextTo"/>
        <c:crossAx val="29731456"/>
        <c:crosses val="autoZero"/>
        <c:auto val="1"/>
        <c:lblAlgn val="ctr"/>
        <c:lblOffset val="100"/>
        <c:noMultiLvlLbl val="0"/>
      </c:catAx>
      <c:valAx>
        <c:axId val="2973145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extTo"/>
        <c:crossAx val="297299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4559454524706148"/>
          <c:y val="0.87343608722508037"/>
          <c:w val="0.48526018486819589"/>
          <c:h val="4.5755838558748103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100">
                <a:solidFill>
                  <a:schemeClr val="tx2"/>
                </a:solidFill>
              </a:rPr>
              <a:t>3.1.3 Si heu realitzat algun treball de recerca, la seva utilitat per a l'elaboració de la tesi</a:t>
            </a:r>
            <a:r>
              <a:rPr lang="es-ES" sz="1100" baseline="0">
                <a:solidFill>
                  <a:schemeClr val="tx2"/>
                </a:solidFill>
              </a:rPr>
              <a:t> ha estat important</a:t>
            </a:r>
          </a:p>
          <a:p>
            <a:pPr>
              <a:defRPr/>
            </a:pPr>
            <a:r>
              <a:rPr lang="es-ES" sz="1100" baseline="0">
                <a:solidFill>
                  <a:schemeClr val="tx2"/>
                </a:solidFill>
              </a:rPr>
              <a:t>Opinió global</a:t>
            </a:r>
            <a:endParaRPr lang="es-ES" sz="1100">
              <a:solidFill>
                <a:schemeClr val="tx2"/>
              </a:solidFill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38353686114880142"/>
          <c:y val="8.7624960476971575E-2"/>
          <c:w val="0.58028041610131165"/>
          <c:h val="0.7899551305540664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 (Elab. Tesi)'!$P$74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</c:spPr>
          </c:dPt>
          <c:dLbls>
            <c:dLbl>
              <c:idx val="0"/>
              <c:layout>
                <c:manualLayout>
                  <c:x val="7.2365445499773858E-3"/>
                  <c:y val="-3.52240323506388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0456806874717327E-3"/>
                  <c:y val="-3.52240323506388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0456806874717327E-3"/>
                  <c:y val="-3.52240323506388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4473089099954772E-2"/>
                  <c:y val="-3.52240323506388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8091361374943465E-3"/>
                  <c:y val="-3.52240323506388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5.4274084124830389E-3"/>
                  <c:y val="-3.52240323506388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 (Elab. Tesi)'!$O$75:$O$80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 (Elab. Tesi)'!$P$75:$P$80</c:f>
              <c:numCache>
                <c:formatCode>0.00%</c:formatCode>
                <c:ptCount val="6"/>
                <c:pt idx="0">
                  <c:v>4.5999999999999999E-2</c:v>
                </c:pt>
                <c:pt idx="1">
                  <c:v>3.2000000000000001E-2</c:v>
                </c:pt>
                <c:pt idx="2">
                  <c:v>3.5999999999999997E-2</c:v>
                </c:pt>
                <c:pt idx="3">
                  <c:v>8.0000000000000002E-3</c:v>
                </c:pt>
                <c:pt idx="4">
                  <c:v>5.2999999999999999E-2</c:v>
                </c:pt>
                <c:pt idx="5">
                  <c:v>3.8352272727272728E-2</c:v>
                </c:pt>
              </c:numCache>
            </c:numRef>
          </c:val>
        </c:ser>
        <c:ser>
          <c:idx val="1"/>
          <c:order val="1"/>
          <c:tx>
            <c:strRef>
              <c:f>'Període de Recerca (Elab. Tesi)'!$Q$74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</c:spPr>
          </c:dPt>
          <c:dLbls>
            <c:dLbl>
              <c:idx val="0"/>
              <c:layout>
                <c:manualLayout>
                  <c:x val="5.4274084124830389E-3"/>
                  <c:y val="-3.52240323506388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3518769787426504E-2"/>
                  <c:y val="-3.31518672979039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4473089099954772E-2"/>
                  <c:y val="-3.72960342536175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7137042062415198E-2"/>
                  <c:y val="-3.52240323506388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0854816824966078E-2"/>
                  <c:y val="-3.52238692008827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4473089099954772E-2"/>
                  <c:y val="-3.52238692008827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 (Elab. Tesi)'!$O$75:$O$80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 (Elab. Tesi)'!$Q$75:$Q$80</c:f>
              <c:numCache>
                <c:formatCode>0.00%</c:formatCode>
                <c:ptCount val="6"/>
                <c:pt idx="0">
                  <c:v>0.10299999999999999</c:v>
                </c:pt>
                <c:pt idx="1">
                  <c:v>5.2999999999999999E-2</c:v>
                </c:pt>
                <c:pt idx="2">
                  <c:v>7.1999999999999995E-2</c:v>
                </c:pt>
                <c:pt idx="3">
                  <c:v>7.1999999999999995E-2</c:v>
                </c:pt>
                <c:pt idx="4">
                  <c:v>5.2999999999999999E-2</c:v>
                </c:pt>
                <c:pt idx="5">
                  <c:v>7.2443181818181823E-2</c:v>
                </c:pt>
              </c:numCache>
            </c:numRef>
          </c:val>
        </c:ser>
        <c:ser>
          <c:idx val="2"/>
          <c:order val="2"/>
          <c:tx>
            <c:strRef>
              <c:f>'Període de Recerca (Elab. Tesi)'!$R$74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/>
              </a:solidFill>
            </c:spPr>
          </c:dPt>
          <c:dLbls>
            <c:dLbl>
              <c:idx val="0"/>
              <c:layout>
                <c:manualLayout>
                  <c:x val="3.6182722749886931E-2"/>
                  <c:y val="-3.52237060511265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8091361374943531E-2"/>
                  <c:y val="-3.52240323506388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9900497512437811E-2"/>
                  <c:y val="-3.72960342536175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8946178199909477E-2"/>
                  <c:y val="-3.52240323506388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3518769787426438E-2"/>
                  <c:y val="-3.52240323506388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5327905924920849E-2"/>
                  <c:y val="-3.52240323506388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 (Elab. Tesi)'!$O$75:$O$80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 (Elab. Tesi)'!$R$75:$R$80</c:f>
              <c:numCache>
                <c:formatCode>0.00%</c:formatCode>
                <c:ptCount val="6"/>
                <c:pt idx="0">
                  <c:v>0.19500000000000001</c:v>
                </c:pt>
                <c:pt idx="1">
                  <c:v>0.13800000000000001</c:v>
                </c:pt>
                <c:pt idx="2">
                  <c:v>0.14499999999999999</c:v>
                </c:pt>
                <c:pt idx="3">
                  <c:v>0.16800000000000001</c:v>
                </c:pt>
                <c:pt idx="4">
                  <c:v>0.155</c:v>
                </c:pt>
                <c:pt idx="5">
                  <c:v>0.16477272727272727</c:v>
                </c:pt>
              </c:numCache>
            </c:numRef>
          </c:val>
        </c:ser>
        <c:ser>
          <c:idx val="3"/>
          <c:order val="3"/>
          <c:tx>
            <c:strRef>
              <c:f>'Període de Recerca (Elab. Tesi)'!$S$74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Lbls>
            <c:dLbl>
              <c:idx val="0"/>
              <c:layout>
                <c:manualLayout>
                  <c:x val="5.7892356399819087E-2"/>
                  <c:y val="-3.52240323506388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9701492537313432E-2"/>
                  <c:y val="-3.52240323506388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7693351424694708E-2"/>
                  <c:y val="-3.72960342536175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0673903211216644"/>
                  <c:y val="-3.72960342536175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9.0456806874717327E-2"/>
                  <c:y val="-3.72960342536175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8.1411126187245594E-2"/>
                  <c:y val="-3.52240323506388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 (Elab. Tesi)'!$O$75:$O$80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 (Elab. Tesi)'!$S$75:$S$80</c:f>
              <c:numCache>
                <c:formatCode>0.00%</c:formatCode>
                <c:ptCount val="6"/>
                <c:pt idx="0">
                  <c:v>0.28199999999999997</c:v>
                </c:pt>
                <c:pt idx="1">
                  <c:v>0.28699999999999998</c:v>
                </c:pt>
                <c:pt idx="2">
                  <c:v>0.41</c:v>
                </c:pt>
                <c:pt idx="3">
                  <c:v>0.44800000000000001</c:v>
                </c:pt>
                <c:pt idx="4">
                  <c:v>0.38600000000000001</c:v>
                </c:pt>
                <c:pt idx="5">
                  <c:v>0.35795454545454547</c:v>
                </c:pt>
              </c:numCache>
            </c:numRef>
          </c:val>
        </c:ser>
        <c:ser>
          <c:idx val="4"/>
          <c:order val="4"/>
          <c:tx>
            <c:strRef>
              <c:f>'Període de Recerca (Elab. Tesi)'!$T$74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dLbl>
              <c:idx val="0"/>
              <c:layout>
                <c:manualLayout>
                  <c:x val="8.3220262324739933E-2"/>
                  <c:y val="-3.52240323506388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1759384893713253"/>
                  <c:y val="-3.52240323506388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41745816372682E-2"/>
                  <c:y val="-3.72960342536175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6.5128900949796467E-2"/>
                  <c:y val="-3.52240323506388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7792853912256904E-2"/>
                  <c:y val="-3.7295707954105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8.1411126187245594E-2"/>
                  <c:y val="-3.52240323506388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 (Elab. Tesi)'!$O$75:$O$80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 (Elab. Tesi)'!$T$75:$T$80</c:f>
              <c:numCache>
                <c:formatCode>0.00%</c:formatCode>
                <c:ptCount val="6"/>
                <c:pt idx="0">
                  <c:v>0.374</c:v>
                </c:pt>
                <c:pt idx="1">
                  <c:v>0.48899999999999999</c:v>
                </c:pt>
                <c:pt idx="2">
                  <c:v>0.33700000000000002</c:v>
                </c:pt>
                <c:pt idx="3">
                  <c:v>0.30399999999999999</c:v>
                </c:pt>
                <c:pt idx="4">
                  <c:v>0.35299999999999998</c:v>
                </c:pt>
                <c:pt idx="5">
                  <c:v>0.36647727272727271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5"/>
        <c:overlap val="100"/>
        <c:axId val="32980352"/>
        <c:axId val="33023104"/>
      </c:barChart>
      <c:catAx>
        <c:axId val="32980352"/>
        <c:scaling>
          <c:orientation val="maxMin"/>
        </c:scaling>
        <c:delete val="1"/>
        <c:axPos val="l"/>
        <c:majorTickMark val="out"/>
        <c:minorTickMark val="none"/>
        <c:tickLblPos val="nextTo"/>
        <c:crossAx val="33023104"/>
        <c:crosses val="autoZero"/>
        <c:auto val="1"/>
        <c:lblAlgn val="ctr"/>
        <c:lblOffset val="100"/>
        <c:noMultiLvlLbl val="0"/>
      </c:catAx>
      <c:valAx>
        <c:axId val="3302310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extTo"/>
        <c:crossAx val="329803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513670730100393"/>
          <c:y val="0.87343608722508037"/>
          <c:w val="0.48641089470329107"/>
          <c:h val="4.5755838558748103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100">
                <a:solidFill>
                  <a:schemeClr val="tx2"/>
                </a:solidFill>
              </a:rPr>
              <a:t>3.1.4 M'ha estat fàcil trobar el/la director/a</a:t>
            </a:r>
            <a:r>
              <a:rPr lang="es-ES" sz="1100" baseline="0">
                <a:solidFill>
                  <a:schemeClr val="tx2"/>
                </a:solidFill>
              </a:rPr>
              <a:t> de tesi</a:t>
            </a:r>
          </a:p>
          <a:p>
            <a:pPr>
              <a:defRPr/>
            </a:pPr>
            <a:r>
              <a:rPr lang="es-ES" sz="1100" baseline="0">
                <a:solidFill>
                  <a:schemeClr val="tx2"/>
                </a:solidFill>
              </a:rPr>
              <a:t>Opinió global</a:t>
            </a:r>
            <a:r>
              <a:rPr lang="es-ES" sz="1100">
                <a:solidFill>
                  <a:schemeClr val="tx2"/>
                </a:solidFill>
              </a:rPr>
              <a:t>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37698137800617526"/>
          <c:y val="6.1966272498849229E-2"/>
          <c:w val="0.58683589924393775"/>
          <c:h val="0.8216489621496604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 (Elab. Tesi)'!$P$110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</c:spPr>
          </c:dPt>
          <c:dLbls>
            <c:dLbl>
              <c:idx val="0"/>
              <c:layout>
                <c:manualLayout>
                  <c:x val="0"/>
                  <c:y val="-3.52788557428143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6182722749886929E-3"/>
                  <c:y val="-3.52788557428144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dLbl>
              <c:idx val="3"/>
              <c:layout>
                <c:manualLayout>
                  <c:x val="3.6182722749886929E-3"/>
                  <c:y val="-3.5278855742814363E-2"/>
                </c:manualLayout>
              </c:layout>
              <c:numFmt formatCode="0%" sourceLinked="0"/>
              <c:spPr/>
              <c:txPr>
                <a:bodyPr/>
                <a:lstStyle/>
                <a:p>
                  <a:pPr>
                    <a:defRPr sz="800" b="1"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-3.52788557428143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0"/>
                  <c:y val="-3.52788557428143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 (Elab. Tesi)'!$O$111:$O$116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 (Elab. Tesi)'!$P$111:$P$116</c:f>
              <c:numCache>
                <c:formatCode>0.00%</c:formatCode>
                <c:ptCount val="6"/>
                <c:pt idx="0">
                  <c:v>6.5000000000000002E-2</c:v>
                </c:pt>
                <c:pt idx="1">
                  <c:v>2.9000000000000001E-2</c:v>
                </c:pt>
                <c:pt idx="2">
                  <c:v>0</c:v>
                </c:pt>
                <c:pt idx="3">
                  <c:v>0.02</c:v>
                </c:pt>
                <c:pt idx="4">
                  <c:v>3.1E-2</c:v>
                </c:pt>
                <c:pt idx="5">
                  <c:v>3.3573141486810551E-2</c:v>
                </c:pt>
              </c:numCache>
            </c:numRef>
          </c:val>
        </c:ser>
        <c:ser>
          <c:idx val="1"/>
          <c:order val="1"/>
          <c:tx>
            <c:strRef>
              <c:f>'Període de Recerca (Elab. Tesi)'!$Q$110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</c:spPr>
          </c:dPt>
          <c:dLbls>
            <c:dLbl>
              <c:idx val="0"/>
              <c:layout>
                <c:manualLayout>
                  <c:x val="5.4274084124830389E-3"/>
                  <c:y val="-3.52785289354429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0854816824966078E-2"/>
                  <c:y val="-3.52788557428144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4274084124830389E-3"/>
                  <c:y val="-3.32036289344135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6282225237449117E-2"/>
                  <c:y val="-3.5278365531757262E-2"/>
                </c:manualLayout>
              </c:layout>
              <c:numFmt formatCode="0%" sourceLinked="0"/>
              <c:spPr/>
              <c:txPr>
                <a:bodyPr/>
                <a:lstStyle/>
                <a:p>
                  <a:pPr>
                    <a:defRPr sz="800" b="1">
                      <a:solidFill>
                        <a:schemeClr val="tx2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6282225237449117E-2"/>
                  <c:y val="-3.52788557428143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2663952962460425E-2"/>
                  <c:y val="-3.52788557428143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 (Elab. Tesi)'!$O$111:$O$116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 (Elab. Tesi)'!$Q$111:$Q$116</c:f>
              <c:numCache>
                <c:formatCode>0.00%</c:formatCode>
                <c:ptCount val="6"/>
                <c:pt idx="0">
                  <c:v>5.6000000000000001E-2</c:v>
                </c:pt>
                <c:pt idx="1">
                  <c:v>7.5999999999999998E-2</c:v>
                </c:pt>
                <c:pt idx="2">
                  <c:v>4.5999999999999999E-2</c:v>
                </c:pt>
                <c:pt idx="3">
                  <c:v>0.02</c:v>
                </c:pt>
                <c:pt idx="4">
                  <c:v>3.1E-2</c:v>
                </c:pt>
                <c:pt idx="5">
                  <c:v>4.3165467625899283E-2</c:v>
                </c:pt>
              </c:numCache>
            </c:numRef>
          </c:val>
        </c:ser>
        <c:ser>
          <c:idx val="2"/>
          <c:order val="2"/>
          <c:tx>
            <c:strRef>
              <c:f>'Període de Recerca (Elab. Tesi)'!$R$110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/>
              </a:solidFill>
            </c:spPr>
          </c:dPt>
          <c:dLbls>
            <c:dLbl>
              <c:idx val="0"/>
              <c:layout>
                <c:manualLayout>
                  <c:x val="1.0854816824966078E-2"/>
                  <c:y val="-3.52788557428143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0854816824966078E-2"/>
                  <c:y val="-3.52788557428144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0854816824966078E-2"/>
                  <c:y val="-3.52788557428143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8091361374943465E-2"/>
                  <c:y val="-3.52785289354429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8091361374943465E-2"/>
                  <c:y val="-3.52788557428143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9.0456806874717327E-3"/>
                  <c:y val="-3.52788557428143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 (Elab. Tesi)'!$O$111:$O$116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 (Elab. Tesi)'!$R$111:$R$116</c:f>
              <c:numCache>
                <c:formatCode>0.00%</c:formatCode>
                <c:ptCount val="6"/>
                <c:pt idx="0">
                  <c:v>9.7000000000000003E-2</c:v>
                </c:pt>
                <c:pt idx="1">
                  <c:v>0.114</c:v>
                </c:pt>
                <c:pt idx="2">
                  <c:v>0.11</c:v>
                </c:pt>
                <c:pt idx="3">
                  <c:v>7.3999999999999996E-2</c:v>
                </c:pt>
                <c:pt idx="4">
                  <c:v>0.13700000000000001</c:v>
                </c:pt>
                <c:pt idx="5">
                  <c:v>0.10911270983213429</c:v>
                </c:pt>
              </c:numCache>
            </c:numRef>
          </c:val>
        </c:ser>
        <c:ser>
          <c:idx val="3"/>
          <c:order val="3"/>
          <c:tx>
            <c:strRef>
              <c:f>'Període de Recerca (Elab. Tesi)'!$S$110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Lbls>
            <c:dLbl>
              <c:idx val="0"/>
              <c:layout>
                <c:manualLayout>
                  <c:x val="4.8846675712347354E-2"/>
                  <c:y val="-3.52788557428143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4373586612392648E-2"/>
                  <c:y val="-3.52788557428144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9701492537313369E-2"/>
                  <c:y val="-3.52788557428143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4274084124830396E-2"/>
                  <c:y val="-3.32029753196707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5.4274084124830396E-2"/>
                  <c:y val="-3.52788557428143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5.0655811849841699E-2"/>
                  <c:y val="-3.52788557428143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 (Elab. Tesi)'!$O$111:$O$116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 (Elab. Tesi)'!$S$111:$S$116</c:f>
              <c:numCache>
                <c:formatCode>0.00%</c:formatCode>
                <c:ptCount val="6"/>
                <c:pt idx="0">
                  <c:v>0.245</c:v>
                </c:pt>
                <c:pt idx="1">
                  <c:v>0.19</c:v>
                </c:pt>
                <c:pt idx="2">
                  <c:v>0.28399999999999997</c:v>
                </c:pt>
                <c:pt idx="3">
                  <c:v>0.27</c:v>
                </c:pt>
                <c:pt idx="4">
                  <c:v>0.26200000000000001</c:v>
                </c:pt>
                <c:pt idx="5">
                  <c:v>0.25299760191846521</c:v>
                </c:pt>
              </c:numCache>
            </c:numRef>
          </c:val>
        </c:ser>
        <c:ser>
          <c:idx val="4"/>
          <c:order val="4"/>
          <c:tx>
            <c:strRef>
              <c:f>'Període de Recerca (Elab. Tesi)'!$T$110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dLbl>
              <c:idx val="0"/>
              <c:layout>
                <c:manualLayout>
                  <c:x val="0.13387607417458164"/>
                  <c:y val="-3.52788557428143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483491632745364"/>
                  <c:y val="-3.52788557428144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3930348258706468"/>
                  <c:y val="-3.52788557428143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5739484396200815"/>
                  <c:y val="-3.52788557428143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13387607417458164"/>
                  <c:y val="-3.52788557428143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0.14111261872455902"/>
                  <c:y val="-3.527885574281436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 (Elab. Tesi)'!$O$111:$O$116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 (Elab. Tesi)'!$T$111:$T$116</c:f>
              <c:numCache>
                <c:formatCode>0.00%</c:formatCode>
                <c:ptCount val="6"/>
                <c:pt idx="0">
                  <c:v>0.53700000000000003</c:v>
                </c:pt>
                <c:pt idx="1">
                  <c:v>0.59</c:v>
                </c:pt>
                <c:pt idx="2">
                  <c:v>0.56000000000000005</c:v>
                </c:pt>
                <c:pt idx="3">
                  <c:v>0.61499999999999999</c:v>
                </c:pt>
                <c:pt idx="4">
                  <c:v>0.53900000000000003</c:v>
                </c:pt>
                <c:pt idx="5">
                  <c:v>0.5611510791366906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5"/>
        <c:overlap val="100"/>
        <c:axId val="32860032"/>
        <c:axId val="32861568"/>
      </c:barChart>
      <c:catAx>
        <c:axId val="32860032"/>
        <c:scaling>
          <c:orientation val="maxMin"/>
        </c:scaling>
        <c:delete val="1"/>
        <c:axPos val="l"/>
        <c:majorTickMark val="out"/>
        <c:minorTickMark val="none"/>
        <c:tickLblPos val="nextTo"/>
        <c:crossAx val="32861568"/>
        <c:crosses val="autoZero"/>
        <c:auto val="1"/>
        <c:lblAlgn val="ctr"/>
        <c:lblOffset val="100"/>
        <c:noMultiLvlLbl val="0"/>
      </c:catAx>
      <c:valAx>
        <c:axId val="32861568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extTo"/>
        <c:crossAx val="328600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061175867263538"/>
          <c:y val="0.87531432741490633"/>
          <c:w val="0.49364743925326843"/>
          <c:h val="4.7902280674262429E-2"/>
        </c:manualLayout>
      </c:layout>
      <c:overlay val="0"/>
      <c:spPr>
        <a:noFill/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100">
                <a:solidFill>
                  <a:schemeClr val="tx2"/>
                </a:solidFill>
              </a:rPr>
              <a:t>3.1.5 El suport que rebo del</a:t>
            </a:r>
            <a:r>
              <a:rPr lang="es-ES" sz="1100" baseline="0">
                <a:solidFill>
                  <a:schemeClr val="tx2"/>
                </a:solidFill>
              </a:rPr>
              <a:t> director/a de tesi per dur-la a terme és adequat</a:t>
            </a:r>
          </a:p>
          <a:p>
            <a:pPr>
              <a:defRPr/>
            </a:pPr>
            <a:r>
              <a:rPr lang="es-ES" sz="1100" baseline="0">
                <a:solidFill>
                  <a:schemeClr val="tx2"/>
                </a:solidFill>
              </a:rPr>
              <a:t>Opinió global </a:t>
            </a:r>
            <a:endParaRPr lang="es-ES" sz="1100">
              <a:solidFill>
                <a:schemeClr val="tx2"/>
              </a:solidFill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36824586791515923"/>
          <c:y val="6.4442698956691968E-2"/>
          <c:w val="0.59571809604880466"/>
          <c:h val="0.808002284882565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 (Elab. Tesi)'!$P$143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</c:spPr>
          </c:dPt>
          <c:dLbls>
            <c:dLbl>
              <c:idx val="0"/>
              <c:layout>
                <c:manualLayout>
                  <c:x val="3.6036036036036037E-3"/>
                  <c:y val="-3.75880940123284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4054054054054057E-3"/>
                  <c:y val="-3.75880940123284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6216216216216217E-2"/>
                  <c:y val="-3.75880940123284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8018018018018018E-3"/>
                  <c:y val="-3.75880940123284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8018018018018018E-3"/>
                  <c:y val="-3.54998665671990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3.6036036036036037E-3"/>
                  <c:y val="-3.75880940123284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 (Elab. Tesi)'!$O$144:$O$149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 (Elab. Tesi)'!$P$144:$P$149</c:f>
              <c:numCache>
                <c:formatCode>0.00%</c:formatCode>
                <c:ptCount val="6"/>
                <c:pt idx="0">
                  <c:v>6.4000000000000001E-2</c:v>
                </c:pt>
                <c:pt idx="1">
                  <c:v>3.6999999999999998E-2</c:v>
                </c:pt>
                <c:pt idx="2">
                  <c:v>1.7999999999999999E-2</c:v>
                </c:pt>
                <c:pt idx="3">
                  <c:v>2.5999999999999999E-2</c:v>
                </c:pt>
                <c:pt idx="4">
                  <c:v>6.2E-2</c:v>
                </c:pt>
                <c:pt idx="5">
                  <c:v>4.6838407494145202E-2</c:v>
                </c:pt>
              </c:numCache>
            </c:numRef>
          </c:val>
        </c:ser>
        <c:ser>
          <c:idx val="1"/>
          <c:order val="1"/>
          <c:tx>
            <c:strRef>
              <c:f>'Període de Recerca (Elab. Tesi)'!$Q$143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</c:spPr>
          </c:dPt>
          <c:dLbls>
            <c:dLbl>
              <c:idx val="0"/>
              <c:layout>
                <c:manualLayout>
                  <c:x val="1.2612612612612612E-2"/>
                  <c:y val="-3.75877651576126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8018018018018018E-2"/>
                  <c:y val="-3.75880940123284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6216216216216217E-2"/>
                  <c:y val="-3.75880940123284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2612612612612612E-2"/>
                  <c:y val="-3.75880940123284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0810810810810811E-2"/>
                  <c:y val="-3.75880940123284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0810810810810811E-2"/>
                  <c:y val="-3.75880940123284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 (Elab. Tesi)'!$O$144:$O$149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 (Elab. Tesi)'!$Q$144:$Q$149</c:f>
              <c:numCache>
                <c:formatCode>0.00%</c:formatCode>
                <c:ptCount val="6"/>
                <c:pt idx="0">
                  <c:v>9.0999999999999998E-2</c:v>
                </c:pt>
                <c:pt idx="1">
                  <c:v>3.6999999999999998E-2</c:v>
                </c:pt>
                <c:pt idx="2">
                  <c:v>0.13300000000000001</c:v>
                </c:pt>
                <c:pt idx="3">
                  <c:v>7.6999999999999999E-2</c:v>
                </c:pt>
                <c:pt idx="4">
                  <c:v>8.8999999999999996E-2</c:v>
                </c:pt>
                <c:pt idx="5">
                  <c:v>8.6651053864168617E-2</c:v>
                </c:pt>
              </c:numCache>
            </c:numRef>
          </c:val>
        </c:ser>
        <c:ser>
          <c:idx val="2"/>
          <c:order val="2"/>
          <c:tx>
            <c:strRef>
              <c:f>'Període de Recerca (Elab. Tesi)'!$R$143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/>
              </a:solidFill>
            </c:spPr>
          </c:dPt>
          <c:dLbls>
            <c:dLbl>
              <c:idx val="0"/>
              <c:layout>
                <c:manualLayout>
                  <c:x val="9.0090090090090089E-3"/>
                  <c:y val="-3.75880940123284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1621621621621623E-2"/>
                  <c:y val="-3.75880940123284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9819819819819753E-2"/>
                  <c:y val="-3.75880940123284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4414414414414415E-2"/>
                  <c:y val="-3.75880940123284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0810810810810811E-2"/>
                  <c:y val="-3.75880940123284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4414414414414481E-2"/>
                  <c:y val="-3.75880940123284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 (Elab. Tesi)'!$O$144:$O$149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 (Elab. Tesi)'!$R$144:$R$149</c:f>
              <c:numCache>
                <c:formatCode>0.00%</c:formatCode>
                <c:ptCount val="6"/>
                <c:pt idx="0">
                  <c:v>0.105</c:v>
                </c:pt>
                <c:pt idx="1">
                  <c:v>0.14699999999999999</c:v>
                </c:pt>
                <c:pt idx="2">
                  <c:v>0.14199999999999999</c:v>
                </c:pt>
                <c:pt idx="3">
                  <c:v>0.123</c:v>
                </c:pt>
                <c:pt idx="4">
                  <c:v>0.105</c:v>
                </c:pt>
                <c:pt idx="5">
                  <c:v>0.11556064073226545</c:v>
                </c:pt>
              </c:numCache>
            </c:numRef>
          </c:val>
        </c:ser>
        <c:ser>
          <c:idx val="3"/>
          <c:order val="3"/>
          <c:tx>
            <c:strRef>
              <c:f>'Període de Recerca (Elab. Tesi)'!$S$143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Lbls>
            <c:dLbl>
              <c:idx val="0"/>
              <c:layout>
                <c:manualLayout>
                  <c:x val="3.9639639639639637E-2"/>
                  <c:y val="-3.75880940123284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7837837837837771E-2"/>
                  <c:y val="-3.75880940123284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0270270270270274E-2"/>
                  <c:y val="-3.75880940123284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3243243243243308E-2"/>
                  <c:y val="-3.75880940123284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5045045045045043E-2"/>
                  <c:y val="-3.75880940123284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4.5045045045045043E-2"/>
                  <c:y val="-3.75880940123284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 (Elab. Tesi)'!$O$144:$O$149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 (Elab. Tesi)'!$S$144:$S$149</c:f>
              <c:numCache>
                <c:formatCode>0.00%</c:formatCode>
                <c:ptCount val="6"/>
                <c:pt idx="0">
                  <c:v>0.21</c:v>
                </c:pt>
                <c:pt idx="1">
                  <c:v>0.20200000000000001</c:v>
                </c:pt>
                <c:pt idx="2">
                  <c:v>0.31</c:v>
                </c:pt>
                <c:pt idx="3">
                  <c:v>0.21299999999999999</c:v>
                </c:pt>
                <c:pt idx="4">
                  <c:v>0.22500000000000001</c:v>
                </c:pt>
                <c:pt idx="5">
                  <c:v>0.2219679633867277</c:v>
                </c:pt>
              </c:numCache>
            </c:numRef>
          </c:val>
        </c:ser>
        <c:ser>
          <c:idx val="4"/>
          <c:order val="4"/>
          <c:tx>
            <c:strRef>
              <c:f>'Període de Recerca (Elab. Tesi)'!$T$143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dLbl>
              <c:idx val="0"/>
              <c:layout>
                <c:manualLayout>
                  <c:x val="0.13333333333333333"/>
                  <c:y val="-3.75880940123284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4774774774774774"/>
                  <c:y val="-3.75880940123284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1891891891891897E-2"/>
                  <c:y val="-3.75880940123284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4234234234234233"/>
                  <c:y val="-3.75880940123284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12972972972972974"/>
                  <c:y val="-3.75880940123284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0.12972972972972974"/>
                  <c:y val="-3.75880940123284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 (Elab. Tesi)'!$O$144:$O$149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 (Elab. Tesi)'!$T$144:$T$149</c:f>
              <c:numCache>
                <c:formatCode>0.00%</c:formatCode>
                <c:ptCount val="6"/>
                <c:pt idx="0">
                  <c:v>0.53</c:v>
                </c:pt>
                <c:pt idx="1">
                  <c:v>0.57799999999999996</c:v>
                </c:pt>
                <c:pt idx="2">
                  <c:v>0.39800000000000002</c:v>
                </c:pt>
                <c:pt idx="3">
                  <c:v>0.56100000000000005</c:v>
                </c:pt>
                <c:pt idx="4">
                  <c:v>0.51900000000000002</c:v>
                </c:pt>
                <c:pt idx="5">
                  <c:v>0.50915331807780317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6"/>
        <c:overlap val="100"/>
        <c:axId val="33363456"/>
        <c:axId val="33364992"/>
      </c:barChart>
      <c:catAx>
        <c:axId val="33363456"/>
        <c:scaling>
          <c:orientation val="maxMin"/>
        </c:scaling>
        <c:delete val="1"/>
        <c:axPos val="l"/>
        <c:majorTickMark val="out"/>
        <c:minorTickMark val="none"/>
        <c:tickLblPos val="nextTo"/>
        <c:crossAx val="33364992"/>
        <c:crosses val="autoZero"/>
        <c:auto val="1"/>
        <c:lblAlgn val="ctr"/>
        <c:lblOffset val="100"/>
        <c:noMultiLvlLbl val="0"/>
      </c:catAx>
      <c:valAx>
        <c:axId val="3336499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extTo"/>
        <c:crossAx val="333634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354628644392421"/>
          <c:y val="0.87453321128438644"/>
          <c:w val="0.49705157125629573"/>
          <c:h val="4.4025918355568572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100">
                <a:solidFill>
                  <a:schemeClr val="tx2"/>
                </a:solidFill>
              </a:rPr>
              <a:t>1.1.2 Els cursos del període de formació (màster) signifiquen un nivell formatiu superior als estudis previs que he cursat</a:t>
            </a:r>
          </a:p>
          <a:p>
            <a:pPr>
              <a:defRPr/>
            </a:pPr>
            <a:r>
              <a:rPr lang="es-ES" sz="1100">
                <a:solidFill>
                  <a:schemeClr val="tx2"/>
                </a:solidFill>
              </a:rPr>
              <a:t>Opinió global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219922922857785"/>
          <c:y val="9.7226709330714881E-2"/>
          <c:w val="0.56788804292025485"/>
          <c:h val="0.7624877355910507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'Fase de formació'!$P$40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Pt>
            <c:idx val="0"/>
            <c:invertIfNegative val="0"/>
            <c:bubble3D val="0"/>
          </c:dPt>
          <c:dPt>
            <c:idx val="5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</c:spPr>
          </c:dPt>
          <c:dLbls>
            <c:dLbl>
              <c:idx val="0"/>
              <c:layout>
                <c:manualLayout>
                  <c:x val="1.8365472910927456E-3"/>
                  <c:y val="-3.30416300449744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8365472910927456E-2"/>
                  <c:y val="-3.10979957457365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0202020202020204E-2"/>
                  <c:y val="-3.30416300449744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-3.10979957457365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6528925619834711E-2"/>
                  <c:y val="-3.30416300449744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7.3461891643709825E-3"/>
                  <c:y val="-3.10979957457365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formació'!$O$41:$O$46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'Fase de formació'!$P$41:$P$46</c:f>
              <c:numCache>
                <c:formatCode>0.00%</c:formatCode>
                <c:ptCount val="6"/>
                <c:pt idx="0">
                  <c:v>6.4000000000000001E-2</c:v>
                </c:pt>
                <c:pt idx="1">
                  <c:v>0.14799999999999999</c:v>
                </c:pt>
                <c:pt idx="2">
                  <c:v>0.153</c:v>
                </c:pt>
                <c:pt idx="3">
                  <c:v>6.8000000000000005E-2</c:v>
                </c:pt>
                <c:pt idx="4">
                  <c:v>0.14499999999999999</c:v>
                </c:pt>
                <c:pt idx="5">
                  <c:v>0.1130030959752322</c:v>
                </c:pt>
              </c:numCache>
            </c:numRef>
          </c:val>
        </c:ser>
        <c:ser>
          <c:idx val="1"/>
          <c:order val="1"/>
          <c:tx>
            <c:strRef>
              <c:f>'Fase de formació'!$Q$40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Pt>
            <c:idx val="0"/>
            <c:invertIfNegative val="0"/>
            <c:bubble3D val="0"/>
          </c:dPt>
          <c:dPt>
            <c:idx val="5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</c:spPr>
          </c:dPt>
          <c:dLbls>
            <c:dLbl>
              <c:idx val="0"/>
              <c:layout>
                <c:manualLayout>
                  <c:x val="1.1019283746556474E-2"/>
                  <c:y val="-3.30416300449744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3461891643710501E-3"/>
                  <c:y val="-3.10979957457365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5711662075298437E-2"/>
                  <c:y val="-3.30416300449744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1019283746556474E-2"/>
                  <c:y val="-3.10979957457365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5711662075298507E-2"/>
                  <c:y val="-3.49852643442124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6528925619834777E-2"/>
                  <c:y val="-2.91543614464985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formació'!$O$41:$O$46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'Fase de formació'!$Q$41:$Q$46</c:f>
              <c:numCache>
                <c:formatCode>0.00%</c:formatCode>
                <c:ptCount val="6"/>
                <c:pt idx="0">
                  <c:v>0.113</c:v>
                </c:pt>
                <c:pt idx="1">
                  <c:v>0.111</c:v>
                </c:pt>
                <c:pt idx="2">
                  <c:v>0.17299999999999999</c:v>
                </c:pt>
                <c:pt idx="3">
                  <c:v>0.128</c:v>
                </c:pt>
                <c:pt idx="4">
                  <c:v>0.17599999999999999</c:v>
                </c:pt>
                <c:pt idx="5">
                  <c:v>0.14396284829721362</c:v>
                </c:pt>
              </c:numCache>
            </c:numRef>
          </c:val>
        </c:ser>
        <c:ser>
          <c:idx val="2"/>
          <c:order val="2"/>
          <c:tx>
            <c:strRef>
              <c:f>'Fase de formació'!$R$40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Pt>
            <c:idx val="0"/>
            <c:invertIfNegative val="0"/>
            <c:bubble3D val="0"/>
          </c:dPt>
          <c:dPt>
            <c:idx val="5"/>
            <c:invertIfNegative val="0"/>
            <c:bubble3D val="0"/>
            <c:spPr>
              <a:solidFill>
                <a:schemeClr val="accent2"/>
              </a:solidFill>
            </c:spPr>
          </c:dPt>
          <c:dLbls>
            <c:dLbl>
              <c:idx val="0"/>
              <c:layout>
                <c:manualLayout>
                  <c:x val="4.7750229568411455E-2"/>
                  <c:y val="-3.10979957457365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5913682277318638E-2"/>
                  <c:y val="-3.10979957457365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0606060606060608E-2"/>
                  <c:y val="-3.30416300449744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9586776859504134E-2"/>
                  <c:y val="-3.30416300449745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0202020202020204E-2"/>
                  <c:y val="-3.30416300449744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4.2240587695133149E-2"/>
                  <c:y val="-3.30416300449744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formació'!$O$41:$O$46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'Fase de formació'!$R$41:$R$46</c:f>
              <c:numCache>
                <c:formatCode>0.00%</c:formatCode>
                <c:ptCount val="6"/>
                <c:pt idx="0">
                  <c:v>0.248</c:v>
                </c:pt>
                <c:pt idx="1">
                  <c:v>0.247</c:v>
                </c:pt>
                <c:pt idx="2">
                  <c:v>0.29599999999999999</c:v>
                </c:pt>
                <c:pt idx="3">
                  <c:v>0.26300000000000001</c:v>
                </c:pt>
                <c:pt idx="4">
                  <c:v>0.155</c:v>
                </c:pt>
                <c:pt idx="5">
                  <c:v>0.23065015479876161</c:v>
                </c:pt>
              </c:numCache>
            </c:numRef>
          </c:val>
        </c:ser>
        <c:ser>
          <c:idx val="3"/>
          <c:order val="3"/>
          <c:tx>
            <c:strRef>
              <c:f>'Fase de formació'!$S$40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Pt>
            <c:idx val="0"/>
            <c:invertIfNegative val="0"/>
            <c:bubble3D val="0"/>
          </c:dPt>
          <c:dPt>
            <c:idx val="5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Lbls>
            <c:dLbl>
              <c:idx val="0"/>
              <c:layout>
                <c:manualLayout>
                  <c:x val="4.9586776859504134E-2"/>
                  <c:y val="-3.10979957457365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6730945821854911E-2"/>
                  <c:y val="-3.10979957457365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2240587695133149E-2"/>
                  <c:y val="-3.30416300449744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7.1625344352617082E-2"/>
                  <c:y val="-3.30416300449745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5.1423324150596875E-2"/>
                  <c:y val="-3.10979957457365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5.1423324150596875E-2"/>
                  <c:y val="-3.30416300449744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formació'!$O$41:$O$46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'Fase de formació'!$S$41:$S$46</c:f>
              <c:numCache>
                <c:formatCode>0.00%</c:formatCode>
                <c:ptCount val="6"/>
                <c:pt idx="0">
                  <c:v>0.255</c:v>
                </c:pt>
                <c:pt idx="1">
                  <c:v>0.21</c:v>
                </c:pt>
                <c:pt idx="2">
                  <c:v>0.23499999999999999</c:v>
                </c:pt>
                <c:pt idx="3">
                  <c:v>0.33100000000000002</c:v>
                </c:pt>
                <c:pt idx="4">
                  <c:v>0.26400000000000001</c:v>
                </c:pt>
                <c:pt idx="5">
                  <c:v>0.26470588235294118</c:v>
                </c:pt>
              </c:numCache>
            </c:numRef>
          </c:val>
        </c:ser>
        <c:ser>
          <c:idx val="4"/>
          <c:order val="4"/>
          <c:tx>
            <c:strRef>
              <c:f>'Fase de formació'!$T$40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Pt>
            <c:idx val="0"/>
            <c:invertIfNegative val="0"/>
            <c:bubble3D val="0"/>
          </c:dPt>
          <c:dPt>
            <c:idx val="5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dLbl>
              <c:idx val="0"/>
              <c:layout>
                <c:manualLayout>
                  <c:x val="6.6115702479338845E-2"/>
                  <c:y val="-3.30416300449744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876951331496786E-2"/>
                  <c:y val="-3.10979957457365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6528925619834711E-2"/>
                  <c:y val="-3.30416300449744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6730945821854911E-2"/>
                  <c:y val="-3.30416300449745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9586776859504134E-2"/>
                  <c:y val="-3.10979957457365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4.5913682277318638E-2"/>
                  <c:y val="-3.10979957457365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formació'!$O$41:$O$46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'Fase de formació'!$T$41:$T$46</c:f>
              <c:numCache>
                <c:formatCode>0.00%</c:formatCode>
                <c:ptCount val="6"/>
                <c:pt idx="0">
                  <c:v>0.31900000000000001</c:v>
                </c:pt>
                <c:pt idx="1">
                  <c:v>0.28399999999999997</c:v>
                </c:pt>
                <c:pt idx="2">
                  <c:v>0.14299999999999999</c:v>
                </c:pt>
                <c:pt idx="3">
                  <c:v>0.21099999999999999</c:v>
                </c:pt>
                <c:pt idx="4">
                  <c:v>0.25900000000000001</c:v>
                </c:pt>
                <c:pt idx="5">
                  <c:v>0.24767801857585139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9"/>
        <c:overlap val="100"/>
        <c:axId val="31228288"/>
        <c:axId val="31229824"/>
      </c:barChart>
      <c:catAx>
        <c:axId val="31228288"/>
        <c:scaling>
          <c:orientation val="maxMin"/>
        </c:scaling>
        <c:delete val="1"/>
        <c:axPos val="l"/>
        <c:majorTickMark val="out"/>
        <c:minorTickMark val="none"/>
        <c:tickLblPos val="nextTo"/>
        <c:crossAx val="31229824"/>
        <c:crosses val="autoZero"/>
        <c:auto val="1"/>
        <c:lblAlgn val="ctr"/>
        <c:lblOffset val="100"/>
        <c:noMultiLvlLbl val="0"/>
      </c:catAx>
      <c:valAx>
        <c:axId val="3122982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312282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531102000679667"/>
          <c:y val="0.87350261724897393"/>
          <c:w val="0.48276031611751008"/>
          <c:h val="3.5146570686842099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100" b="1" i="0" u="none" strike="noStrike" baseline="0">
                <a:solidFill>
                  <a:schemeClr val="tx2"/>
                </a:solidFill>
                <a:effectLst/>
              </a:rPr>
              <a:t>3.1.6 Ordeneu les opcions que utilitzeu per obtenir la informació especialitzada que requereix l'elaboració de la tesi</a:t>
            </a:r>
          </a:p>
          <a:p>
            <a:pPr>
              <a:defRPr/>
            </a:pPr>
            <a:r>
              <a:rPr lang="es-ES" sz="1100" b="1" i="0" u="none" strike="noStrike" baseline="0">
                <a:solidFill>
                  <a:schemeClr val="tx2"/>
                </a:solidFill>
                <a:effectLst/>
              </a:rPr>
              <a:t>1ª opció</a:t>
            </a:r>
            <a:endParaRPr lang="es-ES" sz="1100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11021117643313454"/>
          <c:y val="1.24320114178725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6186245587226123"/>
          <c:y val="0.11041698140973789"/>
          <c:w val="0.5932139142984485"/>
          <c:h val="0.6701278343599259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 (Elab. Tesi)'!$N$178</c:f>
              <c:strCache>
                <c:ptCount val="1"/>
                <c:pt idx="0">
                  <c:v>Segueixo orientacions del meu/meva director/a o d'altre professorat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</c:dPt>
          <c:dLbls>
            <c:dLbl>
              <c:idx val="5"/>
              <c:numFmt formatCode="0.0%" sourceLinked="0"/>
              <c:spPr/>
              <c:txPr>
                <a:bodyPr/>
                <a:lstStyle/>
                <a:p>
                  <a:pPr>
                    <a:defRPr b="1">
                      <a:solidFill>
                        <a:schemeClr val="accent1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 (Elab. Tesi)'!$O$177:$T$177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 (Elab. Tesi)'!$O$178:$T$178</c:f>
              <c:numCache>
                <c:formatCode>0.00%</c:formatCode>
                <c:ptCount val="6"/>
                <c:pt idx="0">
                  <c:v>0.34100000000000003</c:v>
                </c:pt>
                <c:pt idx="1">
                  <c:v>0.57689999999999997</c:v>
                </c:pt>
                <c:pt idx="2">
                  <c:v>0.46360000000000001</c:v>
                </c:pt>
                <c:pt idx="3">
                  <c:v>0.443</c:v>
                </c:pt>
                <c:pt idx="4">
                  <c:v>0.39760000000000001</c:v>
                </c:pt>
                <c:pt idx="5">
                  <c:v>0.42220000000000002</c:v>
                </c:pt>
              </c:numCache>
            </c:numRef>
          </c:val>
        </c:ser>
        <c:ser>
          <c:idx val="1"/>
          <c:order val="1"/>
          <c:tx>
            <c:strRef>
              <c:f>'Període de Recerca (Elab. Tesi)'!$N$179</c:f>
              <c:strCache>
                <c:ptCount val="1"/>
                <c:pt idx="0">
                  <c:v>Consulto catàlegs i bases de dades especialitzades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Lbls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 (Elab. Tesi)'!$O$177:$T$177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 (Elab. Tesi)'!$O$179:$T$179</c:f>
              <c:numCache>
                <c:formatCode>0.00%</c:formatCode>
                <c:ptCount val="6"/>
                <c:pt idx="0">
                  <c:v>0.22120000000000001</c:v>
                </c:pt>
                <c:pt idx="1">
                  <c:v>0.125</c:v>
                </c:pt>
                <c:pt idx="2">
                  <c:v>0.20910000000000001</c:v>
                </c:pt>
                <c:pt idx="3">
                  <c:v>0.20810000000000001</c:v>
                </c:pt>
                <c:pt idx="4">
                  <c:v>0.2369</c:v>
                </c:pt>
                <c:pt idx="5">
                  <c:v>0.2099</c:v>
                </c:pt>
              </c:numCache>
            </c:numRef>
          </c:val>
        </c:ser>
        <c:ser>
          <c:idx val="2"/>
          <c:order val="2"/>
          <c:tx>
            <c:strRef>
              <c:f>'Període de Recerca (Elab. Tesi)'!$N$180</c:f>
              <c:strCache>
                <c:ptCount val="1"/>
                <c:pt idx="0">
                  <c:v>Consulto a travès de cercadors d'Internet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3"/>
              </a:solidFill>
            </c:spPr>
          </c:dPt>
          <c:dLbls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 (Elab. Tesi)'!$O$177:$T$177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 (Elab. Tesi)'!$O$180:$T$180</c:f>
              <c:numCache>
                <c:formatCode>0.00%</c:formatCode>
                <c:ptCount val="6"/>
                <c:pt idx="0">
                  <c:v>7.8299999999999995E-2</c:v>
                </c:pt>
                <c:pt idx="1">
                  <c:v>0.125</c:v>
                </c:pt>
                <c:pt idx="2">
                  <c:v>8.1799999999999998E-2</c:v>
                </c:pt>
                <c:pt idx="3">
                  <c:v>0.1409</c:v>
                </c:pt>
                <c:pt idx="4">
                  <c:v>0.1205</c:v>
                </c:pt>
                <c:pt idx="5">
                  <c:v>0.1086</c:v>
                </c:pt>
              </c:numCache>
            </c:numRef>
          </c:val>
        </c:ser>
        <c:ser>
          <c:idx val="3"/>
          <c:order val="3"/>
          <c:tx>
            <c:strRef>
              <c:f>'Període de Recerca (Elab. Tesi)'!$N$181</c:f>
              <c:strCache>
                <c:ptCount val="1"/>
                <c:pt idx="0">
                  <c:v>Consulto bibliografia citada en fonts d'informació que llegeixo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Lbls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 (Elab. Tesi)'!$O$177:$T$177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 (Elab. Tesi)'!$O$181:$T$181</c:f>
              <c:numCache>
                <c:formatCode>0.00%</c:formatCode>
                <c:ptCount val="6"/>
                <c:pt idx="0">
                  <c:v>0.30880000000000002</c:v>
                </c:pt>
                <c:pt idx="1">
                  <c:v>0.16350000000000001</c:v>
                </c:pt>
                <c:pt idx="2">
                  <c:v>0.2364</c:v>
                </c:pt>
                <c:pt idx="3">
                  <c:v>0.17449999999999999</c:v>
                </c:pt>
                <c:pt idx="4">
                  <c:v>0.21290000000000001</c:v>
                </c:pt>
                <c:pt idx="5">
                  <c:v>0.22800000000000001</c:v>
                </c:pt>
              </c:numCache>
            </c:numRef>
          </c:val>
        </c:ser>
        <c:ser>
          <c:idx val="4"/>
          <c:order val="4"/>
          <c:tx>
            <c:strRef>
              <c:f>'Període de Recerca (Elab. Tesi)'!$N$182</c:f>
              <c:strCache>
                <c:ptCount val="1"/>
                <c:pt idx="0">
                  <c:v>Altres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</c:spPr>
          </c:dPt>
          <c:dLbls>
            <c:numFmt formatCode="0.0%" sourceLinked="0"/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 (Elab. Tesi)'!$O$177:$T$177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 (Elab. Tesi)'!$O$182:$T$182</c:f>
              <c:numCache>
                <c:formatCode>0.00%</c:formatCode>
                <c:ptCount val="6"/>
                <c:pt idx="0">
                  <c:v>5.0700000000000002E-2</c:v>
                </c:pt>
                <c:pt idx="1">
                  <c:v>9.5999999999999992E-3</c:v>
                </c:pt>
                <c:pt idx="2">
                  <c:v>9.1000000000000004E-3</c:v>
                </c:pt>
                <c:pt idx="3">
                  <c:v>3.3599999999999998E-2</c:v>
                </c:pt>
                <c:pt idx="4">
                  <c:v>3.2099999999999997E-2</c:v>
                </c:pt>
                <c:pt idx="5">
                  <c:v>3.1399999999999997E-2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5793920"/>
        <c:axId val="75795456"/>
      </c:barChart>
      <c:catAx>
        <c:axId val="75793920"/>
        <c:scaling>
          <c:orientation val="maxMin"/>
        </c:scaling>
        <c:delete val="1"/>
        <c:axPos val="l"/>
        <c:majorTickMark val="out"/>
        <c:minorTickMark val="none"/>
        <c:tickLblPos val="nextTo"/>
        <c:crossAx val="75795456"/>
        <c:crosses val="autoZero"/>
        <c:auto val="0"/>
        <c:lblAlgn val="l"/>
        <c:lblOffset val="100"/>
        <c:noMultiLvlLbl val="0"/>
      </c:catAx>
      <c:valAx>
        <c:axId val="7579545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extTo"/>
        <c:crossAx val="757939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5542302495207222E-3"/>
          <c:y val="0.80333683670243017"/>
          <c:w val="0.9808913980092111"/>
          <c:h val="0.1842311518796973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s-ES" sz="1100" b="1" i="0" baseline="0">
                <a:solidFill>
                  <a:schemeClr val="tx2"/>
                </a:solidFill>
                <a:effectLst/>
              </a:rPr>
              <a:t>3.1.6 Ordeneu les opcions que utilitzeu per obtenir la informació especialitzada que requereix l'elaboració de la tesi</a:t>
            </a:r>
          </a:p>
          <a:p>
            <a:pPr algn="ctr">
              <a:defRPr/>
            </a:pPr>
            <a:r>
              <a:rPr lang="es-ES" sz="1100" b="1" i="0" baseline="0">
                <a:solidFill>
                  <a:schemeClr val="tx2"/>
                </a:solidFill>
                <a:effectLst/>
              </a:rPr>
              <a:t>2ª opció</a:t>
            </a:r>
            <a:endParaRPr lang="es-ES" sz="1100">
              <a:solidFill>
                <a:schemeClr val="tx2"/>
              </a:solidFill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36365940106543287"/>
          <c:y val="0.13408950730249772"/>
          <c:w val="0.5932139142984485"/>
          <c:h val="0.6494334537193613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 (Elab. Tesi)'!$N$211</c:f>
              <c:strCache>
                <c:ptCount val="1"/>
                <c:pt idx="0">
                  <c:v>Segueixo orientacions del meu/meva director/a o d'altre professorat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</c:dPt>
          <c:dLbls>
            <c:dLbl>
              <c:idx val="0"/>
              <c:numFmt formatCode="0.0%" sourceLinked="0"/>
              <c:spPr/>
              <c:txPr>
                <a:bodyPr/>
                <a:lstStyle/>
                <a:p>
                  <a:pPr>
                    <a:defRPr sz="800" b="1">
                      <a:solidFill>
                        <a:schemeClr val="accent1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 (Elab. Tesi)'!$O$210:$T$210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 (Elab. Tesi)'!$O$211:$T$211</c:f>
              <c:numCache>
                <c:formatCode>0.00%</c:formatCode>
                <c:ptCount val="6"/>
                <c:pt idx="0">
                  <c:v>0.20469999999999999</c:v>
                </c:pt>
                <c:pt idx="1">
                  <c:v>0.1346</c:v>
                </c:pt>
                <c:pt idx="2">
                  <c:v>0.218</c:v>
                </c:pt>
                <c:pt idx="3">
                  <c:v>0.16900000000000001</c:v>
                </c:pt>
                <c:pt idx="4">
                  <c:v>0.16700000000000001</c:v>
                </c:pt>
                <c:pt idx="5">
                  <c:v>0.17979999999999999</c:v>
                </c:pt>
              </c:numCache>
            </c:numRef>
          </c:val>
        </c:ser>
        <c:ser>
          <c:idx val="1"/>
          <c:order val="1"/>
          <c:tx>
            <c:strRef>
              <c:f>'Període de Recerca (Elab. Tesi)'!$N$212</c:f>
              <c:strCache>
                <c:ptCount val="1"/>
                <c:pt idx="0">
                  <c:v>Consulto catàlegs i bases de dades especialitzades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Lbls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 (Elab. Tesi)'!$O$210:$T$210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 (Elab. Tesi)'!$O$212:$T$212</c:f>
              <c:numCache>
                <c:formatCode>0.00%</c:formatCode>
                <c:ptCount val="6"/>
                <c:pt idx="0">
                  <c:v>0.28370000000000001</c:v>
                </c:pt>
                <c:pt idx="1">
                  <c:v>0.1923</c:v>
                </c:pt>
                <c:pt idx="2">
                  <c:v>0.13600000000000001</c:v>
                </c:pt>
                <c:pt idx="3">
                  <c:v>0.182</c:v>
                </c:pt>
                <c:pt idx="4">
                  <c:v>0.28000000000000003</c:v>
                </c:pt>
                <c:pt idx="5">
                  <c:v>0.23330000000000001</c:v>
                </c:pt>
              </c:numCache>
            </c:numRef>
          </c:val>
        </c:ser>
        <c:ser>
          <c:idx val="2"/>
          <c:order val="2"/>
          <c:tx>
            <c:strRef>
              <c:f>'Període de Recerca (Elab. Tesi)'!$N$213</c:f>
              <c:strCache>
                <c:ptCount val="1"/>
                <c:pt idx="0">
                  <c:v>Consulto a travès de cercadors d'Internet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3"/>
              </a:solidFill>
            </c:spPr>
          </c:dPt>
          <c:dLbls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 (Elab. Tesi)'!$O$210:$T$210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 (Elab. Tesi)'!$O$213:$T$213</c:f>
              <c:numCache>
                <c:formatCode>0.00%</c:formatCode>
                <c:ptCount val="6"/>
                <c:pt idx="0">
                  <c:v>0.15809999999999999</c:v>
                </c:pt>
                <c:pt idx="1">
                  <c:v>0.14419999999999999</c:v>
                </c:pt>
                <c:pt idx="2">
                  <c:v>0.29099999999999998</c:v>
                </c:pt>
                <c:pt idx="3">
                  <c:v>0.23599999999999999</c:v>
                </c:pt>
                <c:pt idx="4">
                  <c:v>0.20699999999999999</c:v>
                </c:pt>
                <c:pt idx="5">
                  <c:v>0.2029</c:v>
                </c:pt>
              </c:numCache>
            </c:numRef>
          </c:val>
        </c:ser>
        <c:ser>
          <c:idx val="3"/>
          <c:order val="3"/>
          <c:tx>
            <c:strRef>
              <c:f>'Període de Recerca (Elab. Tesi)'!$N$214</c:f>
              <c:strCache>
                <c:ptCount val="1"/>
                <c:pt idx="0">
                  <c:v>Consulto bibliografia citada en fonts d'informació que llegeixo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Lbls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 (Elab. Tesi)'!$O$210:$T$210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 (Elab. Tesi)'!$O$214:$T$214</c:f>
              <c:numCache>
                <c:formatCode>0.00%</c:formatCode>
                <c:ptCount val="6"/>
                <c:pt idx="0">
                  <c:v>0.33489999999999998</c:v>
                </c:pt>
                <c:pt idx="1">
                  <c:v>0.52880000000000005</c:v>
                </c:pt>
                <c:pt idx="2">
                  <c:v>0.33600000000000002</c:v>
                </c:pt>
                <c:pt idx="3">
                  <c:v>0.41199999999999998</c:v>
                </c:pt>
                <c:pt idx="4">
                  <c:v>0.33700000000000002</c:v>
                </c:pt>
                <c:pt idx="5">
                  <c:v>0.37419999999999998</c:v>
                </c:pt>
              </c:numCache>
            </c:numRef>
          </c:val>
        </c:ser>
        <c:ser>
          <c:idx val="4"/>
          <c:order val="4"/>
          <c:tx>
            <c:strRef>
              <c:f>'Període de Recerca (Elab. Tesi)'!$N$215</c:f>
              <c:strCache>
                <c:ptCount val="1"/>
                <c:pt idx="0">
                  <c:v>Altres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</c:spPr>
          </c:dPt>
          <c:dLbls>
            <c:dLbl>
              <c:idx val="1"/>
              <c:delete val="1"/>
            </c:dLbl>
            <c:dLbl>
              <c:idx val="3"/>
              <c:delete val="1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 (Elab. Tesi)'!$O$210:$T$210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 (Elab. Tesi)'!$O$215:$T$215</c:f>
              <c:numCache>
                <c:formatCode>0.00%</c:formatCode>
                <c:ptCount val="6"/>
                <c:pt idx="0">
                  <c:v>1.8599999999999998E-2</c:v>
                </c:pt>
                <c:pt idx="1">
                  <c:v>0</c:v>
                </c:pt>
                <c:pt idx="2">
                  <c:v>1.7999999999999999E-2</c:v>
                </c:pt>
                <c:pt idx="3">
                  <c:v>0</c:v>
                </c:pt>
                <c:pt idx="4">
                  <c:v>8.0000000000000002E-3</c:v>
                </c:pt>
                <c:pt idx="5">
                  <c:v>9.7000000000000003E-3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6211328"/>
        <c:axId val="76212864"/>
      </c:barChart>
      <c:catAx>
        <c:axId val="76211328"/>
        <c:scaling>
          <c:orientation val="minMax"/>
        </c:scaling>
        <c:delete val="1"/>
        <c:axPos val="l"/>
        <c:majorTickMark val="out"/>
        <c:minorTickMark val="none"/>
        <c:tickLblPos val="nextTo"/>
        <c:crossAx val="76212864"/>
        <c:crosses val="autoZero"/>
        <c:auto val="1"/>
        <c:lblAlgn val="ctr"/>
        <c:lblOffset val="100"/>
        <c:noMultiLvlLbl val="0"/>
      </c:catAx>
      <c:valAx>
        <c:axId val="76212864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762113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5542302495206961E-3"/>
          <c:y val="0.79717791389056902"/>
          <c:w val="0.9808913980092111"/>
          <c:h val="0.18947759544397716"/>
        </c:manualLayout>
      </c:layout>
      <c:overlay val="0"/>
      <c:spPr>
        <a:ln>
          <a:solidFill>
            <a:schemeClr val="bg1">
              <a:lumMod val="85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 algn="ctr">
              <a:defRPr>
                <a:solidFill>
                  <a:schemeClr val="tx2"/>
                </a:solidFill>
              </a:defRPr>
            </a:pPr>
            <a:r>
              <a:rPr lang="es-ES" sz="1100" b="1" i="0" baseline="0">
                <a:solidFill>
                  <a:schemeClr val="tx2"/>
                </a:solidFill>
                <a:effectLst/>
              </a:rPr>
              <a:t>3.1.6 Ordeneu les opcions que utilitzeu per obtenir la informació especialitzada que requereix l'elaboració de la tesi</a:t>
            </a:r>
          </a:p>
          <a:p>
            <a:pPr algn="ctr">
              <a:defRPr>
                <a:solidFill>
                  <a:schemeClr val="tx2"/>
                </a:solidFill>
              </a:defRPr>
            </a:pPr>
            <a:r>
              <a:rPr lang="es-ES" sz="1100" b="1" i="0" baseline="0">
                <a:solidFill>
                  <a:schemeClr val="tx2"/>
                </a:solidFill>
                <a:effectLst/>
              </a:rPr>
              <a:t>3ª opció</a:t>
            </a:r>
            <a:endParaRPr lang="es-ES" sz="1100">
              <a:solidFill>
                <a:schemeClr val="tx2"/>
              </a:solidFill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35419732022057138"/>
          <c:y val="0.10036891878091507"/>
          <c:w val="0.60093951243981447"/>
          <c:h val="0.6898840120138363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 (Elab. Tesi)'!$O$244</c:f>
              <c:strCache>
                <c:ptCount val="1"/>
                <c:pt idx="0">
                  <c:v>Segueixo orientacions del meu/meva director/a o d'altre professorat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</c:dPt>
          <c:dLbls>
            <c:dLbl>
              <c:idx val="0"/>
              <c:numFmt formatCode="0.0%" sourceLinked="0"/>
              <c:spPr/>
              <c:txPr>
                <a:bodyPr/>
                <a:lstStyle/>
                <a:p>
                  <a:pPr>
                    <a:defRPr sz="800" b="1">
                      <a:solidFill>
                        <a:schemeClr val="accent1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 (Elab. Tesi)'!$P$243:$U$243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 (Elab. Tesi)'!$P$244:$U$244</c:f>
              <c:numCache>
                <c:formatCode>0.00%</c:formatCode>
                <c:ptCount val="6"/>
                <c:pt idx="0">
                  <c:v>0.25590000000000002</c:v>
                </c:pt>
                <c:pt idx="1">
                  <c:v>0.13600000000000001</c:v>
                </c:pt>
                <c:pt idx="2">
                  <c:v>0.15</c:v>
                </c:pt>
                <c:pt idx="3">
                  <c:v>0.20300000000000001</c:v>
                </c:pt>
                <c:pt idx="4">
                  <c:v>0.183</c:v>
                </c:pt>
                <c:pt idx="5">
                  <c:v>0.1953</c:v>
                </c:pt>
              </c:numCache>
            </c:numRef>
          </c:val>
        </c:ser>
        <c:ser>
          <c:idx val="1"/>
          <c:order val="1"/>
          <c:tx>
            <c:strRef>
              <c:f>'Període de Recerca (Elab. Tesi)'!$O$245</c:f>
              <c:strCache>
                <c:ptCount val="1"/>
                <c:pt idx="0">
                  <c:v>Consulto catàlegs i bases de dades especialitzades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Lbls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 (Elab. Tesi)'!$P$243:$U$243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 (Elab. Tesi)'!$P$245:$U$245</c:f>
              <c:numCache>
                <c:formatCode>0.00%</c:formatCode>
                <c:ptCount val="6"/>
                <c:pt idx="0">
                  <c:v>0.27010000000000001</c:v>
                </c:pt>
                <c:pt idx="1">
                  <c:v>0.35</c:v>
                </c:pt>
                <c:pt idx="2">
                  <c:v>0.26200000000000001</c:v>
                </c:pt>
                <c:pt idx="3">
                  <c:v>0.23100000000000001</c:v>
                </c:pt>
                <c:pt idx="4">
                  <c:v>0.26300000000000001</c:v>
                </c:pt>
                <c:pt idx="5">
                  <c:v>0.26989999999999997</c:v>
                </c:pt>
              </c:numCache>
            </c:numRef>
          </c:val>
        </c:ser>
        <c:ser>
          <c:idx val="2"/>
          <c:order val="2"/>
          <c:tx>
            <c:strRef>
              <c:f>'Període de Recerca (Elab. Tesi)'!$O$246</c:f>
              <c:strCache>
                <c:ptCount val="1"/>
                <c:pt idx="0">
                  <c:v>Consulto a travès de cercadors d'Internet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3"/>
              </a:solidFill>
            </c:spPr>
          </c:dPt>
          <c:dLbls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 (Elab. Tesi)'!$P$243:$U$243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 (Elab. Tesi)'!$P$246:$U$246</c:f>
              <c:numCache>
                <c:formatCode>0.00%</c:formatCode>
                <c:ptCount val="6"/>
                <c:pt idx="0">
                  <c:v>0.18479999999999999</c:v>
                </c:pt>
                <c:pt idx="1">
                  <c:v>0.34</c:v>
                </c:pt>
                <c:pt idx="2">
                  <c:v>0.20599999999999999</c:v>
                </c:pt>
                <c:pt idx="3">
                  <c:v>0.245</c:v>
                </c:pt>
                <c:pt idx="4">
                  <c:v>0.246</c:v>
                </c:pt>
                <c:pt idx="5">
                  <c:v>0.23630000000000001</c:v>
                </c:pt>
              </c:numCache>
            </c:numRef>
          </c:val>
        </c:ser>
        <c:ser>
          <c:idx val="3"/>
          <c:order val="3"/>
          <c:tx>
            <c:strRef>
              <c:f>'Període de Recerca (Elab. Tesi)'!$O$247</c:f>
              <c:strCache>
                <c:ptCount val="1"/>
                <c:pt idx="0">
                  <c:v>Consulto bibliografia citada en fonts d'informació que llegeixo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Lbls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 (Elab. Tesi)'!$P$243:$U$243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 (Elab. Tesi)'!$P$247:$U$247</c:f>
              <c:numCache>
                <c:formatCode>0.00%</c:formatCode>
                <c:ptCount val="6"/>
                <c:pt idx="0">
                  <c:v>0.25119999999999998</c:v>
                </c:pt>
                <c:pt idx="1">
                  <c:v>0.155</c:v>
                </c:pt>
                <c:pt idx="2">
                  <c:v>0.36399999999999999</c:v>
                </c:pt>
                <c:pt idx="3">
                  <c:v>0.30099999999999999</c:v>
                </c:pt>
                <c:pt idx="4">
                  <c:v>0.28799999999999998</c:v>
                </c:pt>
                <c:pt idx="5">
                  <c:v>0.27360000000000001</c:v>
                </c:pt>
              </c:numCache>
            </c:numRef>
          </c:val>
        </c:ser>
        <c:ser>
          <c:idx val="4"/>
          <c:order val="4"/>
          <c:tx>
            <c:strRef>
              <c:f>'Període de Recerca (Elab. Tesi)'!$O$248</c:f>
              <c:strCache>
                <c:ptCount val="1"/>
                <c:pt idx="0">
                  <c:v>Altres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</c:spPr>
          </c:dPt>
          <c:dLbls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 (Elab. Tesi)'!$P$243:$U$243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 (Elab. Tesi)'!$P$248:$U$248</c:f>
              <c:numCache>
                <c:formatCode>0.00%</c:formatCode>
                <c:ptCount val="6"/>
                <c:pt idx="0">
                  <c:v>3.7900000000000003E-2</c:v>
                </c:pt>
                <c:pt idx="1">
                  <c:v>1.9E-2</c:v>
                </c:pt>
                <c:pt idx="2">
                  <c:v>1.9E-2</c:v>
                </c:pt>
                <c:pt idx="3">
                  <c:v>2.1000000000000001E-2</c:v>
                </c:pt>
                <c:pt idx="4">
                  <c:v>2.1000000000000001E-2</c:v>
                </c:pt>
                <c:pt idx="5">
                  <c:v>2.4899999999999999E-2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3121408"/>
        <c:axId val="33122944"/>
      </c:barChart>
      <c:catAx>
        <c:axId val="33121408"/>
        <c:scaling>
          <c:orientation val="minMax"/>
        </c:scaling>
        <c:delete val="1"/>
        <c:axPos val="l"/>
        <c:majorTickMark val="out"/>
        <c:minorTickMark val="none"/>
        <c:tickLblPos val="nextTo"/>
        <c:crossAx val="33122944"/>
        <c:crosses val="autoZero"/>
        <c:auto val="1"/>
        <c:lblAlgn val="ctr"/>
        <c:lblOffset val="100"/>
        <c:noMultiLvlLbl val="0"/>
      </c:catAx>
      <c:valAx>
        <c:axId val="33122944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33121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1.559796950011127E-2"/>
          <c:y val="0.80272370140327265"/>
          <c:w val="0.96880406099977745"/>
          <c:h val="0.18480552798820613"/>
        </c:manualLayout>
      </c:layout>
      <c:overlay val="0"/>
      <c:spPr>
        <a:ln>
          <a:solidFill>
            <a:schemeClr val="bg1">
              <a:lumMod val="85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 algn="ctr">
              <a:defRPr>
                <a:solidFill>
                  <a:schemeClr val="tx2"/>
                </a:solidFill>
              </a:defRPr>
            </a:pPr>
            <a:r>
              <a:rPr lang="es-ES" sz="1100" b="1" i="0" baseline="0">
                <a:solidFill>
                  <a:schemeClr val="tx2"/>
                </a:solidFill>
                <a:effectLst/>
              </a:rPr>
              <a:t>3.1.6 Ordeneu les opcions que utilitzeu per obtenir la informació especialitzada que requereix l'elaboració de la tesi</a:t>
            </a:r>
          </a:p>
          <a:p>
            <a:pPr algn="ctr">
              <a:defRPr>
                <a:solidFill>
                  <a:schemeClr val="tx2"/>
                </a:solidFill>
              </a:defRPr>
            </a:pPr>
            <a:r>
              <a:rPr lang="es-ES" sz="1100" b="1" i="0" baseline="0">
                <a:solidFill>
                  <a:schemeClr val="tx2"/>
                </a:solidFill>
                <a:effectLst/>
              </a:rPr>
              <a:t>4ª opció</a:t>
            </a:r>
            <a:endParaRPr lang="es-ES" sz="1100">
              <a:solidFill>
                <a:schemeClr val="tx2"/>
              </a:solidFill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35682587327590765"/>
          <c:y val="0.12414928208439226"/>
          <c:w val="0.60380052493438319"/>
          <c:h val="0.6577512412771721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 (Elab. Tesi)'!$O$279</c:f>
              <c:strCache>
                <c:ptCount val="1"/>
                <c:pt idx="0">
                  <c:v>Segueixo orientacions del meu/meva director/a o d'altre professorat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</c:dPt>
          <c:dLbls>
            <c:dLbl>
              <c:idx val="0"/>
              <c:numFmt formatCode="0.0%" sourceLinked="0"/>
              <c:spPr/>
              <c:txPr>
                <a:bodyPr/>
                <a:lstStyle/>
                <a:p>
                  <a:pPr>
                    <a:defRPr sz="800" b="1">
                      <a:solidFill>
                        <a:schemeClr val="accent1"/>
                      </a:solidFill>
                    </a:defRPr>
                  </a:pPr>
                  <a:endParaRPr lang="es-E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 (Elab. Tesi)'!$P$278:$U$278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 (Elab. Tesi)'!$P$279:$U$279</c:f>
              <c:numCache>
                <c:formatCode>0.00%</c:formatCode>
                <c:ptCount val="6"/>
                <c:pt idx="0">
                  <c:v>0.17649999999999999</c:v>
                </c:pt>
                <c:pt idx="1">
                  <c:v>0.13300000000000001</c:v>
                </c:pt>
                <c:pt idx="2">
                  <c:v>0.155</c:v>
                </c:pt>
                <c:pt idx="3">
                  <c:v>0.14599999999999999</c:v>
                </c:pt>
                <c:pt idx="4">
                  <c:v>0.17699999999999999</c:v>
                </c:pt>
                <c:pt idx="5">
                  <c:v>0.1628</c:v>
                </c:pt>
              </c:numCache>
            </c:numRef>
          </c:val>
        </c:ser>
        <c:ser>
          <c:idx val="1"/>
          <c:order val="1"/>
          <c:tx>
            <c:strRef>
              <c:f>'Període de Recerca (Elab. Tesi)'!$O$280</c:f>
              <c:strCache>
                <c:ptCount val="1"/>
                <c:pt idx="0">
                  <c:v>Consulto catàlegs i bases de dades especialitzades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Lbls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 (Elab. Tesi)'!$P$278:$U$278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 (Elab. Tesi)'!$P$280:$U$280</c:f>
              <c:numCache>
                <c:formatCode>0.00%</c:formatCode>
                <c:ptCount val="6"/>
                <c:pt idx="0">
                  <c:v>0.1618</c:v>
                </c:pt>
                <c:pt idx="1">
                  <c:v>0.255</c:v>
                </c:pt>
                <c:pt idx="2">
                  <c:v>0.33</c:v>
                </c:pt>
                <c:pt idx="3">
                  <c:v>0.32800000000000001</c:v>
                </c:pt>
                <c:pt idx="4">
                  <c:v>0.185</c:v>
                </c:pt>
                <c:pt idx="5">
                  <c:v>0.2326</c:v>
                </c:pt>
              </c:numCache>
            </c:numRef>
          </c:val>
        </c:ser>
        <c:ser>
          <c:idx val="2"/>
          <c:order val="2"/>
          <c:tx>
            <c:strRef>
              <c:f>'Període de Recerca (Elab. Tesi)'!$O$281</c:f>
              <c:strCache>
                <c:ptCount val="1"/>
                <c:pt idx="0">
                  <c:v>Consulto a travès de cercadors d'Internet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3"/>
              </a:solidFill>
            </c:spPr>
          </c:dPt>
          <c:dLbls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 (Elab. Tesi)'!$P$278:$U$278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 (Elab. Tesi)'!$P$281:$U$281</c:f>
              <c:numCache>
                <c:formatCode>0.00%</c:formatCode>
                <c:ptCount val="6"/>
                <c:pt idx="0">
                  <c:v>0.50980000000000003</c:v>
                </c:pt>
                <c:pt idx="1">
                  <c:v>0.378</c:v>
                </c:pt>
                <c:pt idx="2">
                  <c:v>0.39800000000000002</c:v>
                </c:pt>
                <c:pt idx="3">
                  <c:v>0.36499999999999999</c:v>
                </c:pt>
                <c:pt idx="4">
                  <c:v>0.40899999999999997</c:v>
                </c:pt>
                <c:pt idx="5">
                  <c:v>0.42249999999999999</c:v>
                </c:pt>
              </c:numCache>
            </c:numRef>
          </c:val>
        </c:ser>
        <c:ser>
          <c:idx val="3"/>
          <c:order val="3"/>
          <c:tx>
            <c:strRef>
              <c:f>'Període de Recerca (Elab. Tesi)'!$O$282</c:f>
              <c:strCache>
                <c:ptCount val="1"/>
                <c:pt idx="0">
                  <c:v>Consulto bibliografia citada en fonts d'informació que llegeixo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Lbls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 (Elab. Tesi)'!$P$278:$U$278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 (Elab. Tesi)'!$P$282:$U$282</c:f>
              <c:numCache>
                <c:formatCode>0.00%</c:formatCode>
                <c:ptCount val="6"/>
                <c:pt idx="0">
                  <c:v>9.8000000000000004E-2</c:v>
                </c:pt>
                <c:pt idx="1">
                  <c:v>0.153</c:v>
                </c:pt>
                <c:pt idx="2">
                  <c:v>4.9000000000000002E-2</c:v>
                </c:pt>
                <c:pt idx="3">
                  <c:v>0.11700000000000001</c:v>
                </c:pt>
                <c:pt idx="4">
                  <c:v>0.14199999999999999</c:v>
                </c:pt>
                <c:pt idx="5">
                  <c:v>0.115</c:v>
                </c:pt>
              </c:numCache>
            </c:numRef>
          </c:val>
        </c:ser>
        <c:ser>
          <c:idx val="4"/>
          <c:order val="4"/>
          <c:tx>
            <c:strRef>
              <c:f>'Període de Recerca (Elab. Tesi)'!$O$283</c:f>
              <c:strCache>
                <c:ptCount val="1"/>
                <c:pt idx="0">
                  <c:v>Altres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</c:spPr>
          </c:dPt>
          <c:dLbls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 (Elab. Tesi)'!$P$278:$U$278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 (Elab. Tesi)'!$P$283:$U$283</c:f>
              <c:numCache>
                <c:formatCode>0.00%</c:formatCode>
                <c:ptCount val="6"/>
                <c:pt idx="0">
                  <c:v>5.3900000000000003E-2</c:v>
                </c:pt>
                <c:pt idx="1">
                  <c:v>8.2000000000000003E-2</c:v>
                </c:pt>
                <c:pt idx="2">
                  <c:v>6.8000000000000005E-2</c:v>
                </c:pt>
                <c:pt idx="3">
                  <c:v>4.3999999999999997E-2</c:v>
                </c:pt>
                <c:pt idx="4">
                  <c:v>8.5999999999999993E-2</c:v>
                </c:pt>
                <c:pt idx="5">
                  <c:v>6.7199999999999996E-2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3202560"/>
        <c:axId val="33204096"/>
      </c:barChart>
      <c:catAx>
        <c:axId val="33202560"/>
        <c:scaling>
          <c:orientation val="minMax"/>
        </c:scaling>
        <c:delete val="1"/>
        <c:axPos val="l"/>
        <c:majorTickMark val="out"/>
        <c:minorTickMark val="none"/>
        <c:tickLblPos val="nextTo"/>
        <c:crossAx val="33204096"/>
        <c:crosses val="autoZero"/>
        <c:auto val="1"/>
        <c:lblAlgn val="ctr"/>
        <c:lblOffset val="100"/>
        <c:noMultiLvlLbl val="0"/>
      </c:catAx>
      <c:valAx>
        <c:axId val="33204096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332025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1.5108668463421933E-2"/>
          <c:y val="0.80455174417643116"/>
          <c:w val="0.96799295390089657"/>
          <c:h val="0.18309304447000521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100" b="1" i="0" baseline="0">
                <a:solidFill>
                  <a:schemeClr val="tx2"/>
                </a:solidFill>
                <a:effectLst/>
              </a:rPr>
              <a:t>3.1.6 Ordeneu les opcions que utilitzeu per obtenir la informació especialitzada que requereix l'elaboració de la tesi</a:t>
            </a:r>
          </a:p>
          <a:p>
            <a:pPr>
              <a:defRPr/>
            </a:pPr>
            <a:r>
              <a:rPr lang="es-ES" sz="1100" b="1" i="0" baseline="0">
                <a:solidFill>
                  <a:schemeClr val="tx2"/>
                </a:solidFill>
                <a:effectLst/>
              </a:rPr>
              <a:t>5ª opció</a:t>
            </a:r>
            <a:endParaRPr lang="es-ES" sz="1100">
              <a:solidFill>
                <a:schemeClr val="tx2"/>
              </a:solidFill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35599184691415592"/>
          <c:y val="0.10436315619447849"/>
          <c:w val="0.60991214590773735"/>
          <c:h val="0.6862162291560216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'Període de Recerca (Elab. Tesi)'!$O$315</c:f>
              <c:strCache>
                <c:ptCount val="1"/>
                <c:pt idx="0">
                  <c:v>Segueixo orientacions del meu/meva director/a o d'altre professorat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</c:spPr>
          </c:dPt>
          <c:dLbls>
            <c:dLbl>
              <c:idx val="2"/>
              <c:layout>
                <c:manualLayout>
                  <c:x val="-5.3835800807537013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5890533871691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 (Elab. Tesi)'!$P$314:$U$314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 (Elab. Tesi)'!$P$315:$U$315</c:f>
              <c:numCache>
                <c:formatCode>0.00%</c:formatCode>
                <c:ptCount val="6"/>
                <c:pt idx="0">
                  <c:v>2.2499999999999999E-2</c:v>
                </c:pt>
                <c:pt idx="1">
                  <c:v>2.3E-2</c:v>
                </c:pt>
                <c:pt idx="2">
                  <c:v>2.5000000000000001E-2</c:v>
                </c:pt>
                <c:pt idx="3">
                  <c:v>3.3000000000000002E-2</c:v>
                </c:pt>
                <c:pt idx="4">
                  <c:v>6.5000000000000002E-2</c:v>
                </c:pt>
                <c:pt idx="5">
                  <c:v>3.7593984962406013E-2</c:v>
                </c:pt>
              </c:numCache>
            </c:numRef>
          </c:val>
        </c:ser>
        <c:ser>
          <c:idx val="1"/>
          <c:order val="1"/>
          <c:tx>
            <c:strRef>
              <c:f>'Període de Recerca (Elab. Tesi)'!$O$316</c:f>
              <c:strCache>
                <c:ptCount val="1"/>
                <c:pt idx="0">
                  <c:v>Consulto catàlegs i bases de dades especialitzades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Lbls>
            <c:dLbl>
              <c:idx val="2"/>
              <c:layout>
                <c:manualLayout>
                  <c:x val="-3.5890533871691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5.3835800807537013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 (Elab. Tesi)'!$P$314:$U$314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 (Elab. Tesi)'!$P$316:$U$316</c:f>
              <c:numCache>
                <c:formatCode>0.00%</c:formatCode>
                <c:ptCount val="6"/>
                <c:pt idx="0">
                  <c:v>3.9300000000000002E-2</c:v>
                </c:pt>
                <c:pt idx="1">
                  <c:v>5.8000000000000003E-2</c:v>
                </c:pt>
                <c:pt idx="2">
                  <c:v>2.5000000000000001E-2</c:v>
                </c:pt>
                <c:pt idx="3">
                  <c:v>2.5000000000000001E-2</c:v>
                </c:pt>
                <c:pt idx="4">
                  <c:v>3.5000000000000003E-2</c:v>
                </c:pt>
                <c:pt idx="5">
                  <c:v>3.6090225563909777E-2</c:v>
                </c:pt>
              </c:numCache>
            </c:numRef>
          </c:val>
        </c:ser>
        <c:ser>
          <c:idx val="2"/>
          <c:order val="2"/>
          <c:tx>
            <c:strRef>
              <c:f>'Període de Recerca (Elab. Tesi)'!$O$317</c:f>
              <c:strCache>
                <c:ptCount val="1"/>
                <c:pt idx="0">
                  <c:v>Consulto a travès de cercadors d'Internet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3"/>
              </a:solidFill>
            </c:spPr>
          </c:dPt>
          <c:dLbls>
            <c:dLbl>
              <c:idx val="1"/>
              <c:layout>
                <c:manualLayout>
                  <c:x val="0"/>
                  <c:y val="-1.45265876588059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58905338716913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7.1781067743382681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-1.03761340420042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0"/>
                  <c:y val="-6.225680425202515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 (Elab. Tesi)'!$P$314:$U$314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 (Elab. Tesi)'!$P$317:$U$317</c:f>
              <c:numCache>
                <c:formatCode>0.00%</c:formatCode>
                <c:ptCount val="6"/>
                <c:pt idx="0">
                  <c:v>9.5500000000000002E-2</c:v>
                </c:pt>
                <c:pt idx="1">
                  <c:v>2.3E-2</c:v>
                </c:pt>
                <c:pt idx="2">
                  <c:v>2.5000000000000001E-2</c:v>
                </c:pt>
                <c:pt idx="3">
                  <c:v>2.5000000000000001E-2</c:v>
                </c:pt>
                <c:pt idx="4">
                  <c:v>0.02</c:v>
                </c:pt>
                <c:pt idx="5">
                  <c:v>4.2105263157894736E-2</c:v>
                </c:pt>
              </c:numCache>
            </c:numRef>
          </c:val>
        </c:ser>
        <c:ser>
          <c:idx val="3"/>
          <c:order val="3"/>
          <c:tx>
            <c:strRef>
              <c:f>'Període de Recerca (Elab. Tesi)'!$O$318</c:f>
              <c:strCache>
                <c:ptCount val="1"/>
                <c:pt idx="0">
                  <c:v>Consulto bibliografia citada en fonts d'informació que llegeixo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Lbls>
            <c:dLbl>
              <c:idx val="1"/>
              <c:layout>
                <c:manualLayout>
                  <c:x val="1.794526693584567E-3"/>
                  <c:y val="6.225680425202534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3835800807537013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delete val="1"/>
            </c:dLbl>
            <c:dLbl>
              <c:idx val="4"/>
              <c:layout>
                <c:manualLayout>
                  <c:x val="0"/>
                  <c:y val="6.225680425202534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3.589053387169134E-3"/>
                  <c:y val="8.300907233603398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 (Elab. Tesi)'!$P$314:$U$314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 (Elab. Tesi)'!$P$318:$U$318</c:f>
              <c:numCache>
                <c:formatCode>0.00%</c:formatCode>
                <c:ptCount val="6"/>
                <c:pt idx="0">
                  <c:v>5.5999999999999999E-3</c:v>
                </c:pt>
                <c:pt idx="1">
                  <c:v>1.2E-2</c:v>
                </c:pt>
                <c:pt idx="2">
                  <c:v>2.5000000000000001E-2</c:v>
                </c:pt>
                <c:pt idx="3">
                  <c:v>0</c:v>
                </c:pt>
                <c:pt idx="4">
                  <c:v>1.4999999999999999E-2</c:v>
                </c:pt>
                <c:pt idx="5">
                  <c:v>1.0526315789473684E-2</c:v>
                </c:pt>
              </c:numCache>
            </c:numRef>
          </c:val>
        </c:ser>
        <c:ser>
          <c:idx val="4"/>
          <c:order val="4"/>
          <c:tx>
            <c:strRef>
              <c:f>'Període de Recerca (Elab. Tesi)'!$O$319</c:f>
              <c:strCache>
                <c:ptCount val="1"/>
                <c:pt idx="0">
                  <c:v>Altres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</c:spPr>
          </c:dPt>
          <c:dLbls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'Període de Recerca (Elab. Tesi)'!$P$314:$U$314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'Període de Recerca (Elab. Tesi)'!$P$319:$U$319</c:f>
              <c:numCache>
                <c:formatCode>0.00%</c:formatCode>
                <c:ptCount val="6"/>
                <c:pt idx="0">
                  <c:v>0.83709999999999996</c:v>
                </c:pt>
                <c:pt idx="1">
                  <c:v>0.88400000000000001</c:v>
                </c:pt>
                <c:pt idx="2">
                  <c:v>0.9</c:v>
                </c:pt>
                <c:pt idx="3">
                  <c:v>0.91800000000000004</c:v>
                </c:pt>
                <c:pt idx="4">
                  <c:v>0.86399999999999999</c:v>
                </c:pt>
                <c:pt idx="5">
                  <c:v>0.87368421052631584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3328512"/>
        <c:axId val="33346688"/>
      </c:barChart>
      <c:catAx>
        <c:axId val="33328512"/>
        <c:scaling>
          <c:orientation val="minMax"/>
        </c:scaling>
        <c:delete val="1"/>
        <c:axPos val="l"/>
        <c:majorTickMark val="out"/>
        <c:minorTickMark val="none"/>
        <c:tickLblPos val="nextTo"/>
        <c:crossAx val="33346688"/>
        <c:crosses val="autoZero"/>
        <c:auto val="1"/>
        <c:lblAlgn val="ctr"/>
        <c:lblOffset val="100"/>
        <c:noMultiLvlLbl val="0"/>
      </c:catAx>
      <c:valAx>
        <c:axId val="33346688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333285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1.7392496193695837E-2"/>
          <c:y val="0.8030307462009052"/>
          <c:w val="0.96521500761260837"/>
          <c:h val="0.18451789294868978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100">
                <a:solidFill>
                  <a:schemeClr val="tx2"/>
                </a:solidFill>
              </a:rPr>
              <a:t>4.1 La</a:t>
            </a:r>
            <a:r>
              <a:rPr lang="es-ES" sz="1100" baseline="0">
                <a:solidFill>
                  <a:schemeClr val="tx2"/>
                </a:solidFill>
              </a:rPr>
              <a:t> informació i la orientació que vaig rebre en el procés d'admissió han estat útils</a:t>
            </a:r>
          </a:p>
          <a:p>
            <a:pPr>
              <a:defRPr/>
            </a:pPr>
            <a:r>
              <a:rPr lang="es-ES" sz="1100" baseline="0">
                <a:solidFill>
                  <a:schemeClr val="tx2"/>
                </a:solidFill>
              </a:rPr>
              <a:t>Opinió global</a:t>
            </a:r>
            <a:endParaRPr lang="es-ES" sz="1100">
              <a:solidFill>
                <a:schemeClr val="tx2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240878641865833"/>
          <c:y val="7.676299912542732E-2"/>
          <c:w val="0.58140849083145474"/>
          <c:h val="0.7931342576570190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'Org. i Sup. Admin'!$O$11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</c:spPr>
          </c:dPt>
          <c:dLbls>
            <c:dLbl>
              <c:idx val="0"/>
              <c:layout>
                <c:manualLayout>
                  <c:x val="0"/>
                  <c:y val="-3.7434623784631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0456806874717327E-3"/>
                  <c:y val="-3.5232587091418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4473089099954772E-2"/>
                  <c:y val="-3.74346237846317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6182722749886929E-3"/>
                  <c:y val="-3.52325870914180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5.4274084124830389E-3"/>
                  <c:y val="-3.30305503982045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7.2365445499773858E-3"/>
                  <c:y val="-3.74346237846317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'Org. i Sup. Admin'!$N$12:$N$17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'Org. i Sup. Admin'!$O$12:$O$17</c:f>
              <c:numCache>
                <c:formatCode>0.00%</c:formatCode>
                <c:ptCount val="6"/>
                <c:pt idx="0">
                  <c:v>5.8999999999999997E-2</c:v>
                </c:pt>
                <c:pt idx="1">
                  <c:v>0.107</c:v>
                </c:pt>
                <c:pt idx="2">
                  <c:v>0.13300000000000001</c:v>
                </c:pt>
                <c:pt idx="3">
                  <c:v>7.6999999999999999E-2</c:v>
                </c:pt>
                <c:pt idx="4">
                  <c:v>8.7999999999999995E-2</c:v>
                </c:pt>
                <c:pt idx="5">
                  <c:v>8.771929824561403E-2</c:v>
                </c:pt>
              </c:numCache>
            </c:numRef>
          </c:val>
        </c:ser>
        <c:ser>
          <c:idx val="1"/>
          <c:order val="1"/>
          <c:tx>
            <c:strRef>
              <c:f>'Org. i Sup. Admin'!$P$11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</c:spPr>
          </c:dPt>
          <c:dLbls>
            <c:dLbl>
              <c:idx val="0"/>
              <c:layout>
                <c:manualLayout>
                  <c:x val="2.7137042062415129E-2"/>
                  <c:y val="-3.7434623784631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8946178199909477E-2"/>
                  <c:y val="-3.5232587091418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9900497512437876E-2"/>
                  <c:y val="-3.74346237846317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6282225237449117E-2"/>
                  <c:y val="-3.52325870914180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5.4274084124830389E-3"/>
                  <c:y val="-3.5232587091418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8091361374943465E-2"/>
                  <c:y val="-3.74346237846317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'Org. i Sup. Admin'!$N$12:$N$17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'Org. i Sup. Admin'!$P$12:$P$17</c:f>
              <c:numCache>
                <c:formatCode>0.00%</c:formatCode>
                <c:ptCount val="6"/>
                <c:pt idx="0">
                  <c:v>0.17599999999999999</c:v>
                </c:pt>
                <c:pt idx="1">
                  <c:v>0.182</c:v>
                </c:pt>
                <c:pt idx="2">
                  <c:v>0.14799999999999999</c:v>
                </c:pt>
                <c:pt idx="3">
                  <c:v>0.13700000000000001</c:v>
                </c:pt>
                <c:pt idx="4">
                  <c:v>0.106</c:v>
                </c:pt>
                <c:pt idx="5">
                  <c:v>0.14473684210526316</c:v>
                </c:pt>
              </c:numCache>
            </c:numRef>
          </c:val>
        </c:ser>
        <c:ser>
          <c:idx val="2"/>
          <c:order val="2"/>
          <c:tx>
            <c:strRef>
              <c:f>'Org. i Sup. Admin'!$Q$11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/>
              </a:solidFill>
            </c:spPr>
          </c:dPt>
          <c:dLbls>
            <c:dLbl>
              <c:idx val="0"/>
              <c:layout>
                <c:manualLayout>
                  <c:x val="6.1510628674807777E-2"/>
                  <c:y val="-3.7434623784631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2464947987336044E-2"/>
                  <c:y val="-3.5232587091418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0655811849841699E-2"/>
                  <c:y val="-3.74346237846317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8846675712347354E-2"/>
                  <c:y val="-3.52325870914180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5.4274084124830396E-2"/>
                  <c:y val="-3.5232587091418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5.4274084124830396E-2"/>
                  <c:y val="-3.74346237846317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'Org. i Sup. Admin'!$N$12:$N$17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'Org. i Sup. Admin'!$Q$12:$Q$17</c:f>
              <c:numCache>
                <c:formatCode>0.00%</c:formatCode>
                <c:ptCount val="6"/>
                <c:pt idx="0">
                  <c:v>0.29699999999999999</c:v>
                </c:pt>
                <c:pt idx="1">
                  <c:v>0.25600000000000001</c:v>
                </c:pt>
                <c:pt idx="2">
                  <c:v>0.25800000000000001</c:v>
                </c:pt>
                <c:pt idx="3">
                  <c:v>0.25</c:v>
                </c:pt>
                <c:pt idx="4">
                  <c:v>0.26700000000000002</c:v>
                </c:pt>
                <c:pt idx="5">
                  <c:v>0.26864035087719296</c:v>
                </c:pt>
              </c:numCache>
            </c:numRef>
          </c:val>
        </c:ser>
        <c:ser>
          <c:idx val="3"/>
          <c:order val="3"/>
          <c:tx>
            <c:strRef>
              <c:f>'Org. i Sup. Admin'!$R$11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Lbls>
            <c:dLbl>
              <c:idx val="0"/>
              <c:layout>
                <c:manualLayout>
                  <c:x val="5.4274084124830396E-2"/>
                  <c:y val="-3.7434623784631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7991858887381276E-2"/>
                  <c:y val="-3.5232587091418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8846675712347354E-2"/>
                  <c:y val="-3.74346237846317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7892356399819087E-2"/>
                  <c:y val="-3.74346237846317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6.5128900949796467E-2"/>
                  <c:y val="-3.5232587091418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5.4274084124830396E-2"/>
                  <c:y val="-3.74346237846317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'Org. i Sup. Admin'!$N$12:$N$17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'Org. i Sup. Admin'!$R$12:$R$17</c:f>
              <c:numCache>
                <c:formatCode>0.00%</c:formatCode>
                <c:ptCount val="6"/>
                <c:pt idx="0">
                  <c:v>0.27</c:v>
                </c:pt>
                <c:pt idx="1">
                  <c:v>0.215</c:v>
                </c:pt>
                <c:pt idx="2">
                  <c:v>0.25800000000000001</c:v>
                </c:pt>
                <c:pt idx="3">
                  <c:v>0.27400000000000002</c:v>
                </c:pt>
                <c:pt idx="4">
                  <c:v>0.308</c:v>
                </c:pt>
                <c:pt idx="5">
                  <c:v>0.27302631578947367</c:v>
                </c:pt>
              </c:numCache>
            </c:numRef>
          </c:val>
        </c:ser>
        <c:ser>
          <c:idx val="4"/>
          <c:order val="4"/>
          <c:tx>
            <c:strRef>
              <c:f>'Org. i Sup. Admin'!$S$11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dLbl>
              <c:idx val="0"/>
              <c:layout>
                <c:manualLayout>
                  <c:x val="3.2564450474898234E-2"/>
                  <c:y val="-3.7434623784631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5228403437358664E-2"/>
                  <c:y val="-3.5232587091418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4373586612392586E-2"/>
                  <c:y val="-3.74346237846317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2464947987336044E-2"/>
                  <c:y val="-3.74346237846317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3419267299864311E-2"/>
                  <c:y val="-3.5232587091418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4.1610131162369966E-2"/>
                  <c:y val="-3.74346237846317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'Org. i Sup. Admin'!$N$12:$N$17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'Org. i Sup. Admin'!$S$12:$S$17</c:f>
              <c:numCache>
                <c:formatCode>0.00%</c:formatCode>
                <c:ptCount val="6"/>
                <c:pt idx="0">
                  <c:v>0.19800000000000001</c:v>
                </c:pt>
                <c:pt idx="1">
                  <c:v>0.24</c:v>
                </c:pt>
                <c:pt idx="2">
                  <c:v>0.20300000000000001</c:v>
                </c:pt>
                <c:pt idx="3">
                  <c:v>0.26200000000000001</c:v>
                </c:pt>
                <c:pt idx="4">
                  <c:v>0.23100000000000001</c:v>
                </c:pt>
                <c:pt idx="5">
                  <c:v>0.22589999999999999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6"/>
        <c:overlap val="100"/>
        <c:axId val="31970048"/>
        <c:axId val="31971584"/>
      </c:barChart>
      <c:catAx>
        <c:axId val="31970048"/>
        <c:scaling>
          <c:orientation val="maxMin"/>
        </c:scaling>
        <c:delete val="1"/>
        <c:axPos val="l"/>
        <c:majorTickMark val="out"/>
        <c:minorTickMark val="none"/>
        <c:tickLblPos val="nextTo"/>
        <c:crossAx val="31971584"/>
        <c:crosses val="autoZero"/>
        <c:auto val="1"/>
        <c:lblAlgn val="ctr"/>
        <c:lblOffset val="100"/>
        <c:noMultiLvlLbl val="0"/>
      </c:catAx>
      <c:valAx>
        <c:axId val="3197158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extTo"/>
        <c:crossAx val="319700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508484777259017"/>
          <c:y val="0.86549318339601911"/>
          <c:w val="0.49002916697827975"/>
          <c:h val="4.8627385568649102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  <c:userShapes r:id="rId1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100">
                <a:solidFill>
                  <a:schemeClr val="tx2"/>
                </a:solidFill>
              </a:rPr>
              <a:t>4.2 La</a:t>
            </a:r>
            <a:r>
              <a:rPr lang="es-ES" sz="1100" baseline="0">
                <a:solidFill>
                  <a:schemeClr val="tx2"/>
                </a:solidFill>
              </a:rPr>
              <a:t> informació i atenció que rebo per part dels serveis administratius al Departament, Institut o Centre és adequada.</a:t>
            </a:r>
          </a:p>
          <a:p>
            <a:pPr>
              <a:defRPr/>
            </a:pPr>
            <a:r>
              <a:rPr lang="es-ES" sz="1100" baseline="0">
                <a:solidFill>
                  <a:schemeClr val="tx2"/>
                </a:solidFill>
              </a:rPr>
              <a:t>Opinió global </a:t>
            </a:r>
            <a:r>
              <a:rPr lang="es-ES" sz="1100">
                <a:solidFill>
                  <a:schemeClr val="tx2"/>
                </a:solidFill>
              </a:rPr>
              <a:t>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6924382419677215"/>
          <c:y val="8.4665083618027825E-2"/>
          <c:w val="0.5946224811329478"/>
          <c:h val="0.7995841229410287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'Org. i Sup. Admin'!$O$39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</c:spPr>
          </c:dPt>
          <c:dLbls>
            <c:dLbl>
              <c:idx val="0"/>
              <c:layout>
                <c:manualLayout>
                  <c:x val="9.0334236675700084E-3"/>
                  <c:y val="-3.57236639738514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-3.78250559723132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0840108401084011E-2"/>
                  <c:y val="-3.57236639738514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4200542005420054E-3"/>
                  <c:y val="-3.78250559723131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5.4200542005420054E-3"/>
                  <c:y val="-3.57236639738514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3.6133694670280035E-3"/>
                  <c:y val="-3.78250559723132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'Org. i Sup. Admin'!$N$40:$N$45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'Org. i Sup. Admin'!$O$40:$O$45</c:f>
              <c:numCache>
                <c:formatCode>0.00%</c:formatCode>
                <c:ptCount val="6"/>
                <c:pt idx="0">
                  <c:v>8.5000000000000006E-2</c:v>
                </c:pt>
                <c:pt idx="1">
                  <c:v>7.0999999999999994E-2</c:v>
                </c:pt>
                <c:pt idx="2">
                  <c:v>0.105</c:v>
                </c:pt>
                <c:pt idx="3">
                  <c:v>4.5999999999999999E-2</c:v>
                </c:pt>
                <c:pt idx="4">
                  <c:v>4.7E-2</c:v>
                </c:pt>
                <c:pt idx="5">
                  <c:v>6.737967914438503E-2</c:v>
                </c:pt>
              </c:numCache>
            </c:numRef>
          </c:val>
        </c:ser>
        <c:ser>
          <c:idx val="1"/>
          <c:order val="1"/>
          <c:tx>
            <c:strRef>
              <c:f>'Org. i Sup. Admin'!$P$39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</c:spPr>
          </c:dPt>
          <c:dLbls>
            <c:dLbl>
              <c:idx val="0"/>
              <c:layout>
                <c:manualLayout>
                  <c:x val="1.2646793134598013E-2"/>
                  <c:y val="-3.57236639738514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0840108401084011E-2"/>
                  <c:y val="-3.78250559723132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0840108401084011E-2"/>
                  <c:y val="-3.78250559723132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9.0334236675700084E-3"/>
                  <c:y val="-3.78250559723131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8066847335140017E-2"/>
                  <c:y val="-3.78250559723132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0840108401084011E-2"/>
                  <c:y val="-3.78250559723132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'Org. i Sup. Admin'!$N$40:$N$45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'Org. i Sup. Admin'!$P$40:$P$45</c:f>
              <c:numCache>
                <c:formatCode>0.00%</c:formatCode>
                <c:ptCount val="6"/>
                <c:pt idx="0">
                  <c:v>0.11700000000000001</c:v>
                </c:pt>
                <c:pt idx="1">
                  <c:v>5.6000000000000001E-2</c:v>
                </c:pt>
                <c:pt idx="2">
                  <c:v>0.105</c:v>
                </c:pt>
                <c:pt idx="3">
                  <c:v>0.10299999999999999</c:v>
                </c:pt>
                <c:pt idx="4">
                  <c:v>0.129</c:v>
                </c:pt>
                <c:pt idx="5">
                  <c:v>0.10802139037433155</c:v>
                </c:pt>
              </c:numCache>
            </c:numRef>
          </c:val>
        </c:ser>
        <c:ser>
          <c:idx val="2"/>
          <c:order val="2"/>
          <c:tx>
            <c:strRef>
              <c:f>'Org. i Sup. Admin'!$Q$39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/>
              </a:solidFill>
            </c:spPr>
          </c:dPt>
          <c:dLbls>
            <c:dLbl>
              <c:idx val="0"/>
              <c:layout>
                <c:manualLayout>
                  <c:x val="5.4200542005420058E-2"/>
                  <c:y val="-3.57236639738514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4327009936766101E-2"/>
                  <c:y val="-3.78250559723132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5167118337850046E-2"/>
                  <c:y val="-3.78250559723132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7100271002710029E-2"/>
                  <c:y val="-3.78250559723131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3360433604336043E-2"/>
                  <c:y val="-3.57236639738514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4.1553748870822041E-2"/>
                  <c:y val="-3.78250559723132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'Org. i Sup. Admin'!$N$40:$N$45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'Org. i Sup. Admin'!$Q$40:$Q$45</c:f>
              <c:numCache>
                <c:formatCode>0.00%</c:formatCode>
                <c:ptCount val="6"/>
                <c:pt idx="0">
                  <c:v>0.26</c:v>
                </c:pt>
                <c:pt idx="1">
                  <c:v>0.19</c:v>
                </c:pt>
                <c:pt idx="2">
                  <c:v>0.22600000000000001</c:v>
                </c:pt>
                <c:pt idx="3">
                  <c:v>0.16600000000000001</c:v>
                </c:pt>
                <c:pt idx="4">
                  <c:v>0.22700000000000001</c:v>
                </c:pt>
                <c:pt idx="5">
                  <c:v>0.21818181818181817</c:v>
                </c:pt>
              </c:numCache>
            </c:numRef>
          </c:val>
        </c:ser>
        <c:ser>
          <c:idx val="3"/>
          <c:order val="3"/>
          <c:tx>
            <c:strRef>
              <c:f>'Org. i Sup. Admin'!$R$39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Lbls>
            <c:dLbl>
              <c:idx val="0"/>
              <c:layout>
                <c:manualLayout>
                  <c:x val="4.5167118337850046E-2"/>
                  <c:y val="-3.57233330459776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5880758807588072E-2"/>
                  <c:y val="-3.5723663973851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6007226738934053E-2"/>
                  <c:y val="-3.78250559723132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1300813008130079E-2"/>
                  <c:y val="-3.78250559723131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5880758807588072E-2"/>
                  <c:y val="-3.78250559723132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6.684733514001806E-2"/>
                  <c:y val="-3.78250559723132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'Org. i Sup. Admin'!$N$40:$N$45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'Org. i Sup. Admin'!$R$40:$R$45</c:f>
              <c:numCache>
                <c:formatCode>0.00%</c:formatCode>
                <c:ptCount val="6"/>
                <c:pt idx="0">
                  <c:v>0.22900000000000001</c:v>
                </c:pt>
                <c:pt idx="1">
                  <c:v>0.32500000000000001</c:v>
                </c:pt>
                <c:pt idx="2">
                  <c:v>0.26300000000000001</c:v>
                </c:pt>
                <c:pt idx="3">
                  <c:v>0.34300000000000003</c:v>
                </c:pt>
                <c:pt idx="4">
                  <c:v>0.32700000000000001</c:v>
                </c:pt>
                <c:pt idx="5">
                  <c:v>0.29732620320855613</c:v>
                </c:pt>
              </c:numCache>
            </c:numRef>
          </c:val>
        </c:ser>
        <c:ser>
          <c:idx val="4"/>
          <c:order val="4"/>
          <c:tx>
            <c:strRef>
              <c:f>'Org. i Sup. Admin'!$S$39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dLbl>
              <c:idx val="0"/>
              <c:layout>
                <c:manualLayout>
                  <c:x val="6.8654019873532063E-2"/>
                  <c:y val="-3.57236639738514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1300813008130079E-2"/>
                  <c:y val="-3.5723663973851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5040650406504072E-2"/>
                  <c:y val="-3.57236639738514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7.5880758807588072E-2"/>
                  <c:y val="-3.78250559723131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5.7813911472448055E-2"/>
                  <c:y val="-3.78250559723132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6.684733514001806E-2"/>
                  <c:y val="-3.78250559723132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'Org. i Sup. Admin'!$N$40:$N$45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'Org. i Sup. Admin'!$S$40:$S$45</c:f>
              <c:numCache>
                <c:formatCode>0.00%</c:formatCode>
                <c:ptCount val="6"/>
                <c:pt idx="0">
                  <c:v>0.309</c:v>
                </c:pt>
                <c:pt idx="1">
                  <c:v>0.35699999999999998</c:v>
                </c:pt>
                <c:pt idx="2">
                  <c:v>0.30099999999999999</c:v>
                </c:pt>
                <c:pt idx="3">
                  <c:v>0.34300000000000003</c:v>
                </c:pt>
                <c:pt idx="4">
                  <c:v>0.27</c:v>
                </c:pt>
                <c:pt idx="5">
                  <c:v>0.30909090909090908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6"/>
        <c:overlap val="100"/>
        <c:axId val="32050560"/>
        <c:axId val="32081024"/>
      </c:barChart>
      <c:catAx>
        <c:axId val="32050560"/>
        <c:scaling>
          <c:orientation val="maxMin"/>
        </c:scaling>
        <c:delete val="1"/>
        <c:axPos val="l"/>
        <c:majorTickMark val="out"/>
        <c:minorTickMark val="none"/>
        <c:tickLblPos val="nextTo"/>
        <c:crossAx val="32081024"/>
        <c:crosses val="autoZero"/>
        <c:auto val="1"/>
        <c:lblAlgn val="ctr"/>
        <c:lblOffset val="100"/>
        <c:noMultiLvlLbl val="0"/>
      </c:catAx>
      <c:valAx>
        <c:axId val="3208102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extTo"/>
        <c:crossAx val="320505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002382832227272"/>
          <c:y val="0.8758436385652093"/>
          <c:w val="0.50201196395166059"/>
          <c:h val="4.4303465493240553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100">
                <a:solidFill>
                  <a:schemeClr val="tx2"/>
                </a:solidFill>
              </a:rPr>
              <a:t>4.3 La informació i atenció que rebo dels serveis tècnics i administratius a l'Oficina de Doctorat (Serveis Generals) és adequada</a:t>
            </a:r>
          </a:p>
          <a:p>
            <a:pPr>
              <a:defRPr/>
            </a:pPr>
            <a:r>
              <a:rPr lang="es-ES" sz="1100">
                <a:solidFill>
                  <a:schemeClr val="tx2"/>
                </a:solidFill>
              </a:rPr>
              <a:t>Opinió global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36333145095699304"/>
          <c:y val="9.1343122255868187E-2"/>
          <c:w val="0.60058374976470297"/>
          <c:h val="0.7785554943696021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'Org. i Sup. Admin'!$O$69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</c:spPr>
          </c:dPt>
          <c:dLbls>
            <c:dLbl>
              <c:idx val="0"/>
              <c:layout>
                <c:manualLayout>
                  <c:x val="1.8042399639152007E-3"/>
                  <c:y val="-3.50604173849159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165087956698241E-2"/>
                  <c:y val="-3.71228044306569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6238159675236806E-2"/>
                  <c:y val="-3.71228044306569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4127198917456026E-3"/>
                  <c:y val="-3.50604173849159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8042399639152007E-3"/>
                  <c:y val="-3.5060254992235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3.6084799278304014E-3"/>
                  <c:y val="-3.50604173849159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'Org. i Sup. Admin'!$N$70:$N$75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'Org. i Sup. Admin'!$O$70:$O$75</c:f>
              <c:numCache>
                <c:formatCode>0.00%</c:formatCode>
                <c:ptCount val="6"/>
                <c:pt idx="0">
                  <c:v>4.5999999999999999E-2</c:v>
                </c:pt>
                <c:pt idx="1">
                  <c:v>0.14299999999999999</c:v>
                </c:pt>
                <c:pt idx="2">
                  <c:v>0.127</c:v>
                </c:pt>
                <c:pt idx="3">
                  <c:v>4.2999999999999997E-2</c:v>
                </c:pt>
                <c:pt idx="4">
                  <c:v>7.0999999999999994E-2</c:v>
                </c:pt>
                <c:pt idx="5">
                  <c:v>7.73542600896861E-2</c:v>
                </c:pt>
              </c:numCache>
            </c:numRef>
          </c:val>
        </c:ser>
        <c:ser>
          <c:idx val="1"/>
          <c:order val="1"/>
          <c:tx>
            <c:strRef>
              <c:f>'Org. i Sup. Admin'!$P$69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</c:spPr>
          </c:dPt>
          <c:dLbls>
            <c:dLbl>
              <c:idx val="0"/>
              <c:layout>
                <c:manualLayout>
                  <c:x val="2.3455119530897611E-2"/>
                  <c:y val="-3.71228044306569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021057753437112E-3"/>
                  <c:y val="-3.71228044306569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1650879566982476E-2"/>
                  <c:y val="-3.71228044306569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0825439783491205E-2"/>
                  <c:y val="-3.71228044306569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8042399639152006E-2"/>
                  <c:y val="-3.5060254992235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6238159675236806E-2"/>
                  <c:y val="-3.71228044306569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'Org. i Sup. Admin'!$N$70:$N$75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'Org. i Sup. Admin'!$P$70:$P$75</c:f>
              <c:numCache>
                <c:formatCode>0.00%</c:formatCode>
                <c:ptCount val="6"/>
                <c:pt idx="0">
                  <c:v>0.152</c:v>
                </c:pt>
                <c:pt idx="1">
                  <c:v>0.10100000000000001</c:v>
                </c:pt>
                <c:pt idx="2">
                  <c:v>0.14299999999999999</c:v>
                </c:pt>
                <c:pt idx="3">
                  <c:v>0.112</c:v>
                </c:pt>
                <c:pt idx="4">
                  <c:v>0.13400000000000001</c:v>
                </c:pt>
                <c:pt idx="5">
                  <c:v>0.1311659192825112</c:v>
                </c:pt>
              </c:numCache>
            </c:numRef>
          </c:val>
        </c:ser>
        <c:ser>
          <c:idx val="2"/>
          <c:order val="2"/>
          <c:tx>
            <c:strRef>
              <c:f>'Org. i Sup. Admin'!$Q$69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/>
              </a:solidFill>
            </c:spPr>
          </c:dPt>
          <c:dLbls>
            <c:dLbl>
              <c:idx val="0"/>
              <c:layout>
                <c:manualLayout>
                  <c:x val="5.5931438881371219E-2"/>
                  <c:y val="-3.71228044306569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8561118628777631E-2"/>
                  <c:y val="-3.71228044306569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5105999097880017E-2"/>
                  <c:y val="-3.71228044306569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9539918809201627E-2"/>
                  <c:y val="-3.71228044306569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6.6756878664862421E-2"/>
                  <c:y val="-3.5060254992235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5.9539918809201627E-2"/>
                  <c:y val="-3.71228044306569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'Org. i Sup. Admin'!$N$70:$N$75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'Org. i Sup. Admin'!$Q$70:$Q$75</c:f>
              <c:numCache>
                <c:formatCode>0.00%</c:formatCode>
                <c:ptCount val="6"/>
                <c:pt idx="0">
                  <c:v>0.26300000000000001</c:v>
                </c:pt>
                <c:pt idx="1">
                  <c:v>0.30299999999999999</c:v>
                </c:pt>
                <c:pt idx="2">
                  <c:v>0.23</c:v>
                </c:pt>
                <c:pt idx="3">
                  <c:v>0.27300000000000002</c:v>
                </c:pt>
                <c:pt idx="4">
                  <c:v>0.29399999999999998</c:v>
                </c:pt>
                <c:pt idx="5">
                  <c:v>0.27466367713004486</c:v>
                </c:pt>
              </c:numCache>
            </c:numRef>
          </c:val>
        </c:ser>
        <c:ser>
          <c:idx val="3"/>
          <c:order val="3"/>
          <c:tx>
            <c:strRef>
              <c:f>'Org. i Sup. Admin'!$R$69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Lbls>
            <c:dLbl>
              <c:idx val="0"/>
              <c:layout>
                <c:manualLayout>
                  <c:x val="5.5931438881371219E-2"/>
                  <c:y val="-3.71228044306569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9693279206134413E-2"/>
                  <c:y val="-3.71228044306569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4127198917456022E-2"/>
                  <c:y val="-3.71228044306569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9539918809201627E-2"/>
                  <c:y val="-3.71228044306569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5.4127198917456022E-2"/>
                  <c:y val="-3.5060254992235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5.4127198917456022E-2"/>
                  <c:y val="-3.50604173849159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'Org. i Sup. Admin'!$N$70:$N$75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'Org. i Sup. Admin'!$R$70:$R$75</c:f>
              <c:numCache>
                <c:formatCode>0.00%</c:formatCode>
                <c:ptCount val="6"/>
                <c:pt idx="0">
                  <c:v>0.25800000000000001</c:v>
                </c:pt>
                <c:pt idx="1">
                  <c:v>0.21</c:v>
                </c:pt>
                <c:pt idx="2">
                  <c:v>0.254</c:v>
                </c:pt>
                <c:pt idx="3">
                  <c:v>0.27300000000000002</c:v>
                </c:pt>
                <c:pt idx="4">
                  <c:v>0.253</c:v>
                </c:pt>
                <c:pt idx="5">
                  <c:v>0.25224215246636772</c:v>
                </c:pt>
              </c:numCache>
            </c:numRef>
          </c:val>
        </c:ser>
        <c:ser>
          <c:idx val="4"/>
          <c:order val="4"/>
          <c:tx>
            <c:strRef>
              <c:f>'Org. i Sup. Admin'!$S$69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dLbl>
              <c:idx val="0"/>
              <c:layout>
                <c:manualLayout>
                  <c:x val="6.1344158773116823E-2"/>
                  <c:y val="-3.71228044306569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8714479025710418E-2"/>
                  <c:y val="-3.71228044306569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8714479025710418E-2"/>
                  <c:y val="-3.71228044306569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6.4952638700947224E-2"/>
                  <c:y val="-3.71228044306569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5.0518718989625622E-2"/>
                  <c:y val="-3.50602549922351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5.5931438881371219E-2"/>
                  <c:y val="-3.71228044306569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'Org. i Sup. Admin'!$N$70:$N$75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'Org. i Sup. Admin'!$S$70:$S$75</c:f>
              <c:numCache>
                <c:formatCode>0.00%</c:formatCode>
                <c:ptCount val="6"/>
                <c:pt idx="0">
                  <c:v>0.28100000000000003</c:v>
                </c:pt>
                <c:pt idx="1">
                  <c:v>0.24399999999999999</c:v>
                </c:pt>
                <c:pt idx="2">
                  <c:v>0.246</c:v>
                </c:pt>
                <c:pt idx="3">
                  <c:v>0.29799999999999999</c:v>
                </c:pt>
                <c:pt idx="4">
                  <c:v>0.249</c:v>
                </c:pt>
                <c:pt idx="5">
                  <c:v>0.26457399103139012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5"/>
        <c:overlap val="100"/>
        <c:axId val="77596160"/>
        <c:axId val="77597696"/>
      </c:barChart>
      <c:catAx>
        <c:axId val="77596160"/>
        <c:scaling>
          <c:orientation val="maxMin"/>
        </c:scaling>
        <c:delete val="1"/>
        <c:axPos val="l"/>
        <c:majorTickMark val="out"/>
        <c:minorTickMark val="none"/>
        <c:tickLblPos val="nextTo"/>
        <c:crossAx val="77597696"/>
        <c:crosses val="autoZero"/>
        <c:auto val="1"/>
        <c:lblAlgn val="ctr"/>
        <c:lblOffset val="100"/>
        <c:noMultiLvlLbl val="0"/>
      </c:catAx>
      <c:valAx>
        <c:axId val="7759769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extTo"/>
        <c:crossAx val="775961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399756356571802"/>
          <c:y val="0.86783622957972939"/>
          <c:w val="0.4832902517767147"/>
          <c:h val="4.7605901544890292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s-ES" sz="1100" b="1">
                <a:solidFill>
                  <a:schemeClr val="tx2"/>
                </a:solidFill>
                <a:effectLst/>
              </a:rPr>
              <a:t>4.4 La informació i</a:t>
            </a:r>
            <a:r>
              <a:rPr lang="es-ES" sz="1100" b="1" baseline="0">
                <a:solidFill>
                  <a:schemeClr val="tx2"/>
                </a:solidFill>
                <a:effectLst/>
              </a:rPr>
              <a:t> atenció que rebo de la Unitat d'Assessorament i Suport Laboral a la Recerca és adequada</a:t>
            </a:r>
          </a:p>
          <a:p>
            <a:pPr algn="ctr">
              <a:defRPr/>
            </a:pPr>
            <a:r>
              <a:rPr lang="es-ES" sz="1100" b="1" baseline="0">
                <a:solidFill>
                  <a:schemeClr val="tx2"/>
                </a:solidFill>
                <a:effectLst/>
              </a:rPr>
              <a:t>Opinió global</a:t>
            </a:r>
            <a:endParaRPr lang="es-ES" sz="1100" b="1">
              <a:solidFill>
                <a:schemeClr val="tx2"/>
              </a:solidFill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36333145095699304"/>
          <c:y val="8.7898148172393845E-2"/>
          <c:w val="0.59697526983687255"/>
          <c:h val="0.7726725810632820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'Org. i Sup. Admin'!$P$105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</c:spPr>
          </c:dPt>
          <c:dLbls>
            <c:dLbl>
              <c:idx val="0"/>
              <c:layout>
                <c:manualLayout>
                  <c:x val="4.3301759133964821E-2"/>
                  <c:y val="3.53338500574768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1497519170049617E-2"/>
                  <c:y val="3.74123118255637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165087956698241E-2"/>
                  <c:y val="3.53338500574767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9.0211998195760031E-3"/>
                  <c:y val="3.53338500574768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7063599458728011E-2"/>
                  <c:y val="3.53338500574767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3.0672079386558412E-2"/>
                  <c:y val="3.53338500574768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'Org. i Sup. Admin'!$O$106:$O$111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'Org. i Sup. Admin'!$P$106:$P$111</c:f>
              <c:numCache>
                <c:formatCode>0.00%</c:formatCode>
                <c:ptCount val="6"/>
                <c:pt idx="0">
                  <c:v>0.223</c:v>
                </c:pt>
                <c:pt idx="1">
                  <c:v>0.219</c:v>
                </c:pt>
                <c:pt idx="2">
                  <c:v>0.158</c:v>
                </c:pt>
                <c:pt idx="3">
                  <c:v>0.107</c:v>
                </c:pt>
                <c:pt idx="4">
                  <c:v>0.17499999999999999</c:v>
                </c:pt>
                <c:pt idx="5">
                  <c:v>0.17826086956521739</c:v>
                </c:pt>
              </c:numCache>
            </c:numRef>
          </c:val>
        </c:ser>
        <c:ser>
          <c:idx val="1"/>
          <c:order val="1"/>
          <c:tx>
            <c:strRef>
              <c:f>'Org. i Sup. Admin'!$Q$105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</c:spPr>
          </c:dPt>
          <c:dLbls>
            <c:dLbl>
              <c:idx val="0"/>
              <c:layout>
                <c:manualLayout>
                  <c:x val="4.8714479025710418E-2"/>
                  <c:y val="3.53338500574768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0825439783491205E-2"/>
                  <c:y val="3.74123118255637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2476319350473612E-2"/>
                  <c:y val="3.53338500574767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6238159675236806E-2"/>
                  <c:y val="3.53338500574768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1650879566982476E-2"/>
                  <c:y val="3.53338500574767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7063599458728011E-2"/>
                  <c:y val="3.53338500574768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'Org. i Sup. Admin'!$O$106:$O$111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'Org. i Sup. Admin'!$Q$106:$Q$111</c:f>
              <c:numCache>
                <c:formatCode>0.00%</c:formatCode>
                <c:ptCount val="6"/>
                <c:pt idx="0">
                  <c:v>0.23499999999999999</c:v>
                </c:pt>
                <c:pt idx="1">
                  <c:v>0.115</c:v>
                </c:pt>
                <c:pt idx="2">
                  <c:v>0.17899999999999999</c:v>
                </c:pt>
                <c:pt idx="3">
                  <c:v>0.13100000000000001</c:v>
                </c:pt>
                <c:pt idx="4">
                  <c:v>0.152</c:v>
                </c:pt>
                <c:pt idx="5">
                  <c:v>0.16666666666666666</c:v>
                </c:pt>
              </c:numCache>
            </c:numRef>
          </c:val>
        </c:ser>
        <c:ser>
          <c:idx val="2"/>
          <c:order val="2"/>
          <c:tx>
            <c:strRef>
              <c:f>'Org. i Sup. Admin'!$R$105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</c:spPr>
          </c:dPt>
          <c:dLbls>
            <c:dLbl>
              <c:idx val="0"/>
              <c:layout>
                <c:manualLayout>
                  <c:x val="3.9693279206134413E-2"/>
                  <c:y val="3.3255388289389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7735678845286423E-2"/>
                  <c:y val="3.74123118255637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9539918809201627E-2"/>
                  <c:y val="3.53338500574767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6.6756878664862421E-2"/>
                  <c:y val="3.3255388289389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3973838520523236E-2"/>
                  <c:y val="3.53338500574767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5.9539918809201627E-2"/>
                  <c:y val="3.53338500574768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'Org. i Sup. Admin'!$O$106:$O$111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'Org. i Sup. Admin'!$R$106:$R$111</c:f>
              <c:numCache>
                <c:formatCode>0.00%</c:formatCode>
                <c:ptCount val="6"/>
                <c:pt idx="0">
                  <c:v>0.21099999999999999</c:v>
                </c:pt>
                <c:pt idx="1">
                  <c:v>0.27100000000000002</c:v>
                </c:pt>
                <c:pt idx="2">
                  <c:v>0.28399999999999997</c:v>
                </c:pt>
                <c:pt idx="3">
                  <c:v>0.30299999999999999</c:v>
                </c:pt>
                <c:pt idx="4">
                  <c:v>0.318</c:v>
                </c:pt>
                <c:pt idx="5">
                  <c:v>0.27826086956521739</c:v>
                </c:pt>
              </c:numCache>
            </c:numRef>
          </c:val>
        </c:ser>
        <c:ser>
          <c:idx val="3"/>
          <c:order val="3"/>
          <c:tx>
            <c:strRef>
              <c:f>'Org. i Sup. Admin'!$S$105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Lbls>
            <c:dLbl>
              <c:idx val="0"/>
              <c:layout>
                <c:manualLayout>
                  <c:x val="3.2476319350473612E-2"/>
                  <c:y val="3.53338500574768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7063599458728011E-2"/>
                  <c:y val="3.53338500574768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7889039242219216E-2"/>
                  <c:y val="3.53338500574767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0518718989625622E-2"/>
                  <c:y val="3.53338500574768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1497519170049617E-2"/>
                  <c:y val="3.53338500574767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3.7889039242219216E-2"/>
                  <c:y val="3.53338500574768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'Org. i Sup. Admin'!$O$106:$O$111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'Org. i Sup. Admin'!$S$106:$S$111</c:f>
              <c:numCache>
                <c:formatCode>0.00%</c:formatCode>
                <c:ptCount val="6"/>
                <c:pt idx="0">
                  <c:v>0.18099999999999999</c:v>
                </c:pt>
                <c:pt idx="1">
                  <c:v>0.16700000000000001</c:v>
                </c:pt>
                <c:pt idx="2">
                  <c:v>0.2</c:v>
                </c:pt>
                <c:pt idx="3">
                  <c:v>0.246</c:v>
                </c:pt>
                <c:pt idx="4">
                  <c:v>0.218</c:v>
                </c:pt>
                <c:pt idx="5">
                  <c:v>0.20434782608695654</c:v>
                </c:pt>
              </c:numCache>
            </c:numRef>
          </c:val>
        </c:ser>
        <c:ser>
          <c:idx val="4"/>
          <c:order val="4"/>
          <c:tx>
            <c:strRef>
              <c:f>'Org. i Sup. Admin'!$T$105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dLbl>
              <c:idx val="0"/>
              <c:layout>
                <c:manualLayout>
                  <c:x val="1.9846639603067207E-2"/>
                  <c:y val="3.53338500574768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3301759133964821E-2"/>
                  <c:y val="3.74123118255637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8867839422643211E-2"/>
                  <c:y val="3.53338500574767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7889039242219216E-2"/>
                  <c:y val="3.53338500574768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6238159675236806E-2"/>
                  <c:y val="3.53338500574767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7063599458728011E-2"/>
                  <c:y val="3.53338500574768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'Org. i Sup. Admin'!$O$106:$O$111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'Org. i Sup. Admin'!$T$106:$T$111</c:f>
              <c:numCache>
                <c:formatCode>0.00%</c:formatCode>
                <c:ptCount val="6"/>
                <c:pt idx="0">
                  <c:v>0.151</c:v>
                </c:pt>
                <c:pt idx="1">
                  <c:v>0.22900000000000001</c:v>
                </c:pt>
                <c:pt idx="2">
                  <c:v>0.17899999999999999</c:v>
                </c:pt>
                <c:pt idx="3">
                  <c:v>0.21299999999999999</c:v>
                </c:pt>
                <c:pt idx="4">
                  <c:v>0.13700000000000001</c:v>
                </c:pt>
                <c:pt idx="5">
                  <c:v>0.17246376811594202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4"/>
        <c:overlap val="100"/>
        <c:axId val="77770752"/>
        <c:axId val="77772288"/>
      </c:barChart>
      <c:catAx>
        <c:axId val="77770752"/>
        <c:scaling>
          <c:orientation val="minMax"/>
        </c:scaling>
        <c:delete val="1"/>
        <c:axPos val="l"/>
        <c:majorTickMark val="out"/>
        <c:minorTickMark val="none"/>
        <c:tickLblPos val="nextTo"/>
        <c:crossAx val="77772288"/>
        <c:crosses val="autoZero"/>
        <c:auto val="1"/>
        <c:lblAlgn val="ctr"/>
        <c:lblOffset val="100"/>
        <c:noMultiLvlLbl val="0"/>
      </c:catAx>
      <c:valAx>
        <c:axId val="77772288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777707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760604349354841"/>
          <c:y val="0.86680611453993661"/>
          <c:w val="0.49411569156020591"/>
          <c:h val="4.5898491200414775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s-ES" sz="1100" b="1">
                <a:solidFill>
                  <a:schemeClr val="tx2"/>
                </a:solidFill>
                <a:effectLst/>
              </a:rPr>
              <a:t>5.2 Els</a:t>
            </a:r>
            <a:r>
              <a:rPr lang="es-ES" sz="1100" b="1" baseline="0">
                <a:solidFill>
                  <a:schemeClr val="tx2"/>
                </a:solidFill>
                <a:effectLst/>
              </a:rPr>
              <a:t> recursos (mobiliari, equips de laboratori, material, etc.) que tinc al meu abast són els adequats</a:t>
            </a:r>
          </a:p>
          <a:p>
            <a:pPr algn="ctr">
              <a:defRPr/>
            </a:pPr>
            <a:r>
              <a:rPr lang="es-ES" sz="1100" b="1" baseline="0">
                <a:solidFill>
                  <a:schemeClr val="tx2"/>
                </a:solidFill>
                <a:effectLst/>
              </a:rPr>
              <a:t>Opinió global</a:t>
            </a:r>
            <a:endParaRPr lang="es-ES" sz="1100" b="1">
              <a:solidFill>
                <a:schemeClr val="tx2"/>
              </a:solidFill>
              <a:effectLst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38744869012585548"/>
          <c:y val="9.9592670438832118E-2"/>
          <c:w val="0.56987694719978188"/>
          <c:h val="0.7598874813593501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Mitjans!$N$22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</c:spPr>
          </c:dPt>
          <c:dLbls>
            <c:dLbl>
              <c:idx val="0"/>
              <c:layout>
                <c:manualLayout>
                  <c:x val="4.6176046176046176E-2"/>
                  <c:y val="-3.29981927318557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8480038480038481E-3"/>
                  <c:y val="-3.50605797775967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8480038480038481E-3"/>
                  <c:y val="-3.29981927318557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5392015392015393E-2"/>
                  <c:y val="-3.50605797775968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5.772005772005772E-3"/>
                  <c:y val="-3.50605797775967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5.772005772005772E-3"/>
                  <c:y val="-3.50605797775967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Mitjans!$M$23:$M$28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Mitjans!$N$23:$N$28</c:f>
              <c:numCache>
                <c:formatCode>0.00%</c:formatCode>
                <c:ptCount val="6"/>
                <c:pt idx="0">
                  <c:v>0.253</c:v>
                </c:pt>
                <c:pt idx="1">
                  <c:v>5.8000000000000003E-2</c:v>
                </c:pt>
                <c:pt idx="2">
                  <c:v>5.8999999999999997E-2</c:v>
                </c:pt>
                <c:pt idx="3">
                  <c:v>1.9E-2</c:v>
                </c:pt>
                <c:pt idx="4">
                  <c:v>0.115</c:v>
                </c:pt>
                <c:pt idx="5">
                  <c:v>0.11030303030303031</c:v>
                </c:pt>
              </c:numCache>
            </c:numRef>
          </c:val>
        </c:ser>
        <c:ser>
          <c:idx val="1"/>
          <c:order val="1"/>
          <c:tx>
            <c:strRef>
              <c:f>Mitjans!$O$22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</c:spPr>
          </c:dPt>
          <c:dLbls>
            <c:dLbl>
              <c:idx val="0"/>
              <c:layout>
                <c:manualLayout>
                  <c:x val="3.0784030784030785E-2"/>
                  <c:y val="-3.29981927318557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7316017316017316E-2"/>
                  <c:y val="-3.5060417384915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6960076960076963E-3"/>
                  <c:y val="-3.50605797775967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0784030784030785E-2"/>
                  <c:y val="-3.50605797775968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5.772005772005772E-3"/>
                  <c:y val="-3.50605797775967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5.772005772005772E-3"/>
                  <c:y val="-3.50605797775967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Mitjans!$M$23:$M$28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Mitjans!$O$23:$O$28</c:f>
              <c:numCache>
                <c:formatCode>0.00%</c:formatCode>
                <c:ptCount val="6"/>
                <c:pt idx="0">
                  <c:v>0.20300000000000001</c:v>
                </c:pt>
                <c:pt idx="1">
                  <c:v>3.3000000000000002E-2</c:v>
                </c:pt>
                <c:pt idx="2">
                  <c:v>0.109</c:v>
                </c:pt>
                <c:pt idx="3">
                  <c:v>6.8000000000000005E-2</c:v>
                </c:pt>
                <c:pt idx="4">
                  <c:v>8.5999999999999993E-2</c:v>
                </c:pt>
                <c:pt idx="5">
                  <c:v>0.10424242424242425</c:v>
                </c:pt>
              </c:numCache>
            </c:numRef>
          </c:val>
        </c:ser>
        <c:ser>
          <c:idx val="2"/>
          <c:order val="2"/>
          <c:tx>
            <c:strRef>
              <c:f>Mitjans!$P$22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/>
              </a:solidFill>
            </c:spPr>
          </c:dPt>
          <c:dLbls>
            <c:dLbl>
              <c:idx val="0"/>
              <c:layout>
                <c:manualLayout>
                  <c:x val="3.0784030784030785E-2"/>
                  <c:y val="-3.29981927318557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7316017316017316E-2"/>
                  <c:y val="-3.50605797775967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6960076960076252E-3"/>
                  <c:y val="-3.29981927318557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2328042328042256E-2"/>
                  <c:y val="-3.50605797775968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7316017316017316E-2"/>
                  <c:y val="-3.50605797775967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6936026936026935E-2"/>
                  <c:y val="-3.50605797775967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Mitjans!$M$23:$M$28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Mitjans!$P$23:$P$28</c:f>
              <c:numCache>
                <c:formatCode>0.00%</c:formatCode>
                <c:ptCount val="6"/>
                <c:pt idx="0">
                  <c:v>0.20899999999999999</c:v>
                </c:pt>
                <c:pt idx="1">
                  <c:v>0.14199999999999999</c:v>
                </c:pt>
                <c:pt idx="2">
                  <c:v>0.109</c:v>
                </c:pt>
                <c:pt idx="3">
                  <c:v>0.23</c:v>
                </c:pt>
                <c:pt idx="4">
                  <c:v>0.16</c:v>
                </c:pt>
                <c:pt idx="5">
                  <c:v>0.17454545454545456</c:v>
                </c:pt>
              </c:numCache>
            </c:numRef>
          </c:val>
        </c:ser>
        <c:ser>
          <c:idx val="3"/>
          <c:order val="3"/>
          <c:tx>
            <c:strRef>
              <c:f>Mitjans!$Q$22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Lbls>
            <c:dLbl>
              <c:idx val="0"/>
              <c:layout>
                <c:manualLayout>
                  <c:x val="1.5392015392015393E-2"/>
                  <c:y val="-3.29981927318557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5796055796055795E-2"/>
                  <c:y val="-3.50605797775967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3492063492063489E-2"/>
                  <c:y val="-3.50605797775967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5796055796055795E-2"/>
                  <c:y val="-3.50605797775968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6.9264069264069264E-2"/>
                  <c:y val="-3.50605797775967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5.0024050024050026E-2"/>
                  <c:y val="-3.50605797775967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Mitjans!$M$23:$M$28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Mitjans!$Q$23:$Q$28</c:f>
              <c:numCache>
                <c:formatCode>0.00%</c:formatCode>
                <c:ptCount val="6"/>
                <c:pt idx="0">
                  <c:v>0.13700000000000001</c:v>
                </c:pt>
                <c:pt idx="1">
                  <c:v>0.28299999999999997</c:v>
                </c:pt>
                <c:pt idx="2">
                  <c:v>0.30299999999999999</c:v>
                </c:pt>
                <c:pt idx="3">
                  <c:v>0.28000000000000003</c:v>
                </c:pt>
                <c:pt idx="4">
                  <c:v>0.32500000000000001</c:v>
                </c:pt>
                <c:pt idx="5">
                  <c:v>0.26545454545454544</c:v>
                </c:pt>
              </c:numCache>
            </c:numRef>
          </c:val>
        </c:ser>
        <c:ser>
          <c:idx val="4"/>
          <c:order val="4"/>
          <c:tx>
            <c:strRef>
              <c:f>Mitjans!$R$22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dLbl>
              <c:idx val="0"/>
              <c:layout>
                <c:manualLayout>
                  <c:x val="2.886002886002886E-2"/>
                  <c:y val="-3.29981927318557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1159211159211159"/>
                  <c:y val="-3.50605797775967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6200096200096202E-2"/>
                  <c:y val="-3.29981927318557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9.2352092352092352E-2"/>
                  <c:y val="-3.71228044306569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6.3492063492063489E-2"/>
                  <c:y val="-3.50605797775967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7.1188071188071189E-2"/>
                  <c:y val="-3.50605797775967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Mitjans!$M$23:$M$28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Mitjans!$R$23:$R$28</c:f>
              <c:numCache>
                <c:formatCode>0.00%</c:formatCode>
                <c:ptCount val="6"/>
                <c:pt idx="0">
                  <c:v>0.19800000000000001</c:v>
                </c:pt>
                <c:pt idx="1">
                  <c:v>0.48299999999999998</c:v>
                </c:pt>
                <c:pt idx="2">
                  <c:v>0.42</c:v>
                </c:pt>
                <c:pt idx="3">
                  <c:v>0.40400000000000003</c:v>
                </c:pt>
                <c:pt idx="4">
                  <c:v>0.313</c:v>
                </c:pt>
                <c:pt idx="5">
                  <c:v>0.34545454545454546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4"/>
        <c:overlap val="100"/>
        <c:axId val="84512128"/>
        <c:axId val="84554880"/>
      </c:barChart>
      <c:catAx>
        <c:axId val="84512128"/>
        <c:scaling>
          <c:orientation val="maxMin"/>
        </c:scaling>
        <c:delete val="1"/>
        <c:axPos val="l"/>
        <c:majorTickMark val="out"/>
        <c:minorTickMark val="none"/>
        <c:tickLblPos val="nextTo"/>
        <c:crossAx val="84554880"/>
        <c:crosses val="autoZero"/>
        <c:auto val="1"/>
        <c:lblAlgn val="ctr"/>
        <c:lblOffset val="100"/>
        <c:noMultiLvlLbl val="0"/>
      </c:catAx>
      <c:valAx>
        <c:axId val="84554880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extTo"/>
        <c:crossAx val="845121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596084580336548"/>
          <c:y val="0.86164906844250644"/>
          <c:w val="0.50767411649301419"/>
          <c:h val="4.9668288590631271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100">
                <a:solidFill>
                  <a:schemeClr val="tx2"/>
                </a:solidFill>
              </a:rPr>
              <a:t>1.2.1 Cursos</a:t>
            </a:r>
            <a:r>
              <a:rPr lang="es-ES" sz="1100" baseline="0">
                <a:solidFill>
                  <a:schemeClr val="tx2"/>
                </a:solidFill>
              </a:rPr>
              <a:t> metodològics</a:t>
            </a:r>
          </a:p>
          <a:p>
            <a:pPr>
              <a:defRPr/>
            </a:pPr>
            <a:r>
              <a:rPr lang="es-ES" sz="1100" baseline="0">
                <a:solidFill>
                  <a:schemeClr val="tx2"/>
                </a:solidFill>
              </a:rPr>
              <a:t>Opinió global</a:t>
            </a:r>
            <a:r>
              <a:rPr lang="es-ES" sz="1100">
                <a:solidFill>
                  <a:schemeClr val="tx2"/>
                </a:solidFill>
              </a:rPr>
              <a:t>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34453740607526939"/>
          <c:y val="0.10894020130254589"/>
          <c:w val="0.63058372847426991"/>
          <c:h val="0.7296990718078534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formació'!$P$73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formació'!$O$74:$O$78</c:f>
              <c:strCache>
                <c:ptCount val="5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</c:strCache>
            </c:strRef>
          </c:cat>
          <c:val>
            <c:numRef>
              <c:f>'Fase de formació'!$P$74:$P$78</c:f>
              <c:numCache>
                <c:formatCode>0</c:formatCode>
                <c:ptCount val="5"/>
                <c:pt idx="0">
                  <c:v>97</c:v>
                </c:pt>
                <c:pt idx="1">
                  <c:v>31</c:v>
                </c:pt>
                <c:pt idx="2">
                  <c:v>50</c:v>
                </c:pt>
                <c:pt idx="3">
                  <c:v>58</c:v>
                </c:pt>
                <c:pt idx="4">
                  <c:v>94</c:v>
                </c:pt>
              </c:numCache>
            </c:numRef>
          </c:val>
        </c:ser>
        <c:ser>
          <c:idx val="1"/>
          <c:order val="1"/>
          <c:tx>
            <c:strRef>
              <c:f>'Fase de formació'!$Q$73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formació'!$O$74:$O$78</c:f>
              <c:strCache>
                <c:ptCount val="5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</c:strCache>
            </c:strRef>
          </c:cat>
          <c:val>
            <c:numRef>
              <c:f>'Fase de formació'!$Q$74:$Q$78</c:f>
              <c:numCache>
                <c:formatCode>0</c:formatCode>
                <c:ptCount val="5"/>
                <c:pt idx="0">
                  <c:v>13</c:v>
                </c:pt>
                <c:pt idx="1">
                  <c:v>12</c:v>
                </c:pt>
                <c:pt idx="2">
                  <c:v>12</c:v>
                </c:pt>
                <c:pt idx="3">
                  <c:v>18</c:v>
                </c:pt>
                <c:pt idx="4">
                  <c:v>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0"/>
        <c:axId val="31290496"/>
        <c:axId val="31292032"/>
      </c:barChart>
      <c:catAx>
        <c:axId val="31290496"/>
        <c:scaling>
          <c:orientation val="maxMin"/>
        </c:scaling>
        <c:delete val="1"/>
        <c:axPos val="l"/>
        <c:majorTickMark val="out"/>
        <c:minorTickMark val="none"/>
        <c:tickLblPos val="none"/>
        <c:crossAx val="31292032"/>
        <c:crosses val="autoZero"/>
        <c:auto val="1"/>
        <c:lblAlgn val="ctr"/>
        <c:lblOffset val="100"/>
        <c:noMultiLvlLbl val="0"/>
      </c:catAx>
      <c:valAx>
        <c:axId val="31292032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3129049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9736913544243185"/>
          <c:y val="0.85533945912178388"/>
          <c:w val="0.22172249045001063"/>
          <c:h val="6.4139522524160497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s-ES" sz="1100" b="1">
                <a:solidFill>
                  <a:schemeClr val="tx2"/>
                </a:solidFill>
                <a:effectLst/>
              </a:rPr>
              <a:t>5.3</a:t>
            </a:r>
            <a:r>
              <a:rPr lang="es-ES" sz="1100" b="1" baseline="0">
                <a:solidFill>
                  <a:schemeClr val="tx2"/>
                </a:solidFill>
                <a:effectLst/>
              </a:rPr>
              <a:t> Els espais que tinc al meu abast són els apropiats</a:t>
            </a:r>
          </a:p>
          <a:p>
            <a:pPr algn="ctr">
              <a:defRPr/>
            </a:pPr>
            <a:r>
              <a:rPr lang="es-ES" sz="1100" b="1" baseline="0">
                <a:solidFill>
                  <a:schemeClr val="tx2"/>
                </a:solidFill>
                <a:effectLst/>
              </a:rPr>
              <a:t>Opinió global</a:t>
            </a:r>
            <a:endParaRPr lang="es-ES" sz="1100" b="1">
              <a:solidFill>
                <a:schemeClr val="tx2"/>
              </a:solidFill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38744869012585548"/>
          <c:y val="6.4241472746933453E-2"/>
          <c:w val="0.57407127139410608"/>
          <c:h val="0.8044383956564121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Mitjans!$N$49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</c:spPr>
          </c:dPt>
          <c:dLbls>
            <c:dLbl>
              <c:idx val="0"/>
              <c:layout>
                <c:manualLayout>
                  <c:x val="3.0784030784030785E-2"/>
                  <c:y val="-3.74707229243292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-3.74707229243292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8480038480038481E-3"/>
                  <c:y val="-3.74707229243292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772005772005772E-3"/>
                  <c:y val="-3.74707229243293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-3.74707229243292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1544011544011544E-2"/>
                  <c:y val="-3.53890160951998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Mitjans!$M$50:$M$55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Mitjans!$N$50:$N$55</c:f>
              <c:numCache>
                <c:formatCode>0.00%</c:formatCode>
                <c:ptCount val="6"/>
                <c:pt idx="0">
                  <c:v>0.19600000000000001</c:v>
                </c:pt>
                <c:pt idx="1">
                  <c:v>6.7000000000000004E-2</c:v>
                </c:pt>
                <c:pt idx="2">
                  <c:v>8.4000000000000005E-2</c:v>
                </c:pt>
                <c:pt idx="3">
                  <c:v>4.2999999999999997E-2</c:v>
                </c:pt>
                <c:pt idx="4">
                  <c:v>8.2000000000000003E-2</c:v>
                </c:pt>
                <c:pt idx="5">
                  <c:v>9.7826086956521743E-2</c:v>
                </c:pt>
              </c:numCache>
            </c:numRef>
          </c:val>
        </c:ser>
        <c:ser>
          <c:idx val="1"/>
          <c:order val="1"/>
          <c:tx>
            <c:strRef>
              <c:f>Mitjans!$O$49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</c:spPr>
          </c:dPt>
          <c:dLbls>
            <c:dLbl>
              <c:idx val="0"/>
              <c:layout>
                <c:manualLayout>
                  <c:x val="4.4252044252044251E-2"/>
                  <c:y val="-3.74707229243292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772005772005772E-3"/>
                  <c:y val="-3.74707229243292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3468013468013467E-2"/>
                  <c:y val="-3.74707229243292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3468013468013467E-2"/>
                  <c:y val="-3.74707229243293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3.8480038480038481E-3"/>
                  <c:y val="-3.74707229243292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1544011544011544E-2"/>
                  <c:y val="-3.74707229243292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Mitjans!$M$50:$M$55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Mitjans!$O$50:$O$55</c:f>
              <c:numCache>
                <c:formatCode>0.00%</c:formatCode>
                <c:ptCount val="6"/>
                <c:pt idx="0">
                  <c:v>0.23400000000000001</c:v>
                </c:pt>
                <c:pt idx="1">
                  <c:v>8.3000000000000004E-2</c:v>
                </c:pt>
                <c:pt idx="2">
                  <c:v>0.126</c:v>
                </c:pt>
                <c:pt idx="3">
                  <c:v>6.2E-2</c:v>
                </c:pt>
                <c:pt idx="4">
                  <c:v>7.3999999999999996E-2</c:v>
                </c:pt>
                <c:pt idx="5">
                  <c:v>0.11594202898550725</c:v>
                </c:pt>
              </c:numCache>
            </c:numRef>
          </c:val>
        </c:ser>
        <c:ser>
          <c:idx val="2"/>
          <c:order val="2"/>
          <c:tx>
            <c:strRef>
              <c:f>Mitjans!$P$49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/>
              </a:solidFill>
            </c:spPr>
          </c:dPt>
          <c:dLbls>
            <c:dLbl>
              <c:idx val="0"/>
              <c:layout>
                <c:manualLayout>
                  <c:x val="3.0784030784030785E-2"/>
                  <c:y val="-3.74707229243292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772005772005772E-3"/>
                  <c:y val="-3.74707229243292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6200096200096206E-3"/>
                  <c:y val="-3.74707229243292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8860028860028791E-2"/>
                  <c:y val="-3.74707229243293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3088023088023157E-2"/>
                  <c:y val="-3.74707229243292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3088023088023019E-2"/>
                  <c:y val="-3.53890160951998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Mitjans!$M$50:$M$55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Mitjans!$P$50:$P$55</c:f>
              <c:numCache>
                <c:formatCode>0.00%</c:formatCode>
                <c:ptCount val="6"/>
                <c:pt idx="0">
                  <c:v>0.19600000000000001</c:v>
                </c:pt>
                <c:pt idx="1">
                  <c:v>0.1</c:v>
                </c:pt>
                <c:pt idx="2">
                  <c:v>0.109</c:v>
                </c:pt>
                <c:pt idx="3">
                  <c:v>0.18</c:v>
                </c:pt>
                <c:pt idx="4">
                  <c:v>0.16</c:v>
                </c:pt>
                <c:pt idx="5">
                  <c:v>0.15579710144927536</c:v>
                </c:pt>
              </c:numCache>
            </c:numRef>
          </c:val>
        </c:ser>
        <c:ser>
          <c:idx val="3"/>
          <c:order val="3"/>
          <c:tx>
            <c:strRef>
              <c:f>Mitjans!$Q$49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Lbls>
            <c:dLbl>
              <c:idx val="0"/>
              <c:layout>
                <c:manualLayout>
                  <c:x val="3.2708032708032707E-2"/>
                  <c:y val="-3.74707229243292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772005772005772E-2"/>
                  <c:y val="-3.74707229243292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772005772005772E-2"/>
                  <c:y val="-3.74707229243292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6.3492063492063489E-2"/>
                  <c:y val="-3.74707229243293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6960076960076965E-2"/>
                  <c:y val="-3.74707229243292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5.772005772005772E-2"/>
                  <c:y val="-3.74707229243292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Mitjans!$M$50:$M$55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Mitjans!$Q$50:$Q$55</c:f>
              <c:numCache>
                <c:formatCode>0.00%</c:formatCode>
                <c:ptCount val="6"/>
                <c:pt idx="0">
                  <c:v>0.19</c:v>
                </c:pt>
                <c:pt idx="1">
                  <c:v>0.28299999999999997</c:v>
                </c:pt>
                <c:pt idx="2">
                  <c:v>0.27700000000000002</c:v>
                </c:pt>
                <c:pt idx="3">
                  <c:v>0.311</c:v>
                </c:pt>
                <c:pt idx="4">
                  <c:v>0.35199999999999998</c:v>
                </c:pt>
                <c:pt idx="5">
                  <c:v>0.28743961352657005</c:v>
                </c:pt>
              </c:numCache>
            </c:numRef>
          </c:val>
        </c:ser>
        <c:ser>
          <c:idx val="4"/>
          <c:order val="4"/>
          <c:tx>
            <c:strRef>
              <c:f>Mitjans!$R$49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dLbl>
              <c:idx val="0"/>
              <c:layout>
                <c:manualLayout>
                  <c:x val="2.6936026936026935E-2"/>
                  <c:y val="-3.74707229243292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0966810966810966"/>
                  <c:y val="-3.74707229243292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9.0428090428090427E-2"/>
                  <c:y val="-3.74707229243292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9.0428090428090427E-2"/>
                  <c:y val="-3.74707229243293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6.9264069264069264E-2"/>
                  <c:y val="-3.74707229243292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7.1188071188071189E-2"/>
                  <c:y val="-3.53890160951998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Mitjans!$M$50:$M$55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Mitjans!$R$50:$R$55</c:f>
              <c:numCache>
                <c:formatCode>0.00%</c:formatCode>
                <c:ptCount val="6"/>
                <c:pt idx="0">
                  <c:v>0.185</c:v>
                </c:pt>
                <c:pt idx="1">
                  <c:v>0.46700000000000003</c:v>
                </c:pt>
                <c:pt idx="2">
                  <c:v>0.40300000000000002</c:v>
                </c:pt>
                <c:pt idx="3">
                  <c:v>0.40400000000000003</c:v>
                </c:pt>
                <c:pt idx="4">
                  <c:v>0.33200000000000002</c:v>
                </c:pt>
                <c:pt idx="5">
                  <c:v>0.34299516908212563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5"/>
        <c:overlap val="100"/>
        <c:axId val="84660608"/>
        <c:axId val="84662144"/>
      </c:barChart>
      <c:catAx>
        <c:axId val="84660608"/>
        <c:scaling>
          <c:orientation val="maxMin"/>
        </c:scaling>
        <c:delete val="1"/>
        <c:axPos val="l"/>
        <c:majorTickMark val="out"/>
        <c:minorTickMark val="none"/>
        <c:tickLblPos val="nextTo"/>
        <c:crossAx val="84662144"/>
        <c:crosses val="autoZero"/>
        <c:auto val="1"/>
        <c:lblAlgn val="ctr"/>
        <c:lblOffset val="100"/>
        <c:noMultiLvlLbl val="0"/>
      </c:catAx>
      <c:valAx>
        <c:axId val="84662144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extTo"/>
        <c:crossAx val="846606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2980884965136933"/>
          <c:y val="0.86451645474508676"/>
          <c:w val="0.53268614150503923"/>
          <c:h val="4.8051858431478162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s-ES" sz="1100" b="1">
                <a:solidFill>
                  <a:schemeClr val="tx2"/>
                </a:solidFill>
                <a:effectLst/>
              </a:rPr>
              <a:t>5.4</a:t>
            </a:r>
            <a:r>
              <a:rPr lang="es-ES" sz="1100" b="1" baseline="0">
                <a:solidFill>
                  <a:schemeClr val="tx2"/>
                </a:solidFill>
                <a:effectLst/>
              </a:rPr>
              <a:t> El suport que he obtingut a les biblioteques de la UPC en la cerca i l'obtenció de documentació és l'òptim</a:t>
            </a:r>
          </a:p>
          <a:p>
            <a:pPr algn="ctr">
              <a:defRPr/>
            </a:pPr>
            <a:r>
              <a:rPr lang="es-ES" sz="1100" b="1" baseline="0">
                <a:solidFill>
                  <a:schemeClr val="tx2"/>
                </a:solidFill>
                <a:effectLst/>
              </a:rPr>
              <a:t>Opinió global</a:t>
            </a:r>
            <a:endParaRPr lang="es-ES" sz="1100" b="1">
              <a:solidFill>
                <a:schemeClr val="tx2"/>
              </a:solidFill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38222824025609514"/>
          <c:y val="9.0290891796616979E-2"/>
          <c:w val="0.57730933199824008"/>
          <c:h val="0.785699695865904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Mitjans!$N$84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</c:spPr>
          </c:dPt>
          <c:dLbls>
            <c:dLbl>
              <c:idx val="0"/>
              <c:layout>
                <c:manualLayout>
                  <c:x val="1.9267822736030828E-3"/>
                  <c:y val="-3.62957001783515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7803468208092483E-3"/>
                  <c:y val="-3.62957001783515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7803468208092483E-3"/>
                  <c:y val="-3.62957001783515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-3.62957001783515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-3.62957001783515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9267822736030828E-3"/>
                  <c:y val="-3.41606589913897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Mitjans!$M$85:$M$90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Mitjans!$N$85:$N$90</c:f>
              <c:numCache>
                <c:formatCode>0.00%</c:formatCode>
                <c:ptCount val="6"/>
                <c:pt idx="0">
                  <c:v>1.9E-2</c:v>
                </c:pt>
                <c:pt idx="1">
                  <c:v>3.5999999999999997E-2</c:v>
                </c:pt>
                <c:pt idx="2">
                  <c:v>2.5999999999999999E-2</c:v>
                </c:pt>
                <c:pt idx="3">
                  <c:v>8.0000000000000002E-3</c:v>
                </c:pt>
                <c:pt idx="4">
                  <c:v>2.5000000000000001E-2</c:v>
                </c:pt>
                <c:pt idx="5">
                  <c:v>2.2085889570552148E-2</c:v>
                </c:pt>
              </c:numCache>
            </c:numRef>
          </c:val>
        </c:ser>
        <c:ser>
          <c:idx val="1"/>
          <c:order val="1"/>
          <c:tx>
            <c:strRef>
              <c:f>Mitjans!$O$84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</c:spPr>
          </c:dPt>
          <c:dLbls>
            <c:dLbl>
              <c:idx val="0"/>
              <c:layout>
                <c:manualLayout>
                  <c:x val="3.0828516377649325E-2"/>
                  <c:y val="-3.62957001783515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5414258188824663E-2"/>
                  <c:y val="-3.62957001783515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7341040462427744E-2"/>
                  <c:y val="-3.629553206487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6974951830443159E-2"/>
                  <c:y val="-3.62957001783515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119460500963391E-2"/>
                  <c:y val="-3.41606589913897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9267822736030827E-2"/>
                  <c:y val="-3.41606589913897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Mitjans!$M$85:$M$90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Mitjans!$O$85:$O$90</c:f>
              <c:numCache>
                <c:formatCode>0.00%</c:formatCode>
                <c:ptCount val="6"/>
                <c:pt idx="0">
                  <c:v>2.4E-2</c:v>
                </c:pt>
                <c:pt idx="1">
                  <c:v>0.08</c:v>
                </c:pt>
                <c:pt idx="2">
                  <c:v>6.9000000000000006E-2</c:v>
                </c:pt>
                <c:pt idx="3">
                  <c:v>3.7999999999999999E-2</c:v>
                </c:pt>
                <c:pt idx="4">
                  <c:v>4.9000000000000002E-2</c:v>
                </c:pt>
                <c:pt idx="5">
                  <c:v>4.785276073619632E-2</c:v>
                </c:pt>
              </c:numCache>
            </c:numRef>
          </c:val>
        </c:ser>
        <c:ser>
          <c:idx val="2"/>
          <c:order val="2"/>
          <c:tx>
            <c:strRef>
              <c:f>Mitjans!$P$84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/>
              </a:solidFill>
            </c:spPr>
          </c:dPt>
          <c:dLbls>
            <c:dLbl>
              <c:idx val="0"/>
              <c:layout>
                <c:manualLayout>
                  <c:x val="2.6974951830443159E-2"/>
                  <c:y val="-3.62957001783515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046242774566474E-2"/>
                  <c:y val="-3.62957001783515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5414258188824663E-2"/>
                  <c:y val="-3.62957001783515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238921001926782E-2"/>
                  <c:y val="-3.62957001783515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3.4682080924855488E-2"/>
                  <c:y val="-3.62957001783515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3.4682080924855488E-2"/>
                  <c:y val="-3.41606589913897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Mitjans!$M$85:$M$90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Mitjans!$P$85:$P$90</c:f>
              <c:numCache>
                <c:formatCode>0.00%</c:formatCode>
                <c:ptCount val="6"/>
                <c:pt idx="0">
                  <c:v>0.17100000000000001</c:v>
                </c:pt>
                <c:pt idx="1">
                  <c:v>0.214</c:v>
                </c:pt>
                <c:pt idx="2">
                  <c:v>0.13800000000000001</c:v>
                </c:pt>
                <c:pt idx="3">
                  <c:v>0.23300000000000001</c:v>
                </c:pt>
                <c:pt idx="4">
                  <c:v>0.19800000000000001</c:v>
                </c:pt>
                <c:pt idx="5">
                  <c:v>0.19018404907975461</c:v>
                </c:pt>
              </c:numCache>
            </c:numRef>
          </c:val>
        </c:ser>
        <c:ser>
          <c:idx val="3"/>
          <c:order val="3"/>
          <c:tx>
            <c:strRef>
              <c:f>Mitjans!$Q$84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</c:dPt>
          <c:dLbls>
            <c:dLbl>
              <c:idx val="0"/>
              <c:layout>
                <c:manualLayout>
                  <c:x val="7.8998073217726394E-2"/>
                  <c:y val="-3.62957001783515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358381502890173E-2"/>
                  <c:y val="-3.62957001783515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358381502890173E-2"/>
                  <c:y val="-3.62957001783515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9.8265895953757232E-2"/>
                  <c:y val="-3.62957001783515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9.05587668593449E-2"/>
                  <c:y val="-3.62957001783515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8.2851637764932567E-2"/>
                  <c:y val="-3.41606589913897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Mitjans!$M$85:$M$90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Mitjans!$Q$85:$Q$90</c:f>
              <c:numCache>
                <c:formatCode>0.00%</c:formatCode>
                <c:ptCount val="6"/>
                <c:pt idx="0">
                  <c:v>0.36</c:v>
                </c:pt>
                <c:pt idx="1">
                  <c:v>0.30399999999999999</c:v>
                </c:pt>
                <c:pt idx="2">
                  <c:v>0.30199999999999999</c:v>
                </c:pt>
                <c:pt idx="3">
                  <c:v>0.42899999999999999</c:v>
                </c:pt>
                <c:pt idx="4">
                  <c:v>0.39100000000000001</c:v>
                </c:pt>
                <c:pt idx="5">
                  <c:v>0.36441717791411044</c:v>
                </c:pt>
              </c:numCache>
            </c:numRef>
          </c:val>
        </c:ser>
        <c:ser>
          <c:idx val="4"/>
          <c:order val="4"/>
          <c:tx>
            <c:strRef>
              <c:f>Mitjans!$R$84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dLbl>
              <c:idx val="0"/>
              <c:layout>
                <c:manualLayout>
                  <c:x val="9.8265895953757232E-2"/>
                  <c:y val="-3.62957001783515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0924855491329481E-2"/>
                  <c:y val="-3.84307413653134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0982658959537572"/>
                  <c:y val="-3.62957001783515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5.7803468208092484E-2"/>
                  <c:y val="-3.62957001783515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1290944123314062E-2"/>
                  <c:y val="-3.41606589913897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8.0924855491329481E-2"/>
                  <c:y val="-3.41606589913897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Mitjans!$M$85:$M$90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Mitjans!$R$85:$R$90</c:f>
              <c:numCache>
                <c:formatCode>0.00%</c:formatCode>
                <c:ptCount val="6"/>
                <c:pt idx="0">
                  <c:v>0.42699999999999999</c:v>
                </c:pt>
                <c:pt idx="1">
                  <c:v>0.36599999999999999</c:v>
                </c:pt>
                <c:pt idx="2">
                  <c:v>0.46600000000000003</c:v>
                </c:pt>
                <c:pt idx="3">
                  <c:v>0.29299999999999998</c:v>
                </c:pt>
                <c:pt idx="4">
                  <c:v>0.33700000000000002</c:v>
                </c:pt>
                <c:pt idx="5">
                  <c:v>0.3754601226993865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5"/>
        <c:overlap val="100"/>
        <c:axId val="85053440"/>
        <c:axId val="85054976"/>
      </c:barChart>
      <c:catAx>
        <c:axId val="85053440"/>
        <c:scaling>
          <c:orientation val="maxMin"/>
        </c:scaling>
        <c:delete val="1"/>
        <c:axPos val="l"/>
        <c:majorTickMark val="out"/>
        <c:minorTickMark val="none"/>
        <c:tickLblPos val="nextTo"/>
        <c:crossAx val="85054976"/>
        <c:crosses val="autoZero"/>
        <c:auto val="1"/>
        <c:lblAlgn val="ctr"/>
        <c:lblOffset val="100"/>
        <c:noMultiLvlLbl val="0"/>
      </c:catAx>
      <c:valAx>
        <c:axId val="8505497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extTo"/>
        <c:crossAx val="850534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978456450169162"/>
          <c:y val="0.87599058766252158"/>
          <c:w val="0.52960235461896754"/>
          <c:h val="4.2877847232927785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s-ES" sz="1100">
                <a:solidFill>
                  <a:schemeClr val="tx2"/>
                </a:solidFill>
                <a:effectLst/>
              </a:rPr>
              <a:t>6.1 La valoració</a:t>
            </a:r>
            <a:r>
              <a:rPr lang="es-ES" sz="1100" baseline="0">
                <a:solidFill>
                  <a:schemeClr val="tx2"/>
                </a:solidFill>
                <a:effectLst/>
              </a:rPr>
              <a:t> global que faig del programa de doctorat és positiva</a:t>
            </a:r>
          </a:p>
          <a:p>
            <a:pPr algn="ctr">
              <a:defRPr/>
            </a:pPr>
            <a:r>
              <a:rPr lang="es-ES" sz="1100" baseline="0">
                <a:solidFill>
                  <a:schemeClr val="tx2"/>
                </a:solidFill>
                <a:effectLst/>
              </a:rPr>
              <a:t>Opinió global</a:t>
            </a:r>
            <a:endParaRPr lang="es-ES" sz="1100">
              <a:solidFill>
                <a:schemeClr val="tx2"/>
              </a:solidFill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37380238992759651"/>
          <c:y val="6.39419787259244E-2"/>
          <c:w val="0.5951047888561255"/>
          <c:h val="0.803278102790219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'Valoració global'!$P$11</c:f>
              <c:strCache>
                <c:ptCount val="1"/>
                <c:pt idx="0">
                  <c:v>1 - Molt en desacord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7.3159579332418836E-3"/>
                  <c:y val="-3.52240323506388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3159579332418836E-3"/>
                  <c:y val="-3.72958711038614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dLbl>
              <c:idx val="3"/>
              <c:layout>
                <c:manualLayout>
                  <c:x val="1.2802926383173296E-2"/>
                  <c:y val="-3.72953816545930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4631915866483767E-2"/>
                  <c:y val="-3.72958711038614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646090534979424E-2"/>
                  <c:y val="-3.72958711038614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'Valoració global'!$O$12:$O$17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'Valoració global'!$P$12:$P$17</c:f>
              <c:numCache>
                <c:formatCode>0.00%</c:formatCode>
                <c:ptCount val="6"/>
                <c:pt idx="0">
                  <c:v>3.2000000000000001E-2</c:v>
                </c:pt>
                <c:pt idx="1">
                  <c:v>1.6E-2</c:v>
                </c:pt>
                <c:pt idx="2">
                  <c:v>0</c:v>
                </c:pt>
                <c:pt idx="3">
                  <c:v>6.0000000000000001E-3</c:v>
                </c:pt>
                <c:pt idx="4">
                  <c:v>7.0000000000000001E-3</c:v>
                </c:pt>
                <c:pt idx="5">
                  <c:v>1.3157894736842105E-2</c:v>
                </c:pt>
              </c:numCache>
            </c:numRef>
          </c:val>
        </c:ser>
        <c:ser>
          <c:idx val="1"/>
          <c:order val="1"/>
          <c:tx>
            <c:strRef>
              <c:f>'Valoració global'!$Q$11</c:f>
              <c:strCache>
                <c:ptCount val="1"/>
                <c:pt idx="0">
                  <c:v>2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0973936899862825E-2"/>
                  <c:y val="-3.52240323506388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3776863283036121E-2"/>
                  <c:y val="-3.72958711038614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6579789666209418E-3"/>
                  <c:y val="-3.52240323506388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4750800182898951E-2"/>
                  <c:y val="-3.72952185048368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9263831732967534E-2"/>
                  <c:y val="-3.7295707954105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3.292181069958848E-2"/>
                  <c:y val="-3.72958711038614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'Valoració global'!$O$12:$O$17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'Valoració global'!$Q$12:$Q$17</c:f>
              <c:numCache>
                <c:formatCode>0.00%</c:formatCode>
                <c:ptCount val="6"/>
                <c:pt idx="0">
                  <c:v>9.6000000000000002E-2</c:v>
                </c:pt>
                <c:pt idx="1">
                  <c:v>6.6000000000000003E-2</c:v>
                </c:pt>
                <c:pt idx="2">
                  <c:v>5.2999999999999999E-2</c:v>
                </c:pt>
                <c:pt idx="3">
                  <c:v>4.7E-2</c:v>
                </c:pt>
                <c:pt idx="4">
                  <c:v>0.09</c:v>
                </c:pt>
                <c:pt idx="5">
                  <c:v>7.4561403508771926E-2</c:v>
                </c:pt>
              </c:numCache>
            </c:numRef>
          </c:val>
        </c:ser>
        <c:ser>
          <c:idx val="2"/>
          <c:order val="2"/>
          <c:tx>
            <c:strRef>
              <c:f>'Valoració global'!$R$11</c:f>
              <c:strCache>
                <c:ptCount val="1"/>
                <c:pt idx="0">
                  <c:v>3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5.1211705532693122E-2"/>
                  <c:y val="-3.72960342536175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4750800182899014E-2"/>
                  <c:y val="-3.72960342536175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9382716049382713E-2"/>
                  <c:y val="-3.72960342536175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292181069958848E-2"/>
                  <c:y val="-3.72960342536175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3.4750800182898951E-2"/>
                  <c:y val="-3.72960342536175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3.8408779149519894E-2"/>
                  <c:y val="-3.72960342536175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'Valoració global'!$O$12:$O$17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'Valoració global'!$R$12:$R$17</c:f>
              <c:numCache>
                <c:formatCode>0.00%</c:formatCode>
                <c:ptCount val="6"/>
                <c:pt idx="0">
                  <c:v>0.248</c:v>
                </c:pt>
                <c:pt idx="1">
                  <c:v>0.19700000000000001</c:v>
                </c:pt>
                <c:pt idx="2">
                  <c:v>0.24199999999999999</c:v>
                </c:pt>
                <c:pt idx="3">
                  <c:v>0.18</c:v>
                </c:pt>
                <c:pt idx="4">
                  <c:v>0.19800000000000001</c:v>
                </c:pt>
                <c:pt idx="5">
                  <c:v>0.21271929824561403</c:v>
                </c:pt>
              </c:numCache>
            </c:numRef>
          </c:val>
        </c:ser>
        <c:ser>
          <c:idx val="3"/>
          <c:order val="3"/>
          <c:tx>
            <c:strRef>
              <c:f>'Valoració global'!$S$11</c:f>
              <c:strCache>
                <c:ptCount val="1"/>
                <c:pt idx="0">
                  <c:v>4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9.1449474165523542E-2"/>
                  <c:y val="-3.72960342536175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3168724279835392"/>
                  <c:y val="-3.72960342536175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2071330589849108"/>
                  <c:y val="-3.72960342536175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4266117969821673"/>
                  <c:y val="-3.72960342536175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10973936899862825"/>
                  <c:y val="-3.72960342536175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0.11705532693187014"/>
                  <c:y val="-3.72960342536175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'Valoració global'!$O$12:$O$17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'Valoració global'!$S$12:$S$17</c:f>
              <c:numCache>
                <c:formatCode>0.00%</c:formatCode>
                <c:ptCount val="6"/>
                <c:pt idx="0">
                  <c:v>0.38100000000000001</c:v>
                </c:pt>
                <c:pt idx="1">
                  <c:v>0.51600000000000001</c:v>
                </c:pt>
                <c:pt idx="2">
                  <c:v>0.47699999999999998</c:v>
                </c:pt>
                <c:pt idx="3">
                  <c:v>0.55200000000000005</c:v>
                </c:pt>
                <c:pt idx="4">
                  <c:v>0.45100000000000001</c:v>
                </c:pt>
                <c:pt idx="5">
                  <c:v>0.46600877192982454</c:v>
                </c:pt>
              </c:numCache>
            </c:numRef>
          </c:val>
        </c:ser>
        <c:ser>
          <c:idx val="4"/>
          <c:order val="4"/>
          <c:tx>
            <c:strRef>
              <c:f>'Valoració global'!$T$11</c:f>
              <c:strCache>
                <c:ptCount val="1"/>
                <c:pt idx="0">
                  <c:v>5 - Molt d'acord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4.7553726566072242E-2"/>
                  <c:y val="-3.72960342536175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6579789666209422E-2"/>
                  <c:y val="-3.72960342536175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2066758116140829E-2"/>
                  <c:y val="-3.72960342536175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0237768632830365E-2"/>
                  <c:y val="-3.72960342536175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5.1211705532693184E-2"/>
                  <c:y val="-3.72960342536175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4.38957475994513E-2"/>
                  <c:y val="-3.72960342536175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'Valoració global'!$O$12:$O$17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'Valoració global'!$T$12:$T$17</c:f>
              <c:numCache>
                <c:formatCode>0.00%</c:formatCode>
                <c:ptCount val="6"/>
                <c:pt idx="0">
                  <c:v>0.24299999999999999</c:v>
                </c:pt>
                <c:pt idx="1">
                  <c:v>0.20499999999999999</c:v>
                </c:pt>
                <c:pt idx="2">
                  <c:v>0.22700000000000001</c:v>
                </c:pt>
                <c:pt idx="3">
                  <c:v>0.215</c:v>
                </c:pt>
                <c:pt idx="4">
                  <c:v>0.254</c:v>
                </c:pt>
                <c:pt idx="5">
                  <c:v>0.23355263157894737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6"/>
        <c:overlap val="100"/>
        <c:axId val="86479616"/>
        <c:axId val="86481152"/>
      </c:barChart>
      <c:catAx>
        <c:axId val="86479616"/>
        <c:scaling>
          <c:orientation val="maxMin"/>
        </c:scaling>
        <c:delete val="1"/>
        <c:axPos val="l"/>
        <c:majorTickMark val="out"/>
        <c:minorTickMark val="none"/>
        <c:tickLblPos val="nextTo"/>
        <c:crossAx val="86481152"/>
        <c:crosses val="autoZero"/>
        <c:auto val="1"/>
        <c:lblAlgn val="ctr"/>
        <c:lblOffset val="100"/>
        <c:noMultiLvlLbl val="0"/>
      </c:catAx>
      <c:valAx>
        <c:axId val="86481152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extTo"/>
        <c:crossAx val="864796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937475922505573"/>
          <c:y val="0.85686007200125036"/>
          <c:w val="0.49723570561910219"/>
          <c:h val="4.5755838558748103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n-US" sz="1100">
                <a:solidFill>
                  <a:schemeClr val="tx2"/>
                </a:solidFill>
              </a:rPr>
              <a:t>7.1 A quina institució esteu vinculats professionalment?</a:t>
            </a:r>
          </a:p>
          <a:p>
            <a:pPr algn="ctr">
              <a:defRPr/>
            </a:pPr>
            <a:r>
              <a:rPr lang="en-US" sz="1100">
                <a:solidFill>
                  <a:schemeClr val="tx2"/>
                </a:solidFill>
              </a:rPr>
              <a:t>7.1.1 A la UPC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44528101487314087"/>
          <c:y val="0.10439430997491016"/>
          <c:w val="0.53027454068241475"/>
          <c:h val="0.8172138687038502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'Dades personals i acadèmiques'!$P$9</c:f>
              <c:strCache>
                <c:ptCount val="1"/>
                <c:pt idx="0">
                  <c:v>Num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acadèmiques'!$O$10:$O$15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'Dades personals i acadèmiques'!$P$10:$P$15</c:f>
              <c:numCache>
                <c:formatCode>General</c:formatCode>
                <c:ptCount val="6"/>
                <c:pt idx="0">
                  <c:v>58</c:v>
                </c:pt>
                <c:pt idx="1">
                  <c:v>76</c:v>
                </c:pt>
                <c:pt idx="2">
                  <c:v>78</c:v>
                </c:pt>
                <c:pt idx="3">
                  <c:v>103</c:v>
                </c:pt>
                <c:pt idx="4">
                  <c:v>129</c:v>
                </c:pt>
                <c:pt idx="5">
                  <c:v>444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410880"/>
        <c:axId val="76412416"/>
      </c:barChart>
      <c:catAx>
        <c:axId val="76410880"/>
        <c:scaling>
          <c:orientation val="maxMin"/>
        </c:scaling>
        <c:delete val="1"/>
        <c:axPos val="l"/>
        <c:majorTickMark val="out"/>
        <c:minorTickMark val="none"/>
        <c:tickLblPos val="nextTo"/>
        <c:crossAx val="76412416"/>
        <c:crosses val="autoZero"/>
        <c:auto val="1"/>
        <c:lblAlgn val="ctr"/>
        <c:lblOffset val="100"/>
        <c:noMultiLvlLbl val="0"/>
      </c:catAx>
      <c:valAx>
        <c:axId val="7641241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764108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n-US" sz="1100" b="1" i="0" baseline="0">
                <a:solidFill>
                  <a:schemeClr val="tx2"/>
                </a:solidFill>
                <a:effectLst/>
              </a:rPr>
              <a:t>7.1 A quina institució esteu vinculats professionalment?</a:t>
            </a:r>
          </a:p>
          <a:p>
            <a:pPr algn="ctr">
              <a:defRPr/>
            </a:pPr>
            <a:r>
              <a:rPr lang="en-US" sz="1100" b="1" i="0" baseline="0">
                <a:solidFill>
                  <a:schemeClr val="tx2"/>
                </a:solidFill>
                <a:effectLst/>
              </a:rPr>
              <a:t>7.1.2 A altres universitats</a:t>
            </a:r>
            <a:endParaRPr lang="es-ES" sz="1100">
              <a:solidFill>
                <a:schemeClr val="tx2"/>
              </a:solidFill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44602438885456513"/>
          <c:y val="0.12506527954189597"/>
          <c:w val="0.52949035794565746"/>
          <c:h val="0.8034263489580375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'Dades personals i acadèmiques'!$P$32</c:f>
              <c:strCache>
                <c:ptCount val="1"/>
                <c:pt idx="0">
                  <c:v>Num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acadèmiques'!$O$33:$O$38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'Dades personals i acadèmiques'!$P$33:$P$38</c:f>
              <c:numCache>
                <c:formatCode>General</c:formatCode>
                <c:ptCount val="6"/>
                <c:pt idx="0">
                  <c:v>42</c:v>
                </c:pt>
                <c:pt idx="1">
                  <c:v>7</c:v>
                </c:pt>
                <c:pt idx="2">
                  <c:v>17</c:v>
                </c:pt>
                <c:pt idx="3">
                  <c:v>11</c:v>
                </c:pt>
                <c:pt idx="4">
                  <c:v>36</c:v>
                </c:pt>
                <c:pt idx="5">
                  <c:v>113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420480"/>
        <c:axId val="84422016"/>
      </c:barChart>
      <c:catAx>
        <c:axId val="84420480"/>
        <c:scaling>
          <c:orientation val="maxMin"/>
        </c:scaling>
        <c:delete val="1"/>
        <c:axPos val="l"/>
        <c:majorTickMark val="out"/>
        <c:minorTickMark val="none"/>
        <c:tickLblPos val="nextTo"/>
        <c:crossAx val="84422016"/>
        <c:crosses val="autoZero"/>
        <c:auto val="1"/>
        <c:lblAlgn val="ctr"/>
        <c:lblOffset val="100"/>
        <c:noMultiLvlLbl val="0"/>
      </c:catAx>
      <c:valAx>
        <c:axId val="8442201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844204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100" b="1" i="0" baseline="0">
                <a:solidFill>
                  <a:schemeClr val="tx2"/>
                </a:solidFill>
                <a:effectLst/>
              </a:rPr>
              <a:t>7.1 A quina institució esteu vinculats professionalment?</a:t>
            </a:r>
          </a:p>
          <a:p>
            <a:pPr>
              <a:defRPr/>
            </a:pPr>
            <a:r>
              <a:rPr lang="en-US" sz="1100" b="1" i="0" baseline="0">
                <a:solidFill>
                  <a:schemeClr val="tx2"/>
                </a:solidFill>
                <a:effectLst/>
              </a:rPr>
              <a:t>7.1.3 A l'Administració</a:t>
            </a:r>
            <a:endParaRPr lang="es-ES" sz="1100">
              <a:solidFill>
                <a:schemeClr val="tx2"/>
              </a:solidFill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44157252463642377"/>
          <c:y val="0.1428114114362011"/>
          <c:w val="0.53394222216379883"/>
          <c:h val="0.78099812151503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'Dades personals i acadèmiques'!$P$56</c:f>
              <c:strCache>
                <c:ptCount val="1"/>
                <c:pt idx="0">
                  <c:v>Num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acadèmiques'!$O$57:$O$62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'Dades personals i acadèmiques'!$P$57:$P$62</c:f>
              <c:numCache>
                <c:formatCode>General</c:formatCode>
                <c:ptCount val="6"/>
                <c:pt idx="0">
                  <c:v>7</c:v>
                </c:pt>
                <c:pt idx="1">
                  <c:v>1</c:v>
                </c:pt>
                <c:pt idx="2">
                  <c:v>1</c:v>
                </c:pt>
                <c:pt idx="3">
                  <c:v>5</c:v>
                </c:pt>
                <c:pt idx="4">
                  <c:v>7</c:v>
                </c:pt>
                <c:pt idx="5">
                  <c:v>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461440"/>
        <c:axId val="84462976"/>
      </c:barChart>
      <c:catAx>
        <c:axId val="84461440"/>
        <c:scaling>
          <c:orientation val="maxMin"/>
        </c:scaling>
        <c:delete val="1"/>
        <c:axPos val="l"/>
        <c:majorTickMark val="out"/>
        <c:minorTickMark val="none"/>
        <c:tickLblPos val="nextTo"/>
        <c:crossAx val="84462976"/>
        <c:crosses val="autoZero"/>
        <c:auto val="1"/>
        <c:lblAlgn val="ctr"/>
        <c:lblOffset val="100"/>
        <c:noMultiLvlLbl val="0"/>
      </c:catAx>
      <c:valAx>
        <c:axId val="8446297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844614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100" b="1" i="0" baseline="0">
                <a:solidFill>
                  <a:schemeClr val="tx2"/>
                </a:solidFill>
                <a:effectLst/>
              </a:rPr>
              <a:t>7.1 A quina institució esteu vinculats professionalment?</a:t>
            </a:r>
          </a:p>
          <a:p>
            <a:pPr>
              <a:defRPr/>
            </a:pPr>
            <a:r>
              <a:rPr lang="en-US" sz="1100" b="1" i="0" baseline="0">
                <a:solidFill>
                  <a:schemeClr val="tx2"/>
                </a:solidFill>
                <a:effectLst/>
              </a:rPr>
              <a:t>7.1.4 A un centre de recerca o similar</a:t>
            </a:r>
            <a:endParaRPr lang="es-ES" sz="1100">
              <a:solidFill>
                <a:schemeClr val="tx2"/>
              </a:solidFill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43785163142232641"/>
          <c:y val="0.12395728162383404"/>
          <c:w val="0.53762217013843172"/>
          <c:h val="0.7992616272661698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'Dades personals i acadèmiques'!$P$79</c:f>
              <c:strCache>
                <c:ptCount val="1"/>
                <c:pt idx="0">
                  <c:v>Num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acadèmiques'!$O$80:$O$85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'Dades personals i acadèmiques'!$P$80:$P$85</c:f>
              <c:numCache>
                <c:formatCode>General</c:formatCode>
                <c:ptCount val="6"/>
                <c:pt idx="0">
                  <c:v>4</c:v>
                </c:pt>
                <c:pt idx="1">
                  <c:v>17</c:v>
                </c:pt>
                <c:pt idx="2">
                  <c:v>11</c:v>
                </c:pt>
                <c:pt idx="3">
                  <c:v>18</c:v>
                </c:pt>
                <c:pt idx="4">
                  <c:v>20</c:v>
                </c:pt>
                <c:pt idx="5">
                  <c:v>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291968"/>
        <c:axId val="86293504"/>
      </c:barChart>
      <c:catAx>
        <c:axId val="86291968"/>
        <c:scaling>
          <c:orientation val="maxMin"/>
        </c:scaling>
        <c:delete val="1"/>
        <c:axPos val="l"/>
        <c:majorTickMark val="out"/>
        <c:minorTickMark val="none"/>
        <c:tickLblPos val="nextTo"/>
        <c:crossAx val="86293504"/>
        <c:crosses val="autoZero"/>
        <c:auto val="1"/>
        <c:lblAlgn val="ctr"/>
        <c:lblOffset val="100"/>
        <c:noMultiLvlLbl val="0"/>
      </c:catAx>
      <c:valAx>
        <c:axId val="8629350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862919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100" b="1" i="0" baseline="0">
                <a:solidFill>
                  <a:schemeClr val="tx2"/>
                </a:solidFill>
                <a:effectLst/>
              </a:rPr>
              <a:t>7.1 A quina institució esteu vinculats professionalment?</a:t>
            </a:r>
          </a:p>
          <a:p>
            <a:pPr>
              <a:defRPr/>
            </a:pPr>
            <a:r>
              <a:rPr lang="en-US" sz="1100" b="1" i="0" baseline="0">
                <a:solidFill>
                  <a:schemeClr val="tx2"/>
                </a:solidFill>
                <a:effectLst/>
              </a:rPr>
              <a:t>7.1.5 A l'empresa privada</a:t>
            </a:r>
            <a:endParaRPr lang="es-ES" sz="1100">
              <a:solidFill>
                <a:schemeClr val="tx2"/>
              </a:solidFill>
              <a:effectLst/>
            </a:endParaRPr>
          </a:p>
        </c:rich>
      </c:tx>
      <c:layout>
        <c:manualLayout>
          <c:xMode val="edge"/>
          <c:yMode val="edge"/>
          <c:x val="0.20821887213847012"/>
          <c:y val="1.828571209170308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3635166207239168"/>
          <c:y val="0.12792391415986032"/>
          <c:w val="0.5390810570789204"/>
          <c:h val="0.801980856155277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'Dades personals i acadèmiques'!$P$102</c:f>
              <c:strCache>
                <c:ptCount val="1"/>
                <c:pt idx="0">
                  <c:v>Num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acadèmiques'!$O$103:$O$108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'Dades personals i acadèmiques'!$P$103:$P$108</c:f>
              <c:numCache>
                <c:formatCode>General</c:formatCode>
                <c:ptCount val="6"/>
                <c:pt idx="0">
                  <c:v>38</c:v>
                </c:pt>
                <c:pt idx="1">
                  <c:v>1</c:v>
                </c:pt>
                <c:pt idx="2">
                  <c:v>6</c:v>
                </c:pt>
                <c:pt idx="3">
                  <c:v>19</c:v>
                </c:pt>
                <c:pt idx="4">
                  <c:v>31</c:v>
                </c:pt>
                <c:pt idx="5">
                  <c:v>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840640"/>
        <c:axId val="87842176"/>
      </c:barChart>
      <c:catAx>
        <c:axId val="87840640"/>
        <c:scaling>
          <c:orientation val="maxMin"/>
        </c:scaling>
        <c:delete val="1"/>
        <c:axPos val="l"/>
        <c:majorTickMark val="out"/>
        <c:minorTickMark val="none"/>
        <c:tickLblPos val="nextTo"/>
        <c:crossAx val="87842176"/>
        <c:crosses val="autoZero"/>
        <c:auto val="1"/>
        <c:lblAlgn val="ctr"/>
        <c:lblOffset val="100"/>
        <c:noMultiLvlLbl val="0"/>
      </c:catAx>
      <c:valAx>
        <c:axId val="8784217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878406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100" b="1" i="0" baseline="0">
                <a:solidFill>
                  <a:schemeClr val="tx2"/>
                </a:solidFill>
                <a:effectLst/>
              </a:rPr>
              <a:t>7.1 A quina institució esteu vinculats professionalment?</a:t>
            </a:r>
          </a:p>
          <a:p>
            <a:pPr>
              <a:defRPr/>
            </a:pPr>
            <a:r>
              <a:rPr lang="en-US" sz="1100" b="1" i="0" baseline="0">
                <a:solidFill>
                  <a:schemeClr val="tx2"/>
                </a:solidFill>
                <a:effectLst/>
              </a:rPr>
              <a:t>7.1.6 A cap</a:t>
            </a:r>
            <a:endParaRPr lang="es-ES" sz="1100">
              <a:solidFill>
                <a:schemeClr val="tx2"/>
              </a:solidFill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43635166207239168"/>
          <c:y val="0.12734178037655766"/>
          <c:w val="0.5390810570789204"/>
          <c:h val="0.80288196705490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'Dades personals i acadèmiques'!$P$129</c:f>
              <c:strCache>
                <c:ptCount val="1"/>
                <c:pt idx="0">
                  <c:v>Num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acadèmiques'!$O$130:$O$135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'Dades personals i acadèmiques'!$P$130:$P$135</c:f>
              <c:numCache>
                <c:formatCode>General</c:formatCode>
                <c:ptCount val="6"/>
                <c:pt idx="0">
                  <c:v>40</c:v>
                </c:pt>
                <c:pt idx="1">
                  <c:v>13</c:v>
                </c:pt>
                <c:pt idx="2">
                  <c:v>9</c:v>
                </c:pt>
                <c:pt idx="3">
                  <c:v>5</c:v>
                </c:pt>
                <c:pt idx="4">
                  <c:v>17</c:v>
                </c:pt>
                <c:pt idx="5">
                  <c:v>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216896"/>
        <c:axId val="89218432"/>
      </c:barChart>
      <c:catAx>
        <c:axId val="89216896"/>
        <c:scaling>
          <c:orientation val="maxMin"/>
        </c:scaling>
        <c:delete val="1"/>
        <c:axPos val="l"/>
        <c:majorTickMark val="out"/>
        <c:minorTickMark val="none"/>
        <c:tickLblPos val="nextTo"/>
        <c:crossAx val="89218432"/>
        <c:crosses val="autoZero"/>
        <c:auto val="1"/>
        <c:lblAlgn val="ctr"/>
        <c:lblOffset val="100"/>
        <c:noMultiLvlLbl val="0"/>
      </c:catAx>
      <c:valAx>
        <c:axId val="8921843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892168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100" b="1" i="0" baseline="0">
                <a:solidFill>
                  <a:schemeClr val="tx2"/>
                </a:solidFill>
                <a:effectLst/>
              </a:rPr>
              <a:t>7.1 A quina institució esteu vinculats professionalment?</a:t>
            </a:r>
          </a:p>
          <a:p>
            <a:pPr>
              <a:defRPr/>
            </a:pPr>
            <a:r>
              <a:rPr lang="en-US" sz="1100" b="1" i="0" baseline="0">
                <a:solidFill>
                  <a:schemeClr val="tx2"/>
                </a:solidFill>
                <a:effectLst/>
              </a:rPr>
              <a:t>7.1.7 Altres</a:t>
            </a:r>
            <a:endParaRPr lang="es-ES" sz="1100">
              <a:solidFill>
                <a:schemeClr val="tx2"/>
              </a:solidFill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43639212598425198"/>
          <c:y val="0.14248572980714738"/>
          <c:w val="0.53916342957130359"/>
          <c:h val="0.7784568870305429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'Dades personals i acadèmiques'!$P$152</c:f>
              <c:strCache>
                <c:ptCount val="1"/>
                <c:pt idx="0">
                  <c:v>Num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acadèmiques'!$O$153:$O$158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'Dades personals i acadèmiques'!$P$153:$P$158</c:f>
              <c:numCache>
                <c:formatCode>General</c:formatCode>
                <c:ptCount val="6"/>
                <c:pt idx="0">
                  <c:v>15</c:v>
                </c:pt>
                <c:pt idx="1">
                  <c:v>10</c:v>
                </c:pt>
                <c:pt idx="2">
                  <c:v>11</c:v>
                </c:pt>
                <c:pt idx="3">
                  <c:v>10</c:v>
                </c:pt>
                <c:pt idx="4">
                  <c:v>21</c:v>
                </c:pt>
                <c:pt idx="5">
                  <c:v>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934272"/>
        <c:axId val="88935808"/>
      </c:barChart>
      <c:catAx>
        <c:axId val="88934272"/>
        <c:scaling>
          <c:orientation val="maxMin"/>
        </c:scaling>
        <c:delete val="1"/>
        <c:axPos val="l"/>
        <c:majorTickMark val="out"/>
        <c:minorTickMark val="none"/>
        <c:tickLblPos val="nextTo"/>
        <c:crossAx val="88935808"/>
        <c:crosses val="autoZero"/>
        <c:auto val="1"/>
        <c:lblAlgn val="ctr"/>
        <c:lblOffset val="100"/>
        <c:noMultiLvlLbl val="0"/>
      </c:catAx>
      <c:valAx>
        <c:axId val="8893580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889342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solidFill>
                  <a:schemeClr val="tx2"/>
                </a:solidFill>
              </a:defRPr>
            </a:pPr>
            <a:r>
              <a:rPr lang="es-ES" sz="1100">
                <a:solidFill>
                  <a:schemeClr val="tx2"/>
                </a:solidFill>
              </a:rPr>
              <a:t>1.2.2 Cursos</a:t>
            </a:r>
            <a:r>
              <a:rPr lang="es-ES" sz="1100" baseline="0">
                <a:solidFill>
                  <a:schemeClr val="tx2"/>
                </a:solidFill>
              </a:rPr>
              <a:t> de matèries bàsiques</a:t>
            </a:r>
          </a:p>
          <a:p>
            <a:pPr>
              <a:defRPr sz="1100">
                <a:solidFill>
                  <a:schemeClr val="tx2"/>
                </a:solidFill>
              </a:defRPr>
            </a:pPr>
            <a:r>
              <a:rPr lang="es-ES" sz="1100" baseline="0">
                <a:solidFill>
                  <a:schemeClr val="tx2"/>
                </a:solidFill>
              </a:rPr>
              <a:t>Opinió global</a:t>
            </a:r>
            <a:endParaRPr lang="es-ES" sz="1100">
              <a:solidFill>
                <a:schemeClr val="tx2"/>
              </a:solidFill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33607305936073062"/>
          <c:y val="0.1157037037037037"/>
          <c:w val="0.65479452054794518"/>
          <c:h val="0.7556965101584524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formació'!$P$105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formació'!$O$106:$O$110</c:f>
              <c:strCache>
                <c:ptCount val="5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</c:strCache>
            </c:strRef>
          </c:cat>
          <c:val>
            <c:numRef>
              <c:f>'Fase de formació'!$P$106:$P$110</c:f>
              <c:numCache>
                <c:formatCode>0</c:formatCode>
                <c:ptCount val="5"/>
                <c:pt idx="0">
                  <c:v>30</c:v>
                </c:pt>
                <c:pt idx="1">
                  <c:v>18</c:v>
                </c:pt>
                <c:pt idx="2">
                  <c:v>21</c:v>
                </c:pt>
                <c:pt idx="3">
                  <c:v>20</c:v>
                </c:pt>
                <c:pt idx="4">
                  <c:v>35</c:v>
                </c:pt>
              </c:numCache>
            </c:numRef>
          </c:val>
        </c:ser>
        <c:ser>
          <c:idx val="1"/>
          <c:order val="1"/>
          <c:tx>
            <c:strRef>
              <c:f>'Fase de formació'!$Q$105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formació'!$O$106:$O$110</c:f>
              <c:strCache>
                <c:ptCount val="5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</c:strCache>
            </c:strRef>
          </c:cat>
          <c:val>
            <c:numRef>
              <c:f>'Fase de formació'!$Q$106:$Q$110</c:f>
              <c:numCache>
                <c:formatCode>0</c:formatCode>
                <c:ptCount val="5"/>
                <c:pt idx="0">
                  <c:v>45</c:v>
                </c:pt>
                <c:pt idx="1">
                  <c:v>21</c:v>
                </c:pt>
                <c:pt idx="2">
                  <c:v>36</c:v>
                </c:pt>
                <c:pt idx="3">
                  <c:v>41</c:v>
                </c:pt>
                <c:pt idx="4">
                  <c:v>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0"/>
        <c:axId val="31336320"/>
        <c:axId val="31337856"/>
      </c:barChart>
      <c:catAx>
        <c:axId val="31336320"/>
        <c:scaling>
          <c:orientation val="maxMin"/>
        </c:scaling>
        <c:delete val="1"/>
        <c:axPos val="l"/>
        <c:majorTickMark val="out"/>
        <c:minorTickMark val="none"/>
        <c:tickLblPos val="none"/>
        <c:crossAx val="31337856"/>
        <c:crosses val="autoZero"/>
        <c:auto val="1"/>
        <c:lblAlgn val="ctr"/>
        <c:lblOffset val="100"/>
        <c:noMultiLvlLbl val="0"/>
      </c:catAx>
      <c:valAx>
        <c:axId val="31337856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313363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1212166972279152"/>
          <c:y val="0.87140021386215616"/>
          <c:w val="0.15566533635350377"/>
          <c:h val="6.4402255273646347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100" b="1" i="0" baseline="0">
                <a:solidFill>
                  <a:schemeClr val="tx2"/>
                </a:solidFill>
                <a:effectLst/>
              </a:rPr>
              <a:t>7.1.1 Els vinculats a la UPC, quina tasca desenvolupeu a la universitat?</a:t>
            </a:r>
          </a:p>
          <a:p>
            <a:pPr>
              <a:defRPr/>
            </a:pPr>
            <a:r>
              <a:rPr lang="es-ES" sz="1100" b="1" i="0" baseline="0">
                <a:solidFill>
                  <a:schemeClr val="tx2"/>
                </a:solidFill>
                <a:effectLst/>
              </a:rPr>
              <a:t>Com a professor</a:t>
            </a:r>
            <a:endParaRPr lang="es-ES" sz="1100">
              <a:solidFill>
                <a:schemeClr val="tx2"/>
              </a:solidFill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43788454063874294"/>
          <c:y val="0.12792391415986032"/>
          <c:w val="0.52083989501312333"/>
          <c:h val="0.7896329611239041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'Dades personals i acadèmiques'!$P$177</c:f>
              <c:strCache>
                <c:ptCount val="1"/>
                <c:pt idx="0">
                  <c:v>Num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acadèmiques'!$O$178:$O$183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'Dades personals i acadèmiques'!$P$178:$P$183</c:f>
              <c:numCache>
                <c:formatCode>General</c:formatCode>
                <c:ptCount val="6"/>
                <c:pt idx="0">
                  <c:v>22</c:v>
                </c:pt>
                <c:pt idx="1">
                  <c:v>13</c:v>
                </c:pt>
                <c:pt idx="2">
                  <c:v>15</c:v>
                </c:pt>
                <c:pt idx="3">
                  <c:v>15</c:v>
                </c:pt>
                <c:pt idx="4">
                  <c:v>34</c:v>
                </c:pt>
                <c:pt idx="5">
                  <c:v>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967808"/>
        <c:axId val="88977792"/>
      </c:barChart>
      <c:catAx>
        <c:axId val="88967808"/>
        <c:scaling>
          <c:orientation val="maxMin"/>
        </c:scaling>
        <c:delete val="1"/>
        <c:axPos val="l"/>
        <c:majorTickMark val="out"/>
        <c:minorTickMark val="none"/>
        <c:tickLblPos val="nextTo"/>
        <c:crossAx val="88977792"/>
        <c:crosses val="autoZero"/>
        <c:auto val="1"/>
        <c:lblAlgn val="ctr"/>
        <c:lblOffset val="100"/>
        <c:noMultiLvlLbl val="0"/>
      </c:catAx>
      <c:valAx>
        <c:axId val="8897779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889678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s-ES" sz="1100" b="1" i="0" baseline="0">
                <a:solidFill>
                  <a:schemeClr val="tx2"/>
                </a:solidFill>
                <a:effectLst/>
              </a:rPr>
              <a:t>7.1.1 Els vinculats a la UPC, quina tasca desenvolupeu a la universitat?</a:t>
            </a:r>
          </a:p>
          <a:p>
            <a:pPr algn="ctr">
              <a:defRPr/>
            </a:pPr>
            <a:r>
              <a:rPr lang="es-ES" sz="1100" b="1" i="0" baseline="0">
                <a:solidFill>
                  <a:schemeClr val="tx2"/>
                </a:solidFill>
                <a:effectLst/>
              </a:rPr>
              <a:t>Com a investigador</a:t>
            </a:r>
            <a:endParaRPr lang="es-ES" sz="1100">
              <a:solidFill>
                <a:schemeClr val="tx2"/>
              </a:solidFill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43344749127656879"/>
          <c:y val="0.14248572980714738"/>
          <c:w val="0.54214873723147339"/>
          <c:h val="0.7936602299463717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'Dades personals i acadèmiques'!$P$201</c:f>
              <c:strCache>
                <c:ptCount val="1"/>
                <c:pt idx="0">
                  <c:v>Num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acadèmiques'!$O$202:$O$207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'Dades personals i acadèmiques'!$P$202:$P$207</c:f>
              <c:numCache>
                <c:formatCode>General</c:formatCode>
                <c:ptCount val="6"/>
                <c:pt idx="0">
                  <c:v>18</c:v>
                </c:pt>
                <c:pt idx="1">
                  <c:v>22</c:v>
                </c:pt>
                <c:pt idx="2">
                  <c:v>24</c:v>
                </c:pt>
                <c:pt idx="3">
                  <c:v>38</c:v>
                </c:pt>
                <c:pt idx="4">
                  <c:v>34</c:v>
                </c:pt>
                <c:pt idx="5">
                  <c:v>136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025152"/>
        <c:axId val="89031040"/>
      </c:barChart>
      <c:catAx>
        <c:axId val="89025152"/>
        <c:scaling>
          <c:orientation val="maxMin"/>
        </c:scaling>
        <c:delete val="1"/>
        <c:axPos val="l"/>
        <c:majorTickMark val="out"/>
        <c:minorTickMark val="none"/>
        <c:tickLblPos val="nextTo"/>
        <c:crossAx val="89031040"/>
        <c:crosses val="autoZero"/>
        <c:auto val="1"/>
        <c:lblAlgn val="ctr"/>
        <c:lblOffset val="100"/>
        <c:noMultiLvlLbl val="0"/>
      </c:catAx>
      <c:valAx>
        <c:axId val="8903104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890251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100" b="1" i="0" baseline="0">
                <a:solidFill>
                  <a:schemeClr val="tx2"/>
                </a:solidFill>
                <a:effectLst/>
              </a:rPr>
              <a:t>7.1.1 Els vinculats a la UPC, quina tasca desenvolupeu a la universitat?</a:t>
            </a:r>
          </a:p>
          <a:p>
            <a:pPr>
              <a:defRPr/>
            </a:pPr>
            <a:r>
              <a:rPr lang="es-ES" sz="1100" b="1" i="0" baseline="0">
                <a:solidFill>
                  <a:schemeClr val="tx2"/>
                </a:solidFill>
                <a:effectLst/>
              </a:rPr>
              <a:t>Com a becari</a:t>
            </a:r>
            <a:endParaRPr lang="es-ES" sz="1100">
              <a:solidFill>
                <a:schemeClr val="tx2"/>
              </a:solidFill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43200985448958185"/>
          <c:y val="0.13962009535387965"/>
          <c:w val="0.54366731521743861"/>
          <c:h val="0.7918510486252233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'Dades personals i acadèmiques'!$P$223</c:f>
              <c:strCache>
                <c:ptCount val="1"/>
                <c:pt idx="0">
                  <c:v>Num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acadèmiques'!$O$224:$O$229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'Dades personals i acadèmiques'!$P$224:$P$229</c:f>
              <c:numCache>
                <c:formatCode>General</c:formatCode>
                <c:ptCount val="6"/>
                <c:pt idx="0">
                  <c:v>3</c:v>
                </c:pt>
                <c:pt idx="1">
                  <c:v>33</c:v>
                </c:pt>
                <c:pt idx="2">
                  <c:v>30</c:v>
                </c:pt>
                <c:pt idx="3">
                  <c:v>41</c:v>
                </c:pt>
                <c:pt idx="4">
                  <c:v>43</c:v>
                </c:pt>
                <c:pt idx="5">
                  <c:v>150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097344"/>
        <c:axId val="89098880"/>
      </c:barChart>
      <c:catAx>
        <c:axId val="89097344"/>
        <c:scaling>
          <c:orientation val="maxMin"/>
        </c:scaling>
        <c:delete val="1"/>
        <c:axPos val="l"/>
        <c:majorTickMark val="out"/>
        <c:minorTickMark val="none"/>
        <c:tickLblPos val="nextTo"/>
        <c:crossAx val="89098880"/>
        <c:crosses val="autoZero"/>
        <c:auto val="1"/>
        <c:lblAlgn val="ctr"/>
        <c:lblOffset val="100"/>
        <c:noMultiLvlLbl val="0"/>
      </c:catAx>
      <c:valAx>
        <c:axId val="8909888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890973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s-ES" sz="1100" b="1" i="0" baseline="0">
                <a:solidFill>
                  <a:schemeClr val="tx2"/>
                </a:solidFill>
                <a:effectLst/>
              </a:rPr>
              <a:t>7.1.1 Els vinculats a la UPC, quina tasca desenvolupeu a la universitat?</a:t>
            </a:r>
          </a:p>
          <a:p>
            <a:pPr algn="ctr">
              <a:defRPr/>
            </a:pPr>
            <a:r>
              <a:rPr lang="es-ES" sz="1100" b="1" i="0" baseline="0">
                <a:solidFill>
                  <a:schemeClr val="tx2"/>
                </a:solidFill>
                <a:effectLst/>
              </a:rPr>
              <a:t>Altres</a:t>
            </a:r>
            <a:endParaRPr lang="es-ES" sz="1100">
              <a:solidFill>
                <a:schemeClr val="tx2"/>
              </a:solidFill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43200985448958185"/>
          <c:y val="0.14248572980714738"/>
          <c:w val="0.54366731521743861"/>
          <c:h val="0.790619561363205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'Dades personals i acadèmiques'!$P$246</c:f>
              <c:strCache>
                <c:ptCount val="1"/>
                <c:pt idx="0">
                  <c:v>Num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acadèmiques'!$O$247:$O$252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'Dades personals i acadèmiques'!$P$247:$P$252</c:f>
              <c:numCache>
                <c:formatCode>General</c:formatCode>
                <c:ptCount val="6"/>
                <c:pt idx="0">
                  <c:v>7</c:v>
                </c:pt>
                <c:pt idx="1">
                  <c:v>5</c:v>
                </c:pt>
                <c:pt idx="2">
                  <c:v>7</c:v>
                </c:pt>
                <c:pt idx="3">
                  <c:v>6</c:v>
                </c:pt>
                <c:pt idx="4">
                  <c:v>13</c:v>
                </c:pt>
                <c:pt idx="5">
                  <c:v>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119744"/>
        <c:axId val="89125632"/>
      </c:barChart>
      <c:catAx>
        <c:axId val="89119744"/>
        <c:scaling>
          <c:orientation val="maxMin"/>
        </c:scaling>
        <c:delete val="1"/>
        <c:axPos val="l"/>
        <c:majorTickMark val="out"/>
        <c:minorTickMark val="none"/>
        <c:tickLblPos val="nextTo"/>
        <c:crossAx val="89125632"/>
        <c:crosses val="autoZero"/>
        <c:auto val="1"/>
        <c:lblAlgn val="ctr"/>
        <c:lblOffset val="100"/>
        <c:noMultiLvlLbl val="0"/>
      </c:catAx>
      <c:valAx>
        <c:axId val="8912563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891197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100" b="1" i="0" baseline="0">
                <a:solidFill>
                  <a:schemeClr val="tx2"/>
                </a:solidFill>
                <a:effectLst/>
              </a:rPr>
              <a:t>7.3 Quin ha estat el principal motiu que us ha portat a realitzar els estudis de doctorat? </a:t>
            </a:r>
          </a:p>
          <a:p>
            <a:pPr>
              <a:defRPr/>
            </a:pPr>
            <a:r>
              <a:rPr lang="es-ES" sz="1100" b="1" i="0" baseline="0">
                <a:solidFill>
                  <a:schemeClr val="tx2"/>
                </a:solidFill>
                <a:effectLst/>
              </a:rPr>
              <a:t>Promoció dins la carrera acadèmica</a:t>
            </a:r>
            <a:endParaRPr lang="es-ES" sz="1100">
              <a:solidFill>
                <a:schemeClr val="tx2"/>
              </a:solidFill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43719329298713694"/>
          <c:y val="0.18084737271848428"/>
          <c:w val="0.53856428277043877"/>
          <c:h val="0.7501612593510937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'Dades personals i acadèmiques'!$P$282</c:f>
              <c:strCache>
                <c:ptCount val="1"/>
                <c:pt idx="0">
                  <c:v>Num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acadèmiques'!$O$283:$O$288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'Dades personals i acadèmiques'!$P$283:$P$288</c:f>
              <c:numCache>
                <c:formatCode>General</c:formatCode>
                <c:ptCount val="6"/>
                <c:pt idx="0">
                  <c:v>54</c:v>
                </c:pt>
                <c:pt idx="1">
                  <c:v>20</c:v>
                </c:pt>
                <c:pt idx="2">
                  <c:v>27</c:v>
                </c:pt>
                <c:pt idx="3">
                  <c:v>31</c:v>
                </c:pt>
                <c:pt idx="4">
                  <c:v>60</c:v>
                </c:pt>
                <c:pt idx="5">
                  <c:v>192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562112"/>
        <c:axId val="89576192"/>
      </c:barChart>
      <c:catAx>
        <c:axId val="89562112"/>
        <c:scaling>
          <c:orientation val="maxMin"/>
        </c:scaling>
        <c:delete val="1"/>
        <c:axPos val="l"/>
        <c:majorTickMark val="out"/>
        <c:minorTickMark val="none"/>
        <c:tickLblPos val="nextTo"/>
        <c:crossAx val="89576192"/>
        <c:crosses val="autoZero"/>
        <c:auto val="1"/>
        <c:lblAlgn val="ctr"/>
        <c:lblOffset val="100"/>
        <c:noMultiLvlLbl val="0"/>
      </c:catAx>
      <c:valAx>
        <c:axId val="8957619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895621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100" b="1" i="0" baseline="0">
                <a:solidFill>
                  <a:schemeClr val="tx2"/>
                </a:solidFill>
                <a:effectLst/>
              </a:rPr>
              <a:t>7.3 Quin ha estat el principal motiu que us ha portat a realitzar els estudis de doctorat? </a:t>
            </a:r>
          </a:p>
          <a:p>
            <a:pPr>
              <a:defRPr/>
            </a:pPr>
            <a:r>
              <a:rPr lang="es-ES" sz="1100" b="1" i="0" baseline="0">
                <a:solidFill>
                  <a:schemeClr val="tx2"/>
                </a:solidFill>
                <a:effectLst/>
              </a:rPr>
              <a:t>Promoció fora de la carrera acadèmica</a:t>
            </a:r>
            <a:endParaRPr lang="es-ES" sz="1100">
              <a:solidFill>
                <a:schemeClr val="tx2"/>
              </a:solidFill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432071411865596"/>
          <c:y val="0.18084737271848428"/>
          <c:w val="0.54372616789237982"/>
          <c:h val="0.7501612593510937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'Dades personals i acadèmiques'!$P$306</c:f>
              <c:strCache>
                <c:ptCount val="1"/>
                <c:pt idx="0">
                  <c:v>Num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acadèmiques'!$O$307:$O$312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'Dades personals i acadèmiques'!$P$307:$P$312</c:f>
              <c:numCache>
                <c:formatCode>General</c:formatCode>
                <c:ptCount val="6"/>
                <c:pt idx="0">
                  <c:v>54</c:v>
                </c:pt>
                <c:pt idx="1">
                  <c:v>20</c:v>
                </c:pt>
                <c:pt idx="2">
                  <c:v>27</c:v>
                </c:pt>
                <c:pt idx="3">
                  <c:v>31</c:v>
                </c:pt>
                <c:pt idx="4">
                  <c:v>60</c:v>
                </c:pt>
                <c:pt idx="5">
                  <c:v>192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623168"/>
        <c:axId val="89637248"/>
      </c:barChart>
      <c:catAx>
        <c:axId val="89623168"/>
        <c:scaling>
          <c:orientation val="maxMin"/>
        </c:scaling>
        <c:delete val="1"/>
        <c:axPos val="l"/>
        <c:majorTickMark val="out"/>
        <c:minorTickMark val="none"/>
        <c:tickLblPos val="nextTo"/>
        <c:crossAx val="89637248"/>
        <c:crosses val="autoZero"/>
        <c:auto val="1"/>
        <c:lblAlgn val="ctr"/>
        <c:lblOffset val="100"/>
        <c:noMultiLvlLbl val="0"/>
      </c:catAx>
      <c:valAx>
        <c:axId val="8963724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896231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100" b="1" i="0" baseline="0">
                <a:solidFill>
                  <a:schemeClr val="tx2"/>
                </a:solidFill>
                <a:effectLst/>
              </a:rPr>
              <a:t>7.3 Quin ha estat el principal motiu que us ha portat a realitzar els estudis de doctorat? </a:t>
            </a:r>
          </a:p>
          <a:p>
            <a:pPr>
              <a:defRPr/>
            </a:pPr>
            <a:r>
              <a:rPr lang="es-ES" sz="1100" b="1" i="0" baseline="0">
                <a:solidFill>
                  <a:schemeClr val="tx2"/>
                </a:solidFill>
                <a:effectLst/>
              </a:rPr>
              <a:t>Completar la formació universitària</a:t>
            </a:r>
            <a:endParaRPr lang="es-ES" sz="1100">
              <a:solidFill>
                <a:schemeClr val="tx2"/>
              </a:solidFill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43647185190960042"/>
          <c:y val="0.1820762335421498"/>
          <c:w val="0.5393257278483754"/>
          <c:h val="0.757523622638925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'Dades personals i acadèmiques'!$P$327</c:f>
              <c:strCache>
                <c:ptCount val="1"/>
                <c:pt idx="0">
                  <c:v>Num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acadèmiques'!$O$328:$O$333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'Dades personals i acadèmiques'!$P$328:$P$333</c:f>
              <c:numCache>
                <c:formatCode>General</c:formatCode>
                <c:ptCount val="6"/>
                <c:pt idx="0">
                  <c:v>51</c:v>
                </c:pt>
                <c:pt idx="1">
                  <c:v>24</c:v>
                </c:pt>
                <c:pt idx="2">
                  <c:v>22</c:v>
                </c:pt>
                <c:pt idx="3">
                  <c:v>27</c:v>
                </c:pt>
                <c:pt idx="4">
                  <c:v>41</c:v>
                </c:pt>
                <c:pt idx="5">
                  <c:v>165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673088"/>
        <c:axId val="89678976"/>
      </c:barChart>
      <c:catAx>
        <c:axId val="89673088"/>
        <c:scaling>
          <c:orientation val="maxMin"/>
        </c:scaling>
        <c:delete val="1"/>
        <c:axPos val="l"/>
        <c:majorTickMark val="out"/>
        <c:minorTickMark val="none"/>
        <c:tickLblPos val="nextTo"/>
        <c:crossAx val="89678976"/>
        <c:crosses val="autoZero"/>
        <c:auto val="1"/>
        <c:lblAlgn val="ctr"/>
        <c:lblOffset val="100"/>
        <c:noMultiLvlLbl val="0"/>
      </c:catAx>
      <c:valAx>
        <c:axId val="8967897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896730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100" b="1" i="0" baseline="0">
                <a:solidFill>
                  <a:schemeClr val="tx2"/>
                </a:solidFill>
                <a:effectLst/>
              </a:rPr>
              <a:t>7.3 Quin ha estat el principal motiu que us ha portat a realitzar els estudis de doctorat? </a:t>
            </a:r>
          </a:p>
          <a:p>
            <a:pPr>
              <a:defRPr/>
            </a:pPr>
            <a:r>
              <a:rPr lang="es-ES" sz="1100" b="1" i="0" baseline="0">
                <a:solidFill>
                  <a:schemeClr val="tx2"/>
                </a:solidFill>
                <a:effectLst/>
              </a:rPr>
              <a:t>Fer investigació</a:t>
            </a:r>
            <a:endParaRPr lang="es-ES" sz="1100">
              <a:solidFill>
                <a:schemeClr val="tx2"/>
              </a:solidFill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43427163188759821"/>
          <c:y val="0.18084737271848428"/>
          <c:w val="0.54152594787037756"/>
          <c:h val="0.7591601334289749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'Dades personals i acadèmiques'!$P$349</c:f>
              <c:strCache>
                <c:ptCount val="1"/>
                <c:pt idx="0">
                  <c:v>Num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acadèmiques'!$O$350:$O$355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'Dades personals i acadèmiques'!$P$350:$P$355</c:f>
              <c:numCache>
                <c:formatCode>General</c:formatCode>
                <c:ptCount val="6"/>
                <c:pt idx="0">
                  <c:v>92</c:v>
                </c:pt>
                <c:pt idx="1">
                  <c:v>75</c:v>
                </c:pt>
                <c:pt idx="2">
                  <c:v>75</c:v>
                </c:pt>
                <c:pt idx="3">
                  <c:v>105</c:v>
                </c:pt>
                <c:pt idx="4">
                  <c:v>136</c:v>
                </c:pt>
                <c:pt idx="5">
                  <c:v>483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798144"/>
        <c:axId val="89799680"/>
      </c:barChart>
      <c:catAx>
        <c:axId val="89798144"/>
        <c:scaling>
          <c:orientation val="maxMin"/>
        </c:scaling>
        <c:delete val="1"/>
        <c:axPos val="l"/>
        <c:majorTickMark val="out"/>
        <c:minorTickMark val="none"/>
        <c:tickLblPos val="nextTo"/>
        <c:crossAx val="89799680"/>
        <c:crosses val="autoZero"/>
        <c:auto val="1"/>
        <c:lblAlgn val="ctr"/>
        <c:lblOffset val="100"/>
        <c:noMultiLvlLbl val="0"/>
      </c:catAx>
      <c:valAx>
        <c:axId val="8979968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897981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s-ES" sz="1100" b="1" i="0" baseline="0">
                <a:solidFill>
                  <a:schemeClr val="tx2"/>
                </a:solidFill>
                <a:effectLst/>
              </a:rPr>
              <a:t>7.4 Quin ha estat el motiu principal que us ha fet triar un programa de doctorat a la UPC?</a:t>
            </a:r>
          </a:p>
          <a:p>
            <a:pPr algn="ctr">
              <a:defRPr/>
            </a:pPr>
            <a:r>
              <a:rPr lang="es-ES" sz="1100" b="1" i="0" baseline="0">
                <a:solidFill>
                  <a:schemeClr val="tx2"/>
                </a:solidFill>
                <a:effectLst/>
              </a:rPr>
              <a:t>És la única universitat que ofereix aquest tipus de programa</a:t>
            </a:r>
            <a:endParaRPr lang="es-ES" sz="1100">
              <a:solidFill>
                <a:schemeClr val="tx2"/>
              </a:solidFill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43643218727012356"/>
          <c:y val="0.1276321834897442"/>
          <c:w val="0.53482264965635518"/>
          <c:h val="0.8054731076806089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'Dades personals i acadèmiques'!$P$377</c:f>
              <c:strCache>
                <c:ptCount val="1"/>
                <c:pt idx="0">
                  <c:v>Num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acadèmiques'!$O$378:$O$383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'Dades personals i acadèmiques'!$P$378:$P$383</c:f>
              <c:numCache>
                <c:formatCode>General</c:formatCode>
                <c:ptCount val="6"/>
                <c:pt idx="0">
                  <c:v>24</c:v>
                </c:pt>
                <c:pt idx="1">
                  <c:v>15</c:v>
                </c:pt>
                <c:pt idx="2">
                  <c:v>11</c:v>
                </c:pt>
                <c:pt idx="3">
                  <c:v>9</c:v>
                </c:pt>
                <c:pt idx="4">
                  <c:v>36</c:v>
                </c:pt>
                <c:pt idx="5">
                  <c:v>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843968"/>
        <c:axId val="89853952"/>
      </c:barChart>
      <c:catAx>
        <c:axId val="89843968"/>
        <c:scaling>
          <c:orientation val="maxMin"/>
        </c:scaling>
        <c:delete val="1"/>
        <c:axPos val="l"/>
        <c:majorTickMark val="out"/>
        <c:minorTickMark val="none"/>
        <c:tickLblPos val="nextTo"/>
        <c:crossAx val="89853952"/>
        <c:crosses val="autoZero"/>
        <c:auto val="1"/>
        <c:lblAlgn val="ctr"/>
        <c:lblOffset val="100"/>
        <c:noMultiLvlLbl val="0"/>
      </c:catAx>
      <c:valAx>
        <c:axId val="8985395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898439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ES" sz="1100" b="1" i="0" baseline="0">
                <a:solidFill>
                  <a:schemeClr val="tx2"/>
                </a:solidFill>
                <a:effectLst/>
              </a:rPr>
              <a:t>7.4 Quin ha estat el motiu principal que us ha fet triar un programa de doctorat a la UPC?</a:t>
            </a:r>
            <a:endParaRPr lang="es-ES" sz="1100">
              <a:solidFill>
                <a:schemeClr val="tx2"/>
              </a:solidFill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>
                <a:solidFill>
                  <a:schemeClr val="tx2"/>
                </a:solidFill>
              </a:rPr>
              <a:t>Ser</a:t>
            </a:r>
            <a:r>
              <a:rPr lang="en-US" sz="1100" baseline="0">
                <a:solidFill>
                  <a:schemeClr val="tx2"/>
                </a:solidFill>
              </a:rPr>
              <a:t> titulat/ada de la UPC</a:t>
            </a:r>
            <a:endParaRPr lang="en-US" sz="1100">
              <a:solidFill>
                <a:schemeClr val="tx2"/>
              </a:solidFill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43715715768087127"/>
          <c:y val="0.12590936456848037"/>
          <c:w val="0.53847960865356947"/>
          <c:h val="0.8110985168863517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'Dades personals i acadèmiques'!$P$401</c:f>
              <c:strCache>
                <c:ptCount val="1"/>
                <c:pt idx="0">
                  <c:v>Num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acadèmiques'!$O$402:$O$407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'Dades personals i acadèmiques'!$P$402:$P$407</c:f>
              <c:numCache>
                <c:formatCode>General</c:formatCode>
                <c:ptCount val="6"/>
                <c:pt idx="0">
                  <c:v>58</c:v>
                </c:pt>
                <c:pt idx="1">
                  <c:v>23</c:v>
                </c:pt>
                <c:pt idx="2">
                  <c:v>36</c:v>
                </c:pt>
                <c:pt idx="3">
                  <c:v>55</c:v>
                </c:pt>
                <c:pt idx="4">
                  <c:v>65</c:v>
                </c:pt>
                <c:pt idx="5">
                  <c:v>237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900928"/>
        <c:axId val="89902464"/>
      </c:barChart>
      <c:catAx>
        <c:axId val="89900928"/>
        <c:scaling>
          <c:orientation val="maxMin"/>
        </c:scaling>
        <c:delete val="1"/>
        <c:axPos val="l"/>
        <c:majorTickMark val="out"/>
        <c:minorTickMark val="none"/>
        <c:tickLblPos val="nextTo"/>
        <c:crossAx val="89902464"/>
        <c:crosses val="autoZero"/>
        <c:auto val="1"/>
        <c:lblAlgn val="ctr"/>
        <c:lblOffset val="100"/>
        <c:noMultiLvlLbl val="0"/>
      </c:catAx>
      <c:valAx>
        <c:axId val="89902464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899009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100">
                <a:solidFill>
                  <a:schemeClr val="tx2"/>
                </a:solidFill>
              </a:rPr>
              <a:t>1.2.3 Cursos d'especialització</a:t>
            </a:r>
          </a:p>
          <a:p>
            <a:pPr>
              <a:defRPr/>
            </a:pPr>
            <a:r>
              <a:rPr lang="es-ES" sz="1100">
                <a:solidFill>
                  <a:schemeClr val="tx2"/>
                </a:solidFill>
              </a:rPr>
              <a:t>Opinió global</a:t>
            </a:r>
            <a:endParaRPr lang="es-ES">
              <a:solidFill>
                <a:schemeClr val="tx2"/>
              </a:solidFill>
            </a:endParaRPr>
          </a:p>
        </c:rich>
      </c:tx>
      <c:layout>
        <c:manualLayout>
          <c:xMode val="edge"/>
          <c:yMode val="edge"/>
          <c:x val="0.38037836925651053"/>
          <c:y val="1.44927508667596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3476509006825583"/>
          <c:y val="8.4541046722764898E-2"/>
          <c:w val="0.63495215628826152"/>
          <c:h val="0.7967764470355572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formació'!$P$135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formació'!$O$136:$O$140</c:f>
              <c:strCache>
                <c:ptCount val="5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</c:strCache>
            </c:strRef>
          </c:cat>
          <c:val>
            <c:numRef>
              <c:f>'Fase de formació'!$P$136:$P$140</c:f>
              <c:numCache>
                <c:formatCode>0</c:formatCode>
                <c:ptCount val="5"/>
                <c:pt idx="0">
                  <c:v>83</c:v>
                </c:pt>
                <c:pt idx="1">
                  <c:v>43</c:v>
                </c:pt>
                <c:pt idx="2">
                  <c:v>62</c:v>
                </c:pt>
                <c:pt idx="3">
                  <c:v>73</c:v>
                </c:pt>
                <c:pt idx="4">
                  <c:v>106</c:v>
                </c:pt>
              </c:numCache>
            </c:numRef>
          </c:val>
        </c:ser>
        <c:ser>
          <c:idx val="1"/>
          <c:order val="1"/>
          <c:tx>
            <c:strRef>
              <c:f>'Fase de formació'!$Q$135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formació'!$O$136:$O$140</c:f>
              <c:strCache>
                <c:ptCount val="5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</c:strCache>
            </c:strRef>
          </c:cat>
          <c:val>
            <c:numRef>
              <c:f>'Fase de formació'!$Q$136:$Q$140</c:f>
              <c:numCache>
                <c:formatCode>0</c:formatCode>
                <c:ptCount val="5"/>
                <c:pt idx="0">
                  <c:v>18</c:v>
                </c:pt>
                <c:pt idx="1">
                  <c:v>10</c:v>
                </c:pt>
                <c:pt idx="2">
                  <c:v>11</c:v>
                </c:pt>
                <c:pt idx="3">
                  <c:v>15</c:v>
                </c:pt>
                <c:pt idx="4">
                  <c:v>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0"/>
        <c:axId val="31386624"/>
        <c:axId val="31724288"/>
      </c:barChart>
      <c:catAx>
        <c:axId val="31386624"/>
        <c:scaling>
          <c:orientation val="maxMin"/>
        </c:scaling>
        <c:delete val="1"/>
        <c:axPos val="l"/>
        <c:majorTickMark val="out"/>
        <c:minorTickMark val="none"/>
        <c:tickLblPos val="none"/>
        <c:crossAx val="31724288"/>
        <c:crosses val="autoZero"/>
        <c:auto val="1"/>
        <c:lblAlgn val="ctr"/>
        <c:lblOffset val="100"/>
        <c:noMultiLvlLbl val="0"/>
      </c:catAx>
      <c:valAx>
        <c:axId val="31724288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313866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1041782909831209"/>
          <c:y val="0.89110409465858442"/>
          <c:w val="0.17916419818247753"/>
          <c:h val="5.33403603521700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100" b="1" i="0" baseline="0">
                <a:solidFill>
                  <a:schemeClr val="tx2"/>
                </a:solidFill>
                <a:effectLst/>
              </a:rPr>
              <a:t>7.4 Quin ha estat el motiu principal que us ha fet triar un programa de doctorat a la UPC?</a:t>
            </a:r>
          </a:p>
          <a:p>
            <a:pPr>
              <a:defRPr/>
            </a:pPr>
            <a:r>
              <a:rPr lang="es-ES" sz="1100" b="1" i="0" baseline="0">
                <a:solidFill>
                  <a:schemeClr val="tx2"/>
                </a:solidFill>
                <a:effectLst/>
              </a:rPr>
              <a:t>El prestigi de la UPC</a:t>
            </a:r>
            <a:endParaRPr lang="es-ES" sz="1100">
              <a:solidFill>
                <a:schemeClr val="tx2"/>
              </a:solidFill>
              <a:effectLst/>
            </a:endParaRPr>
          </a:p>
        </c:rich>
      </c:tx>
      <c:layout>
        <c:manualLayout>
          <c:xMode val="edge"/>
          <c:yMode val="edge"/>
          <c:x val="0.14417901742381706"/>
          <c:y val="1.816117831250239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44085452005066533"/>
          <c:y val="0.1270526957790514"/>
          <c:w val="0.53482264965635518"/>
          <c:h val="0.8396518106480275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'Dades personals i acadèmiques'!$P$423</c:f>
              <c:strCache>
                <c:ptCount val="1"/>
                <c:pt idx="0">
                  <c:v>Num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acadèmiques'!$O$424:$O$429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'Dades personals i acadèmiques'!$P$424:$P$429</c:f>
              <c:numCache>
                <c:formatCode>General</c:formatCode>
                <c:ptCount val="6"/>
                <c:pt idx="0">
                  <c:v>58</c:v>
                </c:pt>
                <c:pt idx="1">
                  <c:v>14</c:v>
                </c:pt>
                <c:pt idx="2">
                  <c:v>38</c:v>
                </c:pt>
                <c:pt idx="3">
                  <c:v>43</c:v>
                </c:pt>
                <c:pt idx="4">
                  <c:v>63</c:v>
                </c:pt>
                <c:pt idx="5">
                  <c:v>216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347584"/>
        <c:axId val="89349120"/>
      </c:barChart>
      <c:catAx>
        <c:axId val="89347584"/>
        <c:scaling>
          <c:orientation val="maxMin"/>
        </c:scaling>
        <c:delete val="1"/>
        <c:axPos val="l"/>
        <c:majorTickMark val="out"/>
        <c:minorTickMark val="none"/>
        <c:tickLblPos val="nextTo"/>
        <c:crossAx val="89349120"/>
        <c:crosses val="autoZero"/>
        <c:auto val="1"/>
        <c:lblAlgn val="ctr"/>
        <c:lblOffset val="100"/>
        <c:noMultiLvlLbl val="0"/>
      </c:catAx>
      <c:valAx>
        <c:axId val="89349120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893475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100" b="1" i="0" baseline="0">
                <a:solidFill>
                  <a:schemeClr val="tx2"/>
                </a:solidFill>
                <a:effectLst/>
              </a:rPr>
              <a:t>7.4 Quin ha estat el motiu principal que us ha fet triar un programa de doctorat a la UPC?</a:t>
            </a:r>
          </a:p>
          <a:p>
            <a:pPr>
              <a:defRPr/>
            </a:pPr>
            <a:r>
              <a:rPr lang="es-ES" sz="1100" b="1" i="0" baseline="0">
                <a:solidFill>
                  <a:schemeClr val="tx2"/>
                </a:solidFill>
                <a:effectLst/>
              </a:rPr>
              <a:t>La proximitat al lloc de residència</a:t>
            </a:r>
            <a:endParaRPr lang="es-ES" sz="1100">
              <a:solidFill>
                <a:schemeClr val="tx2"/>
              </a:solidFill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4342210208798527"/>
          <c:y val="0.12619326389128901"/>
          <c:w val="0.54145614882716775"/>
          <c:h val="0.813678971711070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'Dades personals i acadèmiques'!$P$449</c:f>
              <c:strCache>
                <c:ptCount val="1"/>
                <c:pt idx="0">
                  <c:v>Num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acadèmiques'!$O$450:$O$455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'Dades personals i acadèmiques'!$P$450:$P$455</c:f>
              <c:numCache>
                <c:formatCode>General</c:formatCode>
                <c:ptCount val="6"/>
                <c:pt idx="0">
                  <c:v>9</c:v>
                </c:pt>
                <c:pt idx="1">
                  <c:v>5</c:v>
                </c:pt>
                <c:pt idx="2">
                  <c:v>5</c:v>
                </c:pt>
                <c:pt idx="3">
                  <c:v>11</c:v>
                </c:pt>
                <c:pt idx="4">
                  <c:v>19</c:v>
                </c:pt>
                <c:pt idx="5">
                  <c:v>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419776"/>
        <c:axId val="89421312"/>
      </c:barChart>
      <c:catAx>
        <c:axId val="89419776"/>
        <c:scaling>
          <c:orientation val="maxMin"/>
        </c:scaling>
        <c:delete val="1"/>
        <c:axPos val="l"/>
        <c:majorTickMark val="out"/>
        <c:minorTickMark val="none"/>
        <c:tickLblPos val="nextTo"/>
        <c:crossAx val="89421312"/>
        <c:crosses val="autoZero"/>
        <c:auto val="1"/>
        <c:lblAlgn val="ctr"/>
        <c:lblOffset val="100"/>
        <c:noMultiLvlLbl val="0"/>
      </c:catAx>
      <c:valAx>
        <c:axId val="8942131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894197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100" b="1" i="0" baseline="0">
                <a:solidFill>
                  <a:schemeClr val="tx2"/>
                </a:solidFill>
                <a:effectLst/>
              </a:rPr>
              <a:t>7.4 Quin ha estat el motiu principal que us ha fet triar un programa de doctorat a la UPC?</a:t>
            </a:r>
          </a:p>
          <a:p>
            <a:pPr>
              <a:defRPr/>
            </a:pPr>
            <a:r>
              <a:rPr lang="es-ES" sz="1100" b="1" i="0" baseline="0">
                <a:solidFill>
                  <a:schemeClr val="tx2"/>
                </a:solidFill>
                <a:effectLst/>
              </a:rPr>
              <a:t>Treballar a la UPC</a:t>
            </a:r>
            <a:endParaRPr lang="es-ES" sz="1100">
              <a:solidFill>
                <a:schemeClr val="tx2"/>
              </a:solidFill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43200985448958185"/>
          <c:y val="0.1841618717053306"/>
          <c:w val="0.54366731521743861"/>
          <c:h val="0.7425277132850834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'Dades personals i acadèmiques'!$P$472</c:f>
              <c:strCache>
                <c:ptCount val="1"/>
                <c:pt idx="0">
                  <c:v>Num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acadèmiques'!$O$473:$O$478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'Dades personals i acadèmiques'!$P$473:$P$478</c:f>
              <c:numCache>
                <c:formatCode>General</c:formatCode>
                <c:ptCount val="6"/>
                <c:pt idx="0">
                  <c:v>18</c:v>
                </c:pt>
                <c:pt idx="1">
                  <c:v>17</c:v>
                </c:pt>
                <c:pt idx="2">
                  <c:v>17</c:v>
                </c:pt>
                <c:pt idx="3">
                  <c:v>21</c:v>
                </c:pt>
                <c:pt idx="4">
                  <c:v>33</c:v>
                </c:pt>
                <c:pt idx="5">
                  <c:v>106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460096"/>
        <c:axId val="89461888"/>
      </c:barChart>
      <c:catAx>
        <c:axId val="89460096"/>
        <c:scaling>
          <c:orientation val="maxMin"/>
        </c:scaling>
        <c:delete val="1"/>
        <c:axPos val="l"/>
        <c:majorTickMark val="out"/>
        <c:minorTickMark val="none"/>
        <c:tickLblPos val="nextTo"/>
        <c:crossAx val="89461888"/>
        <c:crosses val="autoZero"/>
        <c:auto val="1"/>
        <c:lblAlgn val="ctr"/>
        <c:lblOffset val="100"/>
        <c:noMultiLvlLbl val="0"/>
      </c:catAx>
      <c:valAx>
        <c:axId val="8946188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894600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  <c:userShapes r:id="rId1"/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100" b="1" i="0" baseline="0">
                <a:solidFill>
                  <a:schemeClr val="tx2"/>
                </a:solidFill>
                <a:effectLst/>
              </a:rPr>
              <a:t>7.5 Aproximadament, quantes hores dediqueu a la setmana al doctorat fora de les hores d'assistència a classe? </a:t>
            </a:r>
          </a:p>
          <a:p>
            <a:pPr>
              <a:defRPr/>
            </a:pPr>
            <a:r>
              <a:rPr lang="es-ES" sz="1100" b="1" i="0" baseline="0">
                <a:solidFill>
                  <a:schemeClr val="tx2"/>
                </a:solidFill>
                <a:effectLst/>
              </a:rPr>
              <a:t>Menys de 10 hores</a:t>
            </a:r>
            <a:endParaRPr lang="es-ES" sz="1100">
              <a:solidFill>
                <a:schemeClr val="tx2"/>
              </a:solidFill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43566601595765586"/>
          <c:y val="0.18084737271848428"/>
          <c:w val="0.53993021255038631"/>
          <c:h val="0.7531608840437208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'Dades personals i acadèmiques'!$P$496</c:f>
              <c:strCache>
                <c:ptCount val="1"/>
                <c:pt idx="0">
                  <c:v>Num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acadèmiques'!$O$497:$O$502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'Dades personals i acadèmiques'!$P$497:$P$502</c:f>
              <c:numCache>
                <c:formatCode>General</c:formatCode>
                <c:ptCount val="6"/>
                <c:pt idx="0">
                  <c:v>46</c:v>
                </c:pt>
                <c:pt idx="1">
                  <c:v>6</c:v>
                </c:pt>
                <c:pt idx="2">
                  <c:v>9</c:v>
                </c:pt>
                <c:pt idx="3">
                  <c:v>16</c:v>
                </c:pt>
                <c:pt idx="4">
                  <c:v>32</c:v>
                </c:pt>
                <c:pt idx="5">
                  <c:v>109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9515520"/>
        <c:axId val="89517056"/>
      </c:barChart>
      <c:catAx>
        <c:axId val="89515520"/>
        <c:scaling>
          <c:orientation val="maxMin"/>
        </c:scaling>
        <c:delete val="1"/>
        <c:axPos val="l"/>
        <c:majorTickMark val="out"/>
        <c:minorTickMark val="none"/>
        <c:tickLblPos val="nextTo"/>
        <c:crossAx val="89517056"/>
        <c:crosses val="autoZero"/>
        <c:auto val="1"/>
        <c:lblAlgn val="ctr"/>
        <c:lblOffset val="100"/>
        <c:noMultiLvlLbl val="0"/>
      </c:catAx>
      <c:valAx>
        <c:axId val="8951705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895155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s-ES" sz="1100" b="1" i="0" baseline="0">
                <a:solidFill>
                  <a:schemeClr val="tx2"/>
                </a:solidFill>
                <a:effectLst/>
              </a:rPr>
              <a:t>7.5 Aproximadament, quantes hores dediqueu a la setmana al doctorat fora de les hores d'assistència a classe? </a:t>
            </a:r>
          </a:p>
          <a:p>
            <a:pPr algn="ctr">
              <a:defRPr/>
            </a:pPr>
            <a:r>
              <a:rPr lang="es-ES" sz="1100" b="1" i="0" baseline="0">
                <a:solidFill>
                  <a:schemeClr val="tx2"/>
                </a:solidFill>
                <a:effectLst/>
              </a:rPr>
              <a:t>De 10 a 20 hores</a:t>
            </a:r>
            <a:endParaRPr lang="es-ES" sz="1100">
              <a:solidFill>
                <a:schemeClr val="tx2"/>
              </a:solidFill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43861434820647421"/>
          <c:y val="0.18248957341012825"/>
          <c:w val="0.53694120734908135"/>
          <c:h val="0.7509194394440296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'Dades personals i acadèmiques'!$P$520</c:f>
              <c:strCache>
                <c:ptCount val="1"/>
                <c:pt idx="0">
                  <c:v>Num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acadèmiques'!$O$521:$O$526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'Dades personals i acadèmiques'!$P$521:$P$526</c:f>
              <c:numCache>
                <c:formatCode>General</c:formatCode>
                <c:ptCount val="6"/>
                <c:pt idx="0">
                  <c:v>73</c:v>
                </c:pt>
                <c:pt idx="1">
                  <c:v>11</c:v>
                </c:pt>
                <c:pt idx="2">
                  <c:v>15</c:v>
                </c:pt>
                <c:pt idx="3">
                  <c:v>26</c:v>
                </c:pt>
                <c:pt idx="4">
                  <c:v>63</c:v>
                </c:pt>
                <c:pt idx="5">
                  <c:v>188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322240"/>
        <c:axId val="91323776"/>
      </c:barChart>
      <c:catAx>
        <c:axId val="91322240"/>
        <c:scaling>
          <c:orientation val="maxMin"/>
        </c:scaling>
        <c:delete val="1"/>
        <c:axPos val="l"/>
        <c:majorTickMark val="out"/>
        <c:minorTickMark val="none"/>
        <c:tickLblPos val="nextTo"/>
        <c:crossAx val="91323776"/>
        <c:crosses val="autoZero"/>
        <c:auto val="1"/>
        <c:lblAlgn val="ctr"/>
        <c:lblOffset val="100"/>
        <c:noMultiLvlLbl val="0"/>
      </c:catAx>
      <c:valAx>
        <c:axId val="91323776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913222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100" b="1" i="0" baseline="0">
                <a:solidFill>
                  <a:schemeClr val="tx2"/>
                </a:solidFill>
                <a:effectLst/>
              </a:rPr>
              <a:t>7.5 Aproximadament, quantes hores dediqueu a la setmana al doctorat fora de les hores d'assistència a classe? </a:t>
            </a:r>
          </a:p>
          <a:p>
            <a:pPr>
              <a:defRPr/>
            </a:pPr>
            <a:r>
              <a:rPr lang="es-ES" sz="1100" b="1" i="0" baseline="0">
                <a:solidFill>
                  <a:schemeClr val="tx2"/>
                </a:solidFill>
                <a:effectLst/>
              </a:rPr>
              <a:t>De 20 a 30 hores</a:t>
            </a:r>
            <a:endParaRPr lang="es-ES" sz="1100">
              <a:solidFill>
                <a:schemeClr val="tx2"/>
              </a:solidFill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44083657042869639"/>
          <c:y val="0.12851139475109072"/>
          <c:w val="0.53471898512685911"/>
          <c:h val="0.8102563125913360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'Dades personals i acadèmiques'!$P$542</c:f>
              <c:strCache>
                <c:ptCount val="1"/>
                <c:pt idx="0">
                  <c:v>Num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acadèmiques'!$O$543:$O$548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'Dades personals i acadèmiques'!$P$543:$P$548</c:f>
              <c:numCache>
                <c:formatCode>General</c:formatCode>
                <c:ptCount val="6"/>
                <c:pt idx="0">
                  <c:v>42</c:v>
                </c:pt>
                <c:pt idx="1">
                  <c:v>14</c:v>
                </c:pt>
                <c:pt idx="2">
                  <c:v>17</c:v>
                </c:pt>
                <c:pt idx="3">
                  <c:v>23</c:v>
                </c:pt>
                <c:pt idx="4">
                  <c:v>40</c:v>
                </c:pt>
                <c:pt idx="5">
                  <c:v>136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428352"/>
        <c:axId val="91429888"/>
      </c:barChart>
      <c:catAx>
        <c:axId val="91428352"/>
        <c:scaling>
          <c:orientation val="maxMin"/>
        </c:scaling>
        <c:delete val="1"/>
        <c:axPos val="l"/>
        <c:majorTickMark val="out"/>
        <c:minorTickMark val="none"/>
        <c:tickLblPos val="nextTo"/>
        <c:crossAx val="91429888"/>
        <c:crosses val="autoZero"/>
        <c:auto val="1"/>
        <c:lblAlgn val="ctr"/>
        <c:lblOffset val="100"/>
        <c:noMultiLvlLbl val="0"/>
      </c:catAx>
      <c:valAx>
        <c:axId val="9142988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914283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100" b="1" i="0" baseline="0">
                <a:solidFill>
                  <a:schemeClr val="tx2"/>
                </a:solidFill>
                <a:effectLst/>
              </a:rPr>
              <a:t>7.5 Aproximadament, quantes hores dediqueu a la setmana al doctorat fora de les hores d'assistència a classe? </a:t>
            </a:r>
          </a:p>
          <a:p>
            <a:pPr>
              <a:defRPr/>
            </a:pPr>
            <a:r>
              <a:rPr lang="es-ES" sz="1100" b="1" i="0" baseline="0">
                <a:solidFill>
                  <a:schemeClr val="tx2"/>
                </a:solidFill>
                <a:effectLst/>
              </a:rPr>
              <a:t>Més de 30 hores</a:t>
            </a:r>
            <a:endParaRPr lang="es-ES" sz="1100">
              <a:solidFill>
                <a:schemeClr val="tx2"/>
              </a:solidFill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43639212598425198"/>
          <c:y val="0.1820762335421498"/>
          <c:w val="0.53916342957130359"/>
          <c:h val="0.757523622638925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'Dades personals i acadèmiques'!$P$567</c:f>
              <c:strCache>
                <c:ptCount val="1"/>
                <c:pt idx="0">
                  <c:v>Num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5"/>
            <c:invertIfNegative val="0"/>
            <c:bubble3D val="0"/>
            <c:spPr>
              <a:solidFill>
                <a:srgbClr val="FFFF00"/>
              </a:solidFill>
            </c:spPr>
          </c:dPt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'Dades personals i acadèmiques'!$O$568:$O$573</c:f>
              <c:strCache>
                <c:ptCount val="6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  <c:pt idx="5">
                  <c:v>MITJANA UPC</c:v>
                </c:pt>
              </c:strCache>
            </c:strRef>
          </c:cat>
          <c:val>
            <c:numRef>
              <c:f>'Dades personals i acadèmiques'!$P$568:$P$573</c:f>
              <c:numCache>
                <c:formatCode>General</c:formatCode>
                <c:ptCount val="6"/>
                <c:pt idx="0">
                  <c:v>36</c:v>
                </c:pt>
                <c:pt idx="1">
                  <c:v>91</c:v>
                </c:pt>
                <c:pt idx="2">
                  <c:v>85</c:v>
                </c:pt>
                <c:pt idx="3">
                  <c:v>88</c:v>
                </c:pt>
                <c:pt idx="4">
                  <c:v>117</c:v>
                </c:pt>
                <c:pt idx="5">
                  <c:v>417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492352"/>
        <c:axId val="91493888"/>
      </c:barChart>
      <c:catAx>
        <c:axId val="91492352"/>
        <c:scaling>
          <c:orientation val="maxMin"/>
        </c:scaling>
        <c:delete val="1"/>
        <c:axPos val="l"/>
        <c:majorTickMark val="out"/>
        <c:minorTickMark val="none"/>
        <c:tickLblPos val="nextTo"/>
        <c:crossAx val="91493888"/>
        <c:crosses val="autoZero"/>
        <c:auto val="1"/>
        <c:lblAlgn val="ctr"/>
        <c:lblOffset val="100"/>
        <c:noMultiLvlLbl val="0"/>
      </c:catAx>
      <c:valAx>
        <c:axId val="9149388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914923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100">
                <a:solidFill>
                  <a:schemeClr val="tx2"/>
                </a:solidFill>
              </a:rPr>
              <a:t>1.2.4 Treballs pràctics</a:t>
            </a:r>
          </a:p>
          <a:p>
            <a:pPr>
              <a:defRPr/>
            </a:pPr>
            <a:r>
              <a:rPr lang="es-ES" sz="1100">
                <a:solidFill>
                  <a:schemeClr val="tx2"/>
                </a:solidFill>
              </a:rPr>
              <a:t>Opinió global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3256024999763672"/>
          <c:y val="0.11570368120857759"/>
          <c:w val="0.65438840784631414"/>
          <c:h val="0.7548910588252026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formació'!$P$162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formació'!$O$163:$O$167</c:f>
              <c:strCache>
                <c:ptCount val="5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</c:strCache>
            </c:strRef>
          </c:cat>
          <c:val>
            <c:numRef>
              <c:f>'Fase de formació'!$P$163:$P$167</c:f>
              <c:numCache>
                <c:formatCode>0</c:formatCode>
                <c:ptCount val="5"/>
                <c:pt idx="0">
                  <c:v>54</c:v>
                </c:pt>
                <c:pt idx="1">
                  <c:v>22</c:v>
                </c:pt>
                <c:pt idx="2">
                  <c:v>43</c:v>
                </c:pt>
                <c:pt idx="3">
                  <c:v>48</c:v>
                </c:pt>
                <c:pt idx="4">
                  <c:v>77</c:v>
                </c:pt>
              </c:numCache>
            </c:numRef>
          </c:val>
        </c:ser>
        <c:ser>
          <c:idx val="1"/>
          <c:order val="1"/>
          <c:tx>
            <c:strRef>
              <c:f>'Fase de formació'!$Q$162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formació'!$O$163:$O$167</c:f>
              <c:strCache>
                <c:ptCount val="5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</c:strCache>
            </c:strRef>
          </c:cat>
          <c:val>
            <c:numRef>
              <c:f>'Fase de formació'!$Q$163:$Q$167</c:f>
              <c:numCache>
                <c:formatCode>0</c:formatCode>
                <c:ptCount val="5"/>
                <c:pt idx="0">
                  <c:v>29</c:v>
                </c:pt>
                <c:pt idx="1">
                  <c:v>16</c:v>
                </c:pt>
                <c:pt idx="2">
                  <c:v>18</c:v>
                </c:pt>
                <c:pt idx="3">
                  <c:v>24</c:v>
                </c:pt>
                <c:pt idx="4">
                  <c:v>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0"/>
        <c:axId val="31768960"/>
        <c:axId val="31770496"/>
      </c:barChart>
      <c:catAx>
        <c:axId val="31768960"/>
        <c:scaling>
          <c:orientation val="maxMin"/>
        </c:scaling>
        <c:delete val="1"/>
        <c:axPos val="l"/>
        <c:majorTickMark val="out"/>
        <c:minorTickMark val="none"/>
        <c:tickLblPos val="none"/>
        <c:crossAx val="31770496"/>
        <c:crosses val="autoZero"/>
        <c:auto val="1"/>
        <c:lblAlgn val="ctr"/>
        <c:lblOffset val="100"/>
        <c:noMultiLvlLbl val="0"/>
      </c:catAx>
      <c:valAx>
        <c:axId val="31770496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317689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9429126420509475"/>
          <c:y val="0.87859084057979697"/>
          <c:w val="0.17867532075419812"/>
          <c:h val="5.9614756248963702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100">
                <a:solidFill>
                  <a:schemeClr val="tx2"/>
                </a:solidFill>
              </a:rPr>
              <a:t>1.2.5 Treballs de laboratori</a:t>
            </a:r>
          </a:p>
          <a:p>
            <a:pPr>
              <a:defRPr/>
            </a:pPr>
            <a:r>
              <a:rPr lang="es-ES" sz="1100">
                <a:solidFill>
                  <a:schemeClr val="tx2"/>
                </a:solidFill>
              </a:rPr>
              <a:t>Opinió global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32969034608378872"/>
          <c:y val="8.6987797045600515E-2"/>
          <c:w val="0.65027322404371579"/>
          <c:h val="0.7843470433247866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formació'!$P$192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formació'!$O$193:$O$197</c:f>
              <c:strCache>
                <c:ptCount val="5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</c:strCache>
            </c:strRef>
          </c:cat>
          <c:val>
            <c:numRef>
              <c:f>'Fase de formació'!$P$193:$P$197</c:f>
              <c:numCache>
                <c:formatCode>0</c:formatCode>
                <c:ptCount val="5"/>
                <c:pt idx="0">
                  <c:v>58</c:v>
                </c:pt>
                <c:pt idx="1">
                  <c:v>27</c:v>
                </c:pt>
                <c:pt idx="2">
                  <c:v>53</c:v>
                </c:pt>
                <c:pt idx="3">
                  <c:v>58</c:v>
                </c:pt>
                <c:pt idx="4">
                  <c:v>90</c:v>
                </c:pt>
              </c:numCache>
            </c:numRef>
          </c:val>
        </c:ser>
        <c:ser>
          <c:idx val="1"/>
          <c:order val="1"/>
          <c:tx>
            <c:strRef>
              <c:f>'Fase de formació'!$Q$192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formació'!$O$193:$O$197</c:f>
              <c:strCache>
                <c:ptCount val="5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</c:strCache>
            </c:strRef>
          </c:cat>
          <c:val>
            <c:numRef>
              <c:f>'Fase de formació'!$Q$193:$Q$197</c:f>
              <c:numCache>
                <c:formatCode>0</c:formatCode>
                <c:ptCount val="5"/>
                <c:pt idx="0">
                  <c:v>12</c:v>
                </c:pt>
                <c:pt idx="1">
                  <c:v>10</c:v>
                </c:pt>
                <c:pt idx="2">
                  <c:v>11</c:v>
                </c:pt>
                <c:pt idx="3">
                  <c:v>20</c:v>
                </c:pt>
                <c:pt idx="4">
                  <c:v>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0"/>
        <c:axId val="31504256"/>
        <c:axId val="31505792"/>
      </c:barChart>
      <c:catAx>
        <c:axId val="31504256"/>
        <c:scaling>
          <c:orientation val="maxMin"/>
        </c:scaling>
        <c:delete val="1"/>
        <c:axPos val="l"/>
        <c:majorTickMark val="out"/>
        <c:minorTickMark val="none"/>
        <c:tickLblPos val="none"/>
        <c:crossAx val="31505792"/>
        <c:crosses val="autoZero"/>
        <c:auto val="1"/>
        <c:lblAlgn val="ctr"/>
        <c:lblOffset val="100"/>
        <c:noMultiLvlLbl val="0"/>
      </c:catAx>
      <c:valAx>
        <c:axId val="31505792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315042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2511222982373104"/>
          <c:y val="0.87647292643332875"/>
          <c:w val="0.16434748935071641"/>
          <c:h val="5.930099777990179E-2"/>
        </c:manualLayout>
      </c:layout>
      <c:overlay val="0"/>
      <c:spPr>
        <a:ln>
          <a:solidFill>
            <a:sysClr val="window" lastClr="FFFFFF">
              <a:shade val="50000"/>
            </a:sys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100">
                <a:solidFill>
                  <a:schemeClr val="tx2"/>
                </a:solidFill>
              </a:rPr>
              <a:t>1.2.6</a:t>
            </a:r>
            <a:r>
              <a:rPr lang="es-ES" sz="1100" baseline="0">
                <a:solidFill>
                  <a:schemeClr val="tx2"/>
                </a:solidFill>
              </a:rPr>
              <a:t> Classes magistrals</a:t>
            </a:r>
          </a:p>
          <a:p>
            <a:pPr>
              <a:defRPr/>
            </a:pPr>
            <a:r>
              <a:rPr lang="es-ES" sz="1100" baseline="0">
                <a:solidFill>
                  <a:schemeClr val="tx2"/>
                </a:solidFill>
              </a:rPr>
              <a:t>Opinió global</a:t>
            </a:r>
            <a:endParaRPr lang="es-ES" sz="1100">
              <a:solidFill>
                <a:schemeClr val="tx2"/>
              </a:solidFill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33015873015873015"/>
          <c:y val="0.11485294117647059"/>
          <c:w val="0.6498866213151927"/>
          <c:h val="0.7599438397406206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formació'!$P$218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formació'!$O$219:$O$223</c:f>
              <c:strCache>
                <c:ptCount val="5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</c:strCache>
            </c:strRef>
          </c:cat>
          <c:val>
            <c:numRef>
              <c:f>'Fase de formació'!$P$219:$P$223</c:f>
              <c:numCache>
                <c:formatCode>0</c:formatCode>
                <c:ptCount val="5"/>
                <c:pt idx="0">
                  <c:v>49</c:v>
                </c:pt>
                <c:pt idx="1">
                  <c:v>18</c:v>
                </c:pt>
                <c:pt idx="2">
                  <c:v>26</c:v>
                </c:pt>
                <c:pt idx="3">
                  <c:v>35</c:v>
                </c:pt>
                <c:pt idx="4">
                  <c:v>54</c:v>
                </c:pt>
              </c:numCache>
            </c:numRef>
          </c:val>
        </c:ser>
        <c:ser>
          <c:idx val="1"/>
          <c:order val="1"/>
          <c:tx>
            <c:strRef>
              <c:f>'Fase de formació'!$Q$218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formació'!$O$219:$O$223</c:f>
              <c:strCache>
                <c:ptCount val="5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</c:strCache>
            </c:strRef>
          </c:cat>
          <c:val>
            <c:numRef>
              <c:f>'Fase de formació'!$Q$219:$Q$223</c:f>
              <c:numCache>
                <c:formatCode>0</c:formatCode>
                <c:ptCount val="5"/>
                <c:pt idx="0">
                  <c:v>34</c:v>
                </c:pt>
                <c:pt idx="1">
                  <c:v>20</c:v>
                </c:pt>
                <c:pt idx="2">
                  <c:v>27</c:v>
                </c:pt>
                <c:pt idx="3">
                  <c:v>24</c:v>
                </c:pt>
                <c:pt idx="4">
                  <c:v>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0"/>
        <c:axId val="31554560"/>
        <c:axId val="31564544"/>
      </c:barChart>
      <c:catAx>
        <c:axId val="31554560"/>
        <c:scaling>
          <c:orientation val="maxMin"/>
        </c:scaling>
        <c:delete val="1"/>
        <c:axPos val="l"/>
        <c:majorTickMark val="out"/>
        <c:minorTickMark val="none"/>
        <c:tickLblPos val="none"/>
        <c:crossAx val="31564544"/>
        <c:crosses val="autoZero"/>
        <c:auto val="1"/>
        <c:lblAlgn val="ctr"/>
        <c:lblOffset val="100"/>
        <c:noMultiLvlLbl val="0"/>
      </c:catAx>
      <c:valAx>
        <c:axId val="31564544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315545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643823093541878"/>
          <c:y val="0.87234580052493438"/>
          <c:w val="0.17818915492706269"/>
          <c:h val="5.6575768102516598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100">
                <a:solidFill>
                  <a:schemeClr val="tx2"/>
                </a:solidFill>
              </a:rPr>
              <a:t>1.2.7</a:t>
            </a:r>
            <a:r>
              <a:rPr lang="es-ES" sz="1100" baseline="0">
                <a:solidFill>
                  <a:schemeClr val="tx2"/>
                </a:solidFill>
              </a:rPr>
              <a:t> Treballs en equip</a:t>
            </a:r>
          </a:p>
          <a:p>
            <a:pPr>
              <a:defRPr/>
            </a:pPr>
            <a:r>
              <a:rPr lang="es-ES" sz="1100" baseline="0">
                <a:solidFill>
                  <a:schemeClr val="tx2"/>
                </a:solidFill>
              </a:rPr>
              <a:t>Opinió global</a:t>
            </a:r>
            <a:endParaRPr lang="es-ES" sz="1100">
              <a:solidFill>
                <a:schemeClr val="tx2"/>
              </a:solidFill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33401417893415497"/>
          <c:y val="0.11339382940108893"/>
          <c:w val="0.64605828483396099"/>
          <c:h val="0.775092768576341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'Fase de formació'!$P$245</c:f>
              <c:strCache>
                <c:ptCount val="1"/>
                <c:pt idx="0">
                  <c:v>Falta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formació'!$O$246:$O$250</c:f>
              <c:strCache>
                <c:ptCount val="5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</c:strCache>
            </c:strRef>
          </c:cat>
          <c:val>
            <c:numRef>
              <c:f>'Fase de formació'!$P$246:$P$250</c:f>
              <c:numCache>
                <c:formatCode>0</c:formatCode>
                <c:ptCount val="5"/>
                <c:pt idx="0">
                  <c:v>35</c:v>
                </c:pt>
                <c:pt idx="1">
                  <c:v>22</c:v>
                </c:pt>
                <c:pt idx="2">
                  <c:v>31</c:v>
                </c:pt>
                <c:pt idx="3">
                  <c:v>37</c:v>
                </c:pt>
                <c:pt idx="4">
                  <c:v>48</c:v>
                </c:pt>
              </c:numCache>
            </c:numRef>
          </c:val>
        </c:ser>
        <c:ser>
          <c:idx val="1"/>
          <c:order val="1"/>
          <c:tx>
            <c:strRef>
              <c:f>'Fase de formació'!$Q$245</c:f>
              <c:strCache>
                <c:ptCount val="1"/>
                <c:pt idx="0">
                  <c:v>Sobra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b="1">
                    <a:solidFill>
                      <a:schemeClr val="tx2"/>
                    </a:solidFill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'Fase de formació'!$O$246:$O$250</c:f>
              <c:strCache>
                <c:ptCount val="5"/>
                <c:pt idx="0">
                  <c:v>ARQUITECTURA, URBANISME I EDIFICACIÓ</c:v>
                </c:pt>
                <c:pt idx="1">
                  <c:v>CIÈNCIES</c:v>
                </c:pt>
                <c:pt idx="2">
                  <c:v>ENGINYERIA CIVIL</c:v>
                </c:pt>
                <c:pt idx="3">
                  <c:v>ENGINYERIA DE LES TIC</c:v>
                </c:pt>
                <c:pt idx="4">
                  <c:v>ENGINYERIA INDUSTRIAL</c:v>
                </c:pt>
              </c:strCache>
            </c:strRef>
          </c:cat>
          <c:val>
            <c:numRef>
              <c:f>'Fase de formació'!$Q$246:$Q$250</c:f>
              <c:numCache>
                <c:formatCode>0</c:formatCode>
                <c:ptCount val="5"/>
                <c:pt idx="0">
                  <c:v>45</c:v>
                </c:pt>
                <c:pt idx="1">
                  <c:v>16</c:v>
                </c:pt>
                <c:pt idx="2">
                  <c:v>21</c:v>
                </c:pt>
                <c:pt idx="3">
                  <c:v>27</c:v>
                </c:pt>
                <c:pt idx="4">
                  <c:v>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0"/>
        <c:axId val="31608832"/>
        <c:axId val="31610368"/>
      </c:barChart>
      <c:catAx>
        <c:axId val="31608832"/>
        <c:scaling>
          <c:orientation val="maxMin"/>
        </c:scaling>
        <c:delete val="1"/>
        <c:axPos val="l"/>
        <c:majorTickMark val="out"/>
        <c:minorTickMark val="none"/>
        <c:tickLblPos val="none"/>
        <c:crossAx val="31610368"/>
        <c:crosses val="autoZero"/>
        <c:auto val="1"/>
        <c:lblAlgn val="ctr"/>
        <c:lblOffset val="100"/>
        <c:noMultiLvlLbl val="0"/>
      </c:catAx>
      <c:valAx>
        <c:axId val="31610368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one"/>
        <c:crossAx val="316088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929105329225151"/>
          <c:y val="0.90542549694899754"/>
          <c:w val="0.18338183270569439"/>
          <c:h val="5.1017334266973434E-2"/>
        </c:manualLayout>
      </c:layout>
      <c:overlay val="0"/>
      <c:spPr>
        <a:ln>
          <a:solidFill>
            <a:schemeClr val="lt1">
              <a:shade val="50000"/>
            </a:schemeClr>
          </a:solidFill>
        </a:ln>
      </c:spPr>
      <c:txPr>
        <a:bodyPr/>
        <a:lstStyle/>
        <a:p>
          <a:pPr>
            <a:defRPr>
              <a:solidFill>
                <a:schemeClr val="tx2"/>
              </a:solidFill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1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2.xml"/><Relationship Id="rId3" Type="http://schemas.openxmlformats.org/officeDocument/2006/relationships/chart" Target="../charts/chart17.xml"/><Relationship Id="rId7" Type="http://schemas.openxmlformats.org/officeDocument/2006/relationships/chart" Target="../charts/chart21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5" Type="http://schemas.openxmlformats.org/officeDocument/2006/relationships/chart" Target="../charts/chart19.xml"/><Relationship Id="rId10" Type="http://schemas.openxmlformats.org/officeDocument/2006/relationships/chart" Target="../charts/chart24.xml"/><Relationship Id="rId4" Type="http://schemas.openxmlformats.org/officeDocument/2006/relationships/chart" Target="../charts/chart18.xml"/><Relationship Id="rId9" Type="http://schemas.openxmlformats.org/officeDocument/2006/relationships/chart" Target="../charts/chart23.xml"/></Relationships>
</file>

<file path=xl/drawings/_rels/drawing2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_rels/drawing3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1.xml"/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0.xml"/><Relationship Id="rId13" Type="http://schemas.openxmlformats.org/officeDocument/2006/relationships/chart" Target="../charts/chart45.xml"/><Relationship Id="rId18" Type="http://schemas.openxmlformats.org/officeDocument/2006/relationships/chart" Target="../charts/chart50.xml"/><Relationship Id="rId3" Type="http://schemas.openxmlformats.org/officeDocument/2006/relationships/chart" Target="../charts/chart35.xml"/><Relationship Id="rId21" Type="http://schemas.openxmlformats.org/officeDocument/2006/relationships/chart" Target="../charts/chart53.xml"/><Relationship Id="rId7" Type="http://schemas.openxmlformats.org/officeDocument/2006/relationships/chart" Target="../charts/chart39.xml"/><Relationship Id="rId12" Type="http://schemas.openxmlformats.org/officeDocument/2006/relationships/chart" Target="../charts/chart44.xml"/><Relationship Id="rId17" Type="http://schemas.openxmlformats.org/officeDocument/2006/relationships/chart" Target="../charts/chart49.xml"/><Relationship Id="rId2" Type="http://schemas.openxmlformats.org/officeDocument/2006/relationships/chart" Target="../charts/chart34.xml"/><Relationship Id="rId16" Type="http://schemas.openxmlformats.org/officeDocument/2006/relationships/chart" Target="../charts/chart48.xml"/><Relationship Id="rId20" Type="http://schemas.openxmlformats.org/officeDocument/2006/relationships/chart" Target="../charts/chart52.xml"/><Relationship Id="rId1" Type="http://schemas.openxmlformats.org/officeDocument/2006/relationships/chart" Target="../charts/chart33.xml"/><Relationship Id="rId6" Type="http://schemas.openxmlformats.org/officeDocument/2006/relationships/chart" Target="../charts/chart38.xml"/><Relationship Id="rId11" Type="http://schemas.openxmlformats.org/officeDocument/2006/relationships/chart" Target="../charts/chart43.xml"/><Relationship Id="rId24" Type="http://schemas.openxmlformats.org/officeDocument/2006/relationships/chart" Target="../charts/chart56.xml"/><Relationship Id="rId5" Type="http://schemas.openxmlformats.org/officeDocument/2006/relationships/chart" Target="../charts/chart37.xml"/><Relationship Id="rId15" Type="http://schemas.openxmlformats.org/officeDocument/2006/relationships/chart" Target="../charts/chart47.xml"/><Relationship Id="rId23" Type="http://schemas.openxmlformats.org/officeDocument/2006/relationships/chart" Target="../charts/chart55.xml"/><Relationship Id="rId10" Type="http://schemas.openxmlformats.org/officeDocument/2006/relationships/chart" Target="../charts/chart42.xml"/><Relationship Id="rId19" Type="http://schemas.openxmlformats.org/officeDocument/2006/relationships/chart" Target="../charts/chart51.xml"/><Relationship Id="rId4" Type="http://schemas.openxmlformats.org/officeDocument/2006/relationships/chart" Target="../charts/chart36.xml"/><Relationship Id="rId9" Type="http://schemas.openxmlformats.org/officeDocument/2006/relationships/chart" Target="../charts/chart41.xml"/><Relationship Id="rId14" Type="http://schemas.openxmlformats.org/officeDocument/2006/relationships/chart" Target="../charts/chart46.xml"/><Relationship Id="rId22" Type="http://schemas.openxmlformats.org/officeDocument/2006/relationships/chart" Target="../charts/chart5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428624</xdr:colOff>
      <xdr:row>1</xdr:row>
      <xdr:rowOff>85724</xdr:rowOff>
    </xdr:from>
    <xdr:to>
      <xdr:col>11</xdr:col>
      <xdr:colOff>609599</xdr:colOff>
      <xdr:row>33</xdr:row>
      <xdr:rowOff>85725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466725</xdr:colOff>
      <xdr:row>10</xdr:row>
      <xdr:rowOff>9525</xdr:rowOff>
    </xdr:from>
    <xdr:to>
      <xdr:col>5</xdr:col>
      <xdr:colOff>38100</xdr:colOff>
      <xdr:row>12</xdr:row>
      <xdr:rowOff>57150</xdr:rowOff>
    </xdr:to>
    <xdr:sp macro="" textlink="">
      <xdr:nvSpPr>
        <xdr:cNvPr id="3" name="QuadreDeText 2"/>
        <xdr:cNvSpPr txBox="1"/>
      </xdr:nvSpPr>
      <xdr:spPr>
        <a:xfrm>
          <a:off x="466725" y="1914525"/>
          <a:ext cx="26193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CIÈNCIES</a:t>
          </a:r>
        </a:p>
        <a:p>
          <a:pPr algn="ctr"/>
          <a:r>
            <a:rPr lang="es-ES" sz="1000" b="1" i="1">
              <a:solidFill>
                <a:schemeClr val="tx2"/>
              </a:solidFill>
            </a:rPr>
            <a:t>Mitjana Àmbit:</a:t>
          </a:r>
          <a:r>
            <a:rPr lang="es-ES" sz="1000" b="1" i="1" baseline="0">
              <a:solidFill>
                <a:schemeClr val="tx2"/>
              </a:solidFill>
            </a:rPr>
            <a:t> 3,5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495300</xdr:colOff>
      <xdr:row>14</xdr:row>
      <xdr:rowOff>47625</xdr:rowOff>
    </xdr:from>
    <xdr:to>
      <xdr:col>4</xdr:col>
      <xdr:colOff>600075</xdr:colOff>
      <xdr:row>16</xdr:row>
      <xdr:rowOff>114299</xdr:rowOff>
    </xdr:to>
    <xdr:sp macro="" textlink="">
      <xdr:nvSpPr>
        <xdr:cNvPr id="4" name="QuadreDeText 3"/>
        <xdr:cNvSpPr txBox="1"/>
      </xdr:nvSpPr>
      <xdr:spPr>
        <a:xfrm>
          <a:off x="495300" y="2714625"/>
          <a:ext cx="2543175" cy="4476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</a:t>
          </a:r>
          <a:r>
            <a:rPr lang="es-ES" sz="1000" baseline="0">
              <a:solidFill>
                <a:schemeClr val="tx2"/>
              </a:solidFill>
            </a:rPr>
            <a:t> CIVIL</a:t>
          </a:r>
        </a:p>
        <a:p>
          <a:pPr algn="ctr"/>
          <a:r>
            <a:rPr lang="es-ES" sz="1000" b="1" i="1" baseline="0">
              <a:solidFill>
                <a:schemeClr val="tx2"/>
              </a:solidFill>
            </a:rPr>
            <a:t>Mitjana Àmbit: 3,6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466725</xdr:colOff>
      <xdr:row>31</xdr:row>
      <xdr:rowOff>38100</xdr:rowOff>
    </xdr:from>
    <xdr:to>
      <xdr:col>11</xdr:col>
      <xdr:colOff>571500</xdr:colOff>
      <xdr:row>33</xdr:row>
      <xdr:rowOff>66676</xdr:rowOff>
    </xdr:to>
    <xdr:sp macro="" textlink="">
      <xdr:nvSpPr>
        <xdr:cNvPr id="5" name="QuadreDeText 4"/>
        <xdr:cNvSpPr txBox="1"/>
      </xdr:nvSpPr>
      <xdr:spPr>
        <a:xfrm>
          <a:off x="466725" y="5943600"/>
          <a:ext cx="6810375" cy="4095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r>
            <a:rPr lang="es-ES" sz="1000">
              <a:solidFill>
                <a:schemeClr val="tx2"/>
              </a:solidFill>
            </a:rPr>
            <a:t>La mitjana de les valoracions de la pregunta</a:t>
          </a:r>
          <a:r>
            <a:rPr lang="es-ES" sz="1000" baseline="0">
              <a:solidFill>
                <a:schemeClr val="tx2"/>
              </a:solidFill>
            </a:rPr>
            <a:t> va de </a:t>
          </a:r>
          <a:r>
            <a:rPr lang="es-ES" sz="1000" b="1" baseline="0">
              <a:solidFill>
                <a:schemeClr val="tx2"/>
              </a:solidFill>
            </a:rPr>
            <a:t>1 (molt en desacord) </a:t>
          </a:r>
          <a:r>
            <a:rPr lang="es-ES" sz="1000" b="0" baseline="0">
              <a:solidFill>
                <a:schemeClr val="tx2"/>
              </a:solidFill>
            </a:rPr>
            <a:t>a </a:t>
          </a:r>
          <a:r>
            <a:rPr lang="es-ES" sz="1000" b="1" baseline="0">
              <a:solidFill>
                <a:schemeClr val="tx2"/>
              </a:solidFill>
            </a:rPr>
            <a:t>5 (molt d'acord)</a:t>
          </a:r>
          <a:r>
            <a:rPr lang="es-ES" sz="1000" b="0" baseline="0">
              <a:solidFill>
                <a:schemeClr val="tx2"/>
              </a:solidFill>
            </a:rPr>
            <a:t>. Els percentatges representen el pes de les respostes.</a:t>
          </a:r>
          <a:endParaRPr lang="es-ES" sz="10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419100</xdr:colOff>
      <xdr:row>34</xdr:row>
      <xdr:rowOff>38099</xdr:rowOff>
    </xdr:from>
    <xdr:to>
      <xdr:col>12</xdr:col>
      <xdr:colOff>19050</xdr:colOff>
      <xdr:row>68</xdr:row>
      <xdr:rowOff>95250</xdr:rowOff>
    </xdr:to>
    <xdr:graphicFrame macro="">
      <xdr:nvGraphicFramePr>
        <xdr:cNvPr id="6" name="Gràfic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476250</xdr:colOff>
      <xdr:row>66</xdr:row>
      <xdr:rowOff>28576</xdr:rowOff>
    </xdr:from>
    <xdr:to>
      <xdr:col>11</xdr:col>
      <xdr:colOff>590550</xdr:colOff>
      <xdr:row>68</xdr:row>
      <xdr:rowOff>57150</xdr:rowOff>
    </xdr:to>
    <xdr:sp macro="" textlink="">
      <xdr:nvSpPr>
        <xdr:cNvPr id="7" name="QuadreDeText 6"/>
        <xdr:cNvSpPr txBox="1"/>
      </xdr:nvSpPr>
      <xdr:spPr>
        <a:xfrm>
          <a:off x="476250" y="12601576"/>
          <a:ext cx="6819900" cy="4095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b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>
              <a:solidFill>
                <a:schemeClr val="tx2"/>
              </a:solidFill>
              <a:latin typeface="+mn-lt"/>
              <a:ea typeface="+mn-ea"/>
              <a:cs typeface="+mn-cs"/>
            </a:rPr>
            <a:t>La mitjana de les valoracions de la pregunta</a:t>
          </a:r>
          <a:r>
            <a:rPr lang="es-ES" sz="1000" baseline="0">
              <a:solidFill>
                <a:schemeClr val="tx2"/>
              </a:solidFill>
              <a:latin typeface="+mn-lt"/>
              <a:ea typeface="+mn-ea"/>
              <a:cs typeface="+mn-cs"/>
            </a:rPr>
            <a:t> va de </a:t>
          </a:r>
          <a:r>
            <a:rPr lang="es-ES" sz="10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1 (molt en desacord) </a:t>
          </a:r>
          <a:r>
            <a:rPr lang="es-ES" sz="10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a </a:t>
          </a:r>
          <a:r>
            <a:rPr lang="es-ES" sz="1000" b="1" baseline="0">
              <a:solidFill>
                <a:schemeClr val="tx2"/>
              </a:solidFill>
              <a:latin typeface="+mn-lt"/>
              <a:ea typeface="+mn-ea"/>
              <a:cs typeface="+mn-cs"/>
            </a:rPr>
            <a:t>5 (molt d'acord)</a:t>
          </a:r>
          <a:r>
            <a:rPr lang="es-ES" sz="1000" b="0" baseline="0">
              <a:solidFill>
                <a:schemeClr val="tx2"/>
              </a:solidFill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1000">
            <a:solidFill>
              <a:schemeClr val="tx2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542925</xdr:colOff>
      <xdr:row>38</xdr:row>
      <xdr:rowOff>133350</xdr:rowOff>
    </xdr:from>
    <xdr:to>
      <xdr:col>4</xdr:col>
      <xdr:colOff>590550</xdr:colOff>
      <xdr:row>40</xdr:row>
      <xdr:rowOff>180975</xdr:rowOff>
    </xdr:to>
    <xdr:sp macro="" textlink="">
      <xdr:nvSpPr>
        <xdr:cNvPr id="8" name="QuadreDeText 7"/>
        <xdr:cNvSpPr txBox="1"/>
      </xdr:nvSpPr>
      <xdr:spPr>
        <a:xfrm>
          <a:off x="542925" y="7372350"/>
          <a:ext cx="248602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ARQUITECTURA, URBANISME</a:t>
          </a:r>
          <a:r>
            <a:rPr lang="es-ES" sz="1000" baseline="0">
              <a:solidFill>
                <a:schemeClr val="tx2"/>
              </a:solidFill>
            </a:rPr>
            <a:t> I EDIFICACIÓ</a:t>
          </a:r>
        </a:p>
        <a:p>
          <a:pPr algn="ctr"/>
          <a:r>
            <a:rPr lang="es-ES" sz="1000" b="1" i="1" baseline="0">
              <a:solidFill>
                <a:schemeClr val="tx2"/>
              </a:solidFill>
            </a:rPr>
            <a:t>Mitjana Àmbit: 3,7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476250</xdr:colOff>
      <xdr:row>42</xdr:row>
      <xdr:rowOff>161925</xdr:rowOff>
    </xdr:from>
    <xdr:to>
      <xdr:col>4</xdr:col>
      <xdr:colOff>581025</xdr:colOff>
      <xdr:row>45</xdr:row>
      <xdr:rowOff>9524</xdr:rowOff>
    </xdr:to>
    <xdr:sp macro="" textlink="">
      <xdr:nvSpPr>
        <xdr:cNvPr id="9" name="QuadreDeText 8"/>
        <xdr:cNvSpPr txBox="1"/>
      </xdr:nvSpPr>
      <xdr:spPr>
        <a:xfrm>
          <a:off x="476250" y="8162925"/>
          <a:ext cx="2543175" cy="41909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CIÈNCIES</a:t>
          </a:r>
        </a:p>
        <a:p>
          <a:pPr algn="ctr"/>
          <a:r>
            <a:rPr lang="es-ES" sz="1000" b="1" i="1">
              <a:solidFill>
                <a:schemeClr val="tx2"/>
              </a:solidFill>
            </a:rPr>
            <a:t>Mitjana</a:t>
          </a:r>
          <a:r>
            <a:rPr lang="es-ES" sz="1000" b="1" i="1" baseline="0">
              <a:solidFill>
                <a:schemeClr val="tx2"/>
              </a:solidFill>
            </a:rPr>
            <a:t> Àmbit: 3,4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409574</xdr:colOff>
      <xdr:row>70</xdr:row>
      <xdr:rowOff>47624</xdr:rowOff>
    </xdr:from>
    <xdr:to>
      <xdr:col>12</xdr:col>
      <xdr:colOff>38099</xdr:colOff>
      <xdr:row>98</xdr:row>
      <xdr:rowOff>76199</xdr:rowOff>
    </xdr:to>
    <xdr:graphicFrame macro="">
      <xdr:nvGraphicFramePr>
        <xdr:cNvPr id="10" name="Gràfic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523875</xdr:colOff>
      <xdr:row>74</xdr:row>
      <xdr:rowOff>0</xdr:rowOff>
    </xdr:from>
    <xdr:to>
      <xdr:col>4</xdr:col>
      <xdr:colOff>257175</xdr:colOff>
      <xdr:row>76</xdr:row>
      <xdr:rowOff>66676</xdr:rowOff>
    </xdr:to>
    <xdr:sp macro="" textlink="">
      <xdr:nvSpPr>
        <xdr:cNvPr id="11" name="QuadreDeText 10"/>
        <xdr:cNvSpPr txBox="1"/>
      </xdr:nvSpPr>
      <xdr:spPr>
        <a:xfrm>
          <a:off x="523875" y="14097000"/>
          <a:ext cx="2171700" cy="4476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1100">
              <a:solidFill>
                <a:schemeClr val="tx2"/>
              </a:solidFill>
            </a:rPr>
            <a:t>ARQUITECTURA, URBANISME I EDIFICACIÓ</a:t>
          </a:r>
        </a:p>
      </xdr:txBody>
    </xdr:sp>
    <xdr:clientData/>
  </xdr:twoCellAnchor>
  <xdr:twoCellAnchor>
    <xdr:from>
      <xdr:col>0</xdr:col>
      <xdr:colOff>466725</xdr:colOff>
      <xdr:row>78</xdr:row>
      <xdr:rowOff>114300</xdr:rowOff>
    </xdr:from>
    <xdr:to>
      <xdr:col>4</xdr:col>
      <xdr:colOff>323850</xdr:colOff>
      <xdr:row>80</xdr:row>
      <xdr:rowOff>9525</xdr:rowOff>
    </xdr:to>
    <xdr:sp macro="" textlink="">
      <xdr:nvSpPr>
        <xdr:cNvPr id="12" name="QuadreDeText 11"/>
        <xdr:cNvSpPr txBox="1"/>
      </xdr:nvSpPr>
      <xdr:spPr>
        <a:xfrm>
          <a:off x="466725" y="14973300"/>
          <a:ext cx="229552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1100">
              <a:solidFill>
                <a:schemeClr val="tx2"/>
              </a:solidFill>
            </a:rPr>
            <a:t>CIÈNCIES</a:t>
          </a:r>
        </a:p>
      </xdr:txBody>
    </xdr:sp>
    <xdr:clientData/>
  </xdr:twoCellAnchor>
  <xdr:twoCellAnchor>
    <xdr:from>
      <xdr:col>0</xdr:col>
      <xdr:colOff>409575</xdr:colOff>
      <xdr:row>99</xdr:row>
      <xdr:rowOff>133350</xdr:rowOff>
    </xdr:from>
    <xdr:to>
      <xdr:col>12</xdr:col>
      <xdr:colOff>47625</xdr:colOff>
      <xdr:row>126</xdr:row>
      <xdr:rowOff>133350</xdr:rowOff>
    </xdr:to>
    <xdr:graphicFrame macro="">
      <xdr:nvGraphicFramePr>
        <xdr:cNvPr id="15" name="Gràfic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485775</xdr:colOff>
      <xdr:row>103</xdr:row>
      <xdr:rowOff>95250</xdr:rowOff>
    </xdr:from>
    <xdr:to>
      <xdr:col>4</xdr:col>
      <xdr:colOff>247650</xdr:colOff>
      <xdr:row>105</xdr:row>
      <xdr:rowOff>180975</xdr:rowOff>
    </xdr:to>
    <xdr:sp macro="" textlink="">
      <xdr:nvSpPr>
        <xdr:cNvPr id="16" name="QuadreDeText 15"/>
        <xdr:cNvSpPr txBox="1"/>
      </xdr:nvSpPr>
      <xdr:spPr>
        <a:xfrm>
          <a:off x="485775" y="19716750"/>
          <a:ext cx="2200275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1100">
              <a:solidFill>
                <a:schemeClr val="tx2"/>
              </a:solidFill>
            </a:rPr>
            <a:t>ARQUITECTURA,</a:t>
          </a:r>
          <a:r>
            <a:rPr lang="es-ES" sz="1100" baseline="0">
              <a:solidFill>
                <a:schemeClr val="tx2"/>
              </a:solidFill>
            </a:rPr>
            <a:t> URBANISME I EDIFICACIÓ</a:t>
          </a:r>
          <a:endParaRPr lang="es-ES" sz="11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409574</xdr:colOff>
      <xdr:row>128</xdr:row>
      <xdr:rowOff>9524</xdr:rowOff>
    </xdr:from>
    <xdr:to>
      <xdr:col>12</xdr:col>
      <xdr:colOff>57149</xdr:colOff>
      <xdr:row>155</xdr:row>
      <xdr:rowOff>123825</xdr:rowOff>
    </xdr:to>
    <xdr:graphicFrame macro="">
      <xdr:nvGraphicFramePr>
        <xdr:cNvPr id="17" name="Gràfic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428625</xdr:colOff>
      <xdr:row>154</xdr:row>
      <xdr:rowOff>95250</xdr:rowOff>
    </xdr:from>
    <xdr:to>
      <xdr:col>3</xdr:col>
      <xdr:colOff>381000</xdr:colOff>
      <xdr:row>155</xdr:row>
      <xdr:rowOff>104775</xdr:rowOff>
    </xdr:to>
    <xdr:sp macro="" textlink="">
      <xdr:nvSpPr>
        <xdr:cNvPr id="18" name="QuadreDeText 17"/>
        <xdr:cNvSpPr txBox="1"/>
      </xdr:nvSpPr>
      <xdr:spPr>
        <a:xfrm>
          <a:off x="428625" y="29432250"/>
          <a:ext cx="1781175" cy="200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S" sz="1000">
              <a:solidFill>
                <a:schemeClr val="tx2"/>
              </a:solidFill>
            </a:rPr>
            <a:t>Nombre de respostes.</a:t>
          </a:r>
        </a:p>
      </xdr:txBody>
    </xdr:sp>
    <xdr:clientData/>
  </xdr:twoCellAnchor>
  <xdr:twoCellAnchor>
    <xdr:from>
      <xdr:col>0</xdr:col>
      <xdr:colOff>409574</xdr:colOff>
      <xdr:row>156</xdr:row>
      <xdr:rowOff>171449</xdr:rowOff>
    </xdr:from>
    <xdr:to>
      <xdr:col>12</xdr:col>
      <xdr:colOff>76200</xdr:colOff>
      <xdr:row>184</xdr:row>
      <xdr:rowOff>180975</xdr:rowOff>
    </xdr:to>
    <xdr:graphicFrame macro="">
      <xdr:nvGraphicFramePr>
        <xdr:cNvPr id="19" name="Gràfic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409575</xdr:colOff>
      <xdr:row>186</xdr:row>
      <xdr:rowOff>28574</xdr:rowOff>
    </xdr:from>
    <xdr:to>
      <xdr:col>12</xdr:col>
      <xdr:colOff>66675</xdr:colOff>
      <xdr:row>212</xdr:row>
      <xdr:rowOff>19049</xdr:rowOff>
    </xdr:to>
    <xdr:graphicFrame macro="">
      <xdr:nvGraphicFramePr>
        <xdr:cNvPr id="20" name="Gràfic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447675</xdr:colOff>
      <xdr:row>210</xdr:row>
      <xdr:rowOff>142875</xdr:rowOff>
    </xdr:from>
    <xdr:to>
      <xdr:col>3</xdr:col>
      <xdr:colOff>381000</xdr:colOff>
      <xdr:row>212</xdr:row>
      <xdr:rowOff>0</xdr:rowOff>
    </xdr:to>
    <xdr:sp macro="" textlink="">
      <xdr:nvSpPr>
        <xdr:cNvPr id="21" name="QuadreDeText 20"/>
        <xdr:cNvSpPr txBox="1"/>
      </xdr:nvSpPr>
      <xdr:spPr>
        <a:xfrm>
          <a:off x="447675" y="40147875"/>
          <a:ext cx="1762125" cy="2381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ES" sz="1000">
              <a:solidFill>
                <a:schemeClr val="tx2"/>
              </a:solidFill>
            </a:rPr>
            <a:t>Nombre de respostes.</a:t>
          </a:r>
        </a:p>
      </xdr:txBody>
    </xdr:sp>
    <xdr:clientData/>
  </xdr:twoCellAnchor>
  <xdr:twoCellAnchor>
    <xdr:from>
      <xdr:col>0</xdr:col>
      <xdr:colOff>409574</xdr:colOff>
      <xdr:row>213</xdr:row>
      <xdr:rowOff>76200</xdr:rowOff>
    </xdr:from>
    <xdr:to>
      <xdr:col>12</xdr:col>
      <xdr:colOff>95249</xdr:colOff>
      <xdr:row>240</xdr:row>
      <xdr:rowOff>114300</xdr:rowOff>
    </xdr:to>
    <xdr:graphicFrame macro="">
      <xdr:nvGraphicFramePr>
        <xdr:cNvPr id="22" name="Gràfic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514350</xdr:colOff>
      <xdr:row>217</xdr:row>
      <xdr:rowOff>19050</xdr:rowOff>
    </xdr:from>
    <xdr:to>
      <xdr:col>4</xdr:col>
      <xdr:colOff>228600</xdr:colOff>
      <xdr:row>219</xdr:row>
      <xdr:rowOff>123825</xdr:rowOff>
    </xdr:to>
    <xdr:sp macro="" textlink="">
      <xdr:nvSpPr>
        <xdr:cNvPr id="23" name="QuadreDeText 22"/>
        <xdr:cNvSpPr txBox="1"/>
      </xdr:nvSpPr>
      <xdr:spPr>
        <a:xfrm>
          <a:off x="514350" y="41357550"/>
          <a:ext cx="2152650" cy="4857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ES" sz="1100">
              <a:solidFill>
                <a:schemeClr val="tx2"/>
              </a:solidFill>
            </a:rPr>
            <a:t>ARQUITECTURA,</a:t>
          </a:r>
          <a:r>
            <a:rPr lang="es-ES" sz="1100" baseline="0">
              <a:solidFill>
                <a:schemeClr val="tx2"/>
              </a:solidFill>
            </a:rPr>
            <a:t> URBANISME I EDIFICACIÓ</a:t>
          </a:r>
          <a:endParaRPr lang="es-ES" sz="11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409575</xdr:colOff>
      <xdr:row>241</xdr:row>
      <xdr:rowOff>171449</xdr:rowOff>
    </xdr:from>
    <xdr:to>
      <xdr:col>12</xdr:col>
      <xdr:colOff>104775</xdr:colOff>
      <xdr:row>269</xdr:row>
      <xdr:rowOff>85724</xdr:rowOff>
    </xdr:to>
    <xdr:graphicFrame macro="">
      <xdr:nvGraphicFramePr>
        <xdr:cNvPr id="24" name="Gràfic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409574</xdr:colOff>
      <xdr:row>270</xdr:row>
      <xdr:rowOff>161924</xdr:rowOff>
    </xdr:from>
    <xdr:to>
      <xdr:col>12</xdr:col>
      <xdr:colOff>114299</xdr:colOff>
      <xdr:row>298</xdr:row>
      <xdr:rowOff>152399</xdr:rowOff>
    </xdr:to>
    <xdr:graphicFrame macro="">
      <xdr:nvGraphicFramePr>
        <xdr:cNvPr id="25" name="Gràfic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409574</xdr:colOff>
      <xdr:row>300</xdr:row>
      <xdr:rowOff>61911</xdr:rowOff>
    </xdr:from>
    <xdr:to>
      <xdr:col>12</xdr:col>
      <xdr:colOff>114299</xdr:colOff>
      <xdr:row>331</xdr:row>
      <xdr:rowOff>38100</xdr:rowOff>
    </xdr:to>
    <xdr:graphicFrame macro="">
      <xdr:nvGraphicFramePr>
        <xdr:cNvPr id="13" name="Gràfic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476250</xdr:colOff>
      <xdr:row>330</xdr:row>
      <xdr:rowOff>9525</xdr:rowOff>
    </xdr:from>
    <xdr:to>
      <xdr:col>3</xdr:col>
      <xdr:colOff>590550</xdr:colOff>
      <xdr:row>331</xdr:row>
      <xdr:rowOff>28575</xdr:rowOff>
    </xdr:to>
    <xdr:sp macro="" textlink="">
      <xdr:nvSpPr>
        <xdr:cNvPr id="14" name="QuadreDeText 13"/>
        <xdr:cNvSpPr txBox="1"/>
      </xdr:nvSpPr>
      <xdr:spPr>
        <a:xfrm>
          <a:off x="476250" y="62874525"/>
          <a:ext cx="1943100" cy="209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000">
              <a:solidFill>
                <a:schemeClr val="tx2"/>
              </a:solidFill>
            </a:rPr>
            <a:t>Nombre de respostes.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0.00408</cdr:x>
      <cdr:y>0.95281</cdr:y>
    </cdr:from>
    <cdr:to>
      <cdr:x>0.33424</cdr:x>
      <cdr:y>0.99637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28575" y="5000626"/>
          <a:ext cx="2314575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1000">
              <a:solidFill>
                <a:schemeClr val="tx2"/>
              </a:solidFill>
            </a:rPr>
            <a:t>Nombre de respostes.</a:t>
          </a:r>
        </a:p>
      </cdr:txBody>
    </cdr:sp>
  </cdr:relSizeAnchor>
  <cdr:relSizeAnchor xmlns:cdr="http://schemas.openxmlformats.org/drawingml/2006/chartDrawing">
    <cdr:from>
      <cdr:x>0.02038</cdr:x>
      <cdr:y>0.14156</cdr:y>
    </cdr:from>
    <cdr:to>
      <cdr:x>0.3288</cdr:x>
      <cdr:y>0.22686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42875" y="742951"/>
          <a:ext cx="2162175" cy="4476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100">
              <a:solidFill>
                <a:schemeClr val="tx2"/>
              </a:solidFill>
            </a:rPr>
            <a:t>ARQUITECTURA,</a:t>
          </a:r>
          <a:r>
            <a:rPr lang="es-ES" sz="1100" baseline="0">
              <a:solidFill>
                <a:schemeClr val="tx2"/>
              </a:solidFill>
            </a:rPr>
            <a:t> URBANISME I EDIFICACIÓ</a:t>
          </a:r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0.01766</cdr:x>
      <cdr:y>0.3176</cdr:y>
    </cdr:from>
    <cdr:to>
      <cdr:x>0.32473</cdr:x>
      <cdr:y>0.35935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123825" y="1666876"/>
          <a:ext cx="215265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100">
              <a:solidFill>
                <a:schemeClr val="tx2"/>
              </a:solidFill>
            </a:rPr>
            <a:t>CIÈNCIES</a:t>
          </a:r>
        </a:p>
      </cdr:txBody>
    </cdr:sp>
  </cdr:relSizeAnchor>
  <cdr:relSizeAnchor xmlns:cdr="http://schemas.openxmlformats.org/drawingml/2006/chartDrawing">
    <cdr:from>
      <cdr:x>0.0163</cdr:x>
      <cdr:y>0.46461</cdr:y>
    </cdr:from>
    <cdr:to>
      <cdr:x>0.32473</cdr:x>
      <cdr:y>0.51724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114300" y="2438401"/>
          <a:ext cx="2162175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100">
              <a:solidFill>
                <a:schemeClr val="tx2"/>
              </a:solidFill>
            </a:rPr>
            <a:t>ENGINYERIA CIVIL</a:t>
          </a:r>
        </a:p>
      </cdr:txBody>
    </cdr:sp>
  </cdr:relSizeAnchor>
  <cdr:relSizeAnchor xmlns:cdr="http://schemas.openxmlformats.org/drawingml/2006/chartDrawing">
    <cdr:from>
      <cdr:x>0.01359</cdr:x>
      <cdr:y>0.62613</cdr:y>
    </cdr:from>
    <cdr:to>
      <cdr:x>0.32473</cdr:x>
      <cdr:y>0.67877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95250" y="3286126"/>
          <a:ext cx="2181225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100">
              <a:solidFill>
                <a:schemeClr val="tx2"/>
              </a:solidFill>
            </a:rPr>
            <a:t>ENGINYERIA DE LES TIC</a:t>
          </a:r>
        </a:p>
      </cdr:txBody>
    </cdr:sp>
  </cdr:relSizeAnchor>
  <cdr:relSizeAnchor xmlns:cdr="http://schemas.openxmlformats.org/drawingml/2006/chartDrawing">
    <cdr:from>
      <cdr:x>0.00951</cdr:x>
      <cdr:y>0.77677</cdr:y>
    </cdr:from>
    <cdr:to>
      <cdr:x>0.3288</cdr:x>
      <cdr:y>0.82577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66675" y="4076700"/>
          <a:ext cx="2238375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100">
              <a:solidFill>
                <a:schemeClr val="tx2"/>
              </a:solidFill>
            </a:rPr>
            <a:t>ENGINYERIA INDUSTRIAL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0.00407</cdr:x>
      <cdr:y>0.9517</cdr:y>
    </cdr:from>
    <cdr:to>
      <cdr:x>0.29851</cdr:x>
      <cdr:y>0.99642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28576" y="5067301"/>
          <a:ext cx="2066925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1000">
              <a:solidFill>
                <a:schemeClr val="tx2"/>
              </a:solidFill>
            </a:rPr>
            <a:t>Nombre de respostes.</a:t>
          </a:r>
        </a:p>
      </cdr:txBody>
    </cdr:sp>
  </cdr:relSizeAnchor>
  <cdr:relSizeAnchor xmlns:cdr="http://schemas.openxmlformats.org/drawingml/2006/chartDrawing">
    <cdr:from>
      <cdr:x>0.01221</cdr:x>
      <cdr:y>0.14311</cdr:y>
    </cdr:from>
    <cdr:to>
      <cdr:x>0.33243</cdr:x>
      <cdr:y>0.2254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85726" y="762002"/>
          <a:ext cx="2247900" cy="4381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100">
              <a:solidFill>
                <a:schemeClr val="tx2"/>
              </a:solidFill>
            </a:rPr>
            <a:t>ARQUITECTURA, URBANISME I EDIFICACIÓ</a:t>
          </a:r>
        </a:p>
      </cdr:txBody>
    </cdr:sp>
  </cdr:relSizeAnchor>
  <cdr:relSizeAnchor xmlns:cdr="http://schemas.openxmlformats.org/drawingml/2006/chartDrawing">
    <cdr:from>
      <cdr:x>0.01221</cdr:x>
      <cdr:y>0.31306</cdr:y>
    </cdr:from>
    <cdr:to>
      <cdr:x>0.33243</cdr:x>
      <cdr:y>0.35957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85726" y="1666876"/>
          <a:ext cx="22479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100">
              <a:solidFill>
                <a:schemeClr val="tx2"/>
              </a:solidFill>
            </a:rPr>
            <a:t>CIÈNCIES</a:t>
          </a:r>
        </a:p>
      </cdr:txBody>
    </cdr:sp>
  </cdr:relSizeAnchor>
  <cdr:relSizeAnchor xmlns:cdr="http://schemas.openxmlformats.org/drawingml/2006/chartDrawing">
    <cdr:from>
      <cdr:x>0.01628</cdr:x>
      <cdr:y>0.46691</cdr:y>
    </cdr:from>
    <cdr:to>
      <cdr:x>0.33243</cdr:x>
      <cdr:y>0.50984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114301" y="2486026"/>
          <a:ext cx="2219325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100">
              <a:solidFill>
                <a:schemeClr val="tx2"/>
              </a:solidFill>
            </a:rPr>
            <a:t>ENGINYERIA CIVIL</a:t>
          </a:r>
        </a:p>
      </cdr:txBody>
    </cdr:sp>
  </cdr:relSizeAnchor>
  <cdr:relSizeAnchor xmlns:cdr="http://schemas.openxmlformats.org/drawingml/2006/chartDrawing">
    <cdr:from>
      <cdr:x>0.01493</cdr:x>
      <cdr:y>0.62612</cdr:y>
    </cdr:from>
    <cdr:to>
      <cdr:x>0.33243</cdr:x>
      <cdr:y>0.66726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104776" y="3333751"/>
          <a:ext cx="222885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100">
              <a:solidFill>
                <a:schemeClr val="tx2"/>
              </a:solidFill>
            </a:rPr>
            <a:t>ENGINYERIA DE LES TIC</a:t>
          </a:r>
        </a:p>
      </cdr:txBody>
    </cdr:sp>
  </cdr:relSizeAnchor>
  <cdr:relSizeAnchor xmlns:cdr="http://schemas.openxmlformats.org/drawingml/2006/chartDrawing">
    <cdr:from>
      <cdr:x>0.01493</cdr:x>
      <cdr:y>0.77996</cdr:y>
    </cdr:from>
    <cdr:to>
      <cdr:x>0.33243</cdr:x>
      <cdr:y>0.82648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104776" y="4152901"/>
          <a:ext cx="222885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100">
              <a:solidFill>
                <a:schemeClr val="tx2"/>
              </a:solidFill>
            </a:rPr>
            <a:t>ENGINYERIA INDUSTRIAL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0.00543</cdr:x>
      <cdr:y>0.13036</cdr:y>
    </cdr:from>
    <cdr:to>
      <cdr:x>0.33243</cdr:x>
      <cdr:y>0.22429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8101" y="766764"/>
          <a:ext cx="2295525" cy="552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100">
              <a:solidFill>
                <a:schemeClr val="tx2"/>
              </a:solidFill>
            </a:rPr>
            <a:t>ARQUITECTURA, URBANISME I EDIFICACIÓ</a:t>
          </a:r>
        </a:p>
      </cdr:txBody>
    </cdr:sp>
  </cdr:relSizeAnchor>
  <cdr:relSizeAnchor xmlns:cdr="http://schemas.openxmlformats.org/drawingml/2006/chartDrawing">
    <cdr:from>
      <cdr:x>0.01357</cdr:x>
      <cdr:y>0.31174</cdr:y>
    </cdr:from>
    <cdr:to>
      <cdr:x>0.32972</cdr:x>
      <cdr:y>0.34899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251" y="1833564"/>
          <a:ext cx="2219325" cy="2190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100">
              <a:solidFill>
                <a:schemeClr val="tx2"/>
              </a:solidFill>
            </a:rPr>
            <a:t>CIÈNCIES</a:t>
          </a:r>
        </a:p>
      </cdr:txBody>
    </cdr:sp>
  </cdr:relSizeAnchor>
  <cdr:relSizeAnchor xmlns:cdr="http://schemas.openxmlformats.org/drawingml/2006/chartDrawing">
    <cdr:from>
      <cdr:x>0.01628</cdr:x>
      <cdr:y>0.46883</cdr:y>
    </cdr:from>
    <cdr:to>
      <cdr:x>0.33243</cdr:x>
      <cdr:y>0.50769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114301" y="2757490"/>
          <a:ext cx="2219325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100">
              <a:solidFill>
                <a:schemeClr val="tx2"/>
              </a:solidFill>
            </a:rPr>
            <a:t>ENGINYERIA CIVIL</a:t>
          </a:r>
        </a:p>
      </cdr:txBody>
    </cdr:sp>
  </cdr:relSizeAnchor>
  <cdr:relSizeAnchor xmlns:cdr="http://schemas.openxmlformats.org/drawingml/2006/chartDrawing">
    <cdr:from>
      <cdr:x>0.01628</cdr:x>
      <cdr:y>0.62915</cdr:y>
    </cdr:from>
    <cdr:to>
      <cdr:x>0.327</cdr:x>
      <cdr:y>0.66802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114301" y="3700465"/>
          <a:ext cx="2181225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100">
              <a:solidFill>
                <a:schemeClr val="tx2"/>
              </a:solidFill>
            </a:rPr>
            <a:t>ENGINYERIA</a:t>
          </a:r>
          <a:r>
            <a:rPr lang="es-ES" sz="1100" baseline="0">
              <a:solidFill>
                <a:schemeClr val="tx2"/>
              </a:solidFill>
            </a:rPr>
            <a:t> DE LES TIC</a:t>
          </a:r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0.01085</cdr:x>
      <cdr:y>0.78623</cdr:y>
    </cdr:from>
    <cdr:to>
      <cdr:x>0.32972</cdr:x>
      <cdr:y>0.8251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76201" y="4624389"/>
          <a:ext cx="2238375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100">
              <a:solidFill>
                <a:schemeClr val="tx2"/>
              </a:solidFill>
            </a:rPr>
            <a:t>ENGINYERIA</a:t>
          </a:r>
          <a:r>
            <a:rPr lang="es-ES" sz="1100" baseline="0">
              <a:solidFill>
                <a:schemeClr val="tx2"/>
              </a:solidFill>
            </a:rPr>
            <a:t> INDUSTRIAL</a:t>
          </a:r>
          <a:endParaRPr lang="es-ES" sz="1100">
            <a:solidFill>
              <a:schemeClr val="tx2"/>
            </a:solidFill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1</xdr:row>
      <xdr:rowOff>109536</xdr:rowOff>
    </xdr:from>
    <xdr:to>
      <xdr:col>12</xdr:col>
      <xdr:colOff>9525</xdr:colOff>
      <xdr:row>33</xdr:row>
      <xdr:rowOff>152399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31</xdr:row>
      <xdr:rowOff>85725</xdr:rowOff>
    </xdr:from>
    <xdr:to>
      <xdr:col>11</xdr:col>
      <xdr:colOff>552450</xdr:colOff>
      <xdr:row>33</xdr:row>
      <xdr:rowOff>123824</xdr:rowOff>
    </xdr:to>
    <xdr:sp macro="" textlink="">
      <xdr:nvSpPr>
        <xdr:cNvPr id="4" name="QuadreDeText 3"/>
        <xdr:cNvSpPr txBox="1"/>
      </xdr:nvSpPr>
      <xdr:spPr>
        <a:xfrm>
          <a:off x="428625" y="5991225"/>
          <a:ext cx="6829425" cy="41909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lang="es-ES" sz="1000">
              <a:solidFill>
                <a:schemeClr val="tx2"/>
              </a:solidFill>
            </a:rPr>
            <a:t>La mitjana de les valoracions de la pregunta</a:t>
          </a:r>
          <a:r>
            <a:rPr lang="es-ES" sz="1000" baseline="0">
              <a:solidFill>
                <a:schemeClr val="tx2"/>
              </a:solidFill>
            </a:rPr>
            <a:t> va de </a:t>
          </a:r>
          <a:r>
            <a:rPr lang="es-ES" sz="1000" b="1" baseline="0">
              <a:solidFill>
                <a:schemeClr val="tx2"/>
              </a:solidFill>
            </a:rPr>
            <a:t>1 (molt en desacord) </a:t>
          </a:r>
          <a:r>
            <a:rPr lang="es-ES" sz="1000" b="0" baseline="0">
              <a:solidFill>
                <a:schemeClr val="tx2"/>
              </a:solidFill>
            </a:rPr>
            <a:t>a </a:t>
          </a:r>
          <a:r>
            <a:rPr lang="es-ES" sz="1000" b="1" baseline="0">
              <a:solidFill>
                <a:schemeClr val="tx2"/>
              </a:solidFill>
            </a:rPr>
            <a:t>5 (molt d'acord)</a:t>
          </a:r>
          <a:r>
            <a:rPr lang="es-ES" sz="1000" b="0" baseline="0">
              <a:solidFill>
                <a:schemeClr val="tx2"/>
              </a:solidFill>
            </a:rPr>
            <a:t>. Els percentatges representen el pes de les respostes.</a:t>
          </a:r>
          <a:endParaRPr lang="es-ES" sz="10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409575</xdr:colOff>
      <xdr:row>35</xdr:row>
      <xdr:rowOff>80962</xdr:rowOff>
    </xdr:from>
    <xdr:to>
      <xdr:col>12</xdr:col>
      <xdr:colOff>28575</xdr:colOff>
      <xdr:row>67</xdr:row>
      <xdr:rowOff>95250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438150</xdr:colOff>
      <xdr:row>65</xdr:row>
      <xdr:rowOff>9525</xdr:rowOff>
    </xdr:from>
    <xdr:to>
      <xdr:col>12</xdr:col>
      <xdr:colOff>19050</xdr:colOff>
      <xdr:row>67</xdr:row>
      <xdr:rowOff>85725</xdr:rowOff>
    </xdr:to>
    <xdr:sp macro="" textlink="">
      <xdr:nvSpPr>
        <xdr:cNvPr id="6" name="QuadreDeText 5"/>
        <xdr:cNvSpPr txBox="1"/>
      </xdr:nvSpPr>
      <xdr:spPr>
        <a:xfrm>
          <a:off x="438150" y="12392025"/>
          <a:ext cx="6896100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lang="es-ES" sz="1000">
              <a:solidFill>
                <a:schemeClr val="tx2"/>
              </a:solidFill>
            </a:rPr>
            <a:t>La mitjana de les valoracions de la pregunta van de </a:t>
          </a:r>
          <a:r>
            <a:rPr lang="es-ES" sz="1000" b="1">
              <a:solidFill>
                <a:schemeClr val="tx2"/>
              </a:solidFill>
            </a:rPr>
            <a:t>1 (molt</a:t>
          </a:r>
          <a:r>
            <a:rPr lang="es-ES" sz="1000" b="1" baseline="0">
              <a:solidFill>
                <a:schemeClr val="tx2"/>
              </a:solidFill>
            </a:rPr>
            <a:t> en desacord)</a:t>
          </a:r>
          <a:r>
            <a:rPr lang="es-ES" sz="1000" b="0" baseline="0">
              <a:solidFill>
                <a:schemeClr val="tx2"/>
              </a:solidFill>
            </a:rPr>
            <a:t> a </a:t>
          </a:r>
          <a:r>
            <a:rPr lang="es-ES" sz="1000" b="1" baseline="0">
              <a:solidFill>
                <a:schemeClr val="tx2"/>
              </a:solidFill>
            </a:rPr>
            <a:t>5 (moltd'acord)</a:t>
          </a:r>
          <a:r>
            <a:rPr lang="es-ES" sz="1000" b="0" baseline="0">
              <a:solidFill>
                <a:schemeClr val="tx2"/>
              </a:solidFill>
            </a:rPr>
            <a:t>. Els percentatges representen el pes de les respostes.</a:t>
          </a:r>
          <a:endParaRPr lang="es-ES" sz="10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409575</xdr:colOff>
      <xdr:row>69</xdr:row>
      <xdr:rowOff>100011</xdr:rowOff>
    </xdr:from>
    <xdr:to>
      <xdr:col>12</xdr:col>
      <xdr:colOff>9525</xdr:colOff>
      <xdr:row>101</xdr:row>
      <xdr:rowOff>104774</xdr:rowOff>
    </xdr:to>
    <xdr:graphicFrame macro="">
      <xdr:nvGraphicFramePr>
        <xdr:cNvPr id="7" name="Gràfic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476250</xdr:colOff>
      <xdr:row>73</xdr:row>
      <xdr:rowOff>47624</xdr:rowOff>
    </xdr:from>
    <xdr:to>
      <xdr:col>4</xdr:col>
      <xdr:colOff>476249</xdr:colOff>
      <xdr:row>75</xdr:row>
      <xdr:rowOff>85725</xdr:rowOff>
    </xdr:to>
    <xdr:sp macro="" textlink="">
      <xdr:nvSpPr>
        <xdr:cNvPr id="8" name="QuadreDeText 7"/>
        <xdr:cNvSpPr txBox="1"/>
      </xdr:nvSpPr>
      <xdr:spPr>
        <a:xfrm>
          <a:off x="476250" y="13954124"/>
          <a:ext cx="2438399" cy="41910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ARQUITECTURA,</a:t>
          </a:r>
          <a:r>
            <a:rPr lang="es-ES" sz="1000" baseline="0">
              <a:solidFill>
                <a:schemeClr val="tx2"/>
              </a:solidFill>
            </a:rPr>
            <a:t> URBANISME I EDIFICACIÓ</a:t>
          </a:r>
        </a:p>
        <a:p>
          <a:pPr algn="ctr"/>
          <a:r>
            <a:rPr lang="es-ES" sz="1000" b="1" i="1" baseline="0">
              <a:solidFill>
                <a:schemeClr val="tx2"/>
              </a:solidFill>
            </a:rPr>
            <a:t>Mitjana Àmbit: 4,1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438150</xdr:colOff>
      <xdr:row>99</xdr:row>
      <xdr:rowOff>38100</xdr:rowOff>
    </xdr:from>
    <xdr:to>
      <xdr:col>11</xdr:col>
      <xdr:colOff>600075</xdr:colOff>
      <xdr:row>101</xdr:row>
      <xdr:rowOff>85725</xdr:rowOff>
    </xdr:to>
    <xdr:sp macro="" textlink="">
      <xdr:nvSpPr>
        <xdr:cNvPr id="9" name="QuadreDeText 8"/>
        <xdr:cNvSpPr txBox="1"/>
      </xdr:nvSpPr>
      <xdr:spPr>
        <a:xfrm>
          <a:off x="438150" y="18897600"/>
          <a:ext cx="686752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lang="es-ES" sz="1000">
              <a:solidFill>
                <a:schemeClr val="tx2"/>
              </a:solidFill>
            </a:rPr>
            <a:t>La mitjana de les valoracions de la pregunta va de </a:t>
          </a:r>
          <a:r>
            <a:rPr lang="es-ES" sz="1000" b="1">
              <a:solidFill>
                <a:schemeClr val="tx2"/>
              </a:solidFill>
            </a:rPr>
            <a:t>1 (molt en</a:t>
          </a:r>
          <a:r>
            <a:rPr lang="es-ES" sz="1000" b="1" baseline="0">
              <a:solidFill>
                <a:schemeClr val="tx2"/>
              </a:solidFill>
            </a:rPr>
            <a:t> desacord</a:t>
          </a:r>
          <a:r>
            <a:rPr lang="es-ES" sz="1000" b="1">
              <a:solidFill>
                <a:schemeClr val="tx2"/>
              </a:solidFill>
            </a:rPr>
            <a:t>) </a:t>
          </a:r>
          <a:r>
            <a:rPr lang="es-ES" sz="1000" b="0">
              <a:solidFill>
                <a:schemeClr val="tx2"/>
              </a:solidFill>
            </a:rPr>
            <a:t>a </a:t>
          </a:r>
          <a:r>
            <a:rPr lang="es-ES" sz="1000" b="1">
              <a:solidFill>
                <a:schemeClr val="tx2"/>
              </a:solidFill>
            </a:rPr>
            <a:t>5 (molt d'acord)</a:t>
          </a:r>
          <a:r>
            <a:rPr lang="es-ES" sz="1000" b="0">
              <a:solidFill>
                <a:schemeClr val="tx2"/>
              </a:solidFill>
            </a:rPr>
            <a:t>. Els percentatges</a:t>
          </a:r>
          <a:r>
            <a:rPr lang="es-ES" sz="1000" b="0" baseline="0">
              <a:solidFill>
                <a:schemeClr val="tx2"/>
              </a:solidFill>
            </a:rPr>
            <a:t> representen el pes de les respostes.</a:t>
          </a:r>
          <a:endParaRPr lang="es-ES" sz="1000">
            <a:solidFill>
              <a:schemeClr val="tx2"/>
            </a:solidFill>
          </a:endParaRPr>
        </a:p>
      </xdr:txBody>
    </xdr: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0.00824</cdr:x>
      <cdr:y>0.13111</cdr:y>
    </cdr:from>
    <cdr:to>
      <cdr:x>0.36401</cdr:x>
      <cdr:y>0.20093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0" y="804864"/>
          <a:ext cx="2466975" cy="4286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ARQUITECTURA, URBANISME I EDIFICACIÓ</a:t>
          </a:r>
        </a:p>
        <a:p xmlns:a="http://schemas.openxmlformats.org/drawingml/2006/main">
          <a:pPr algn="ctr"/>
          <a:r>
            <a:rPr lang="es-ES" sz="1000" b="1" i="1">
              <a:solidFill>
                <a:schemeClr val="tx2"/>
              </a:solidFill>
            </a:rPr>
            <a:t>Mitjana</a:t>
          </a:r>
          <a:r>
            <a:rPr lang="es-ES" sz="1000" b="1" i="1" baseline="0">
              <a:solidFill>
                <a:schemeClr val="tx2"/>
              </a:solidFill>
            </a:rPr>
            <a:t> Àmbit: 4,3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0.01786</cdr:x>
      <cdr:y>0.26455</cdr:y>
    </cdr:from>
    <cdr:to>
      <cdr:x>0.36264</cdr:x>
      <cdr:y>0.33126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23825" y="1624014"/>
          <a:ext cx="2390775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CIÈNCIES</a:t>
          </a:r>
        </a:p>
        <a:p xmlns:a="http://schemas.openxmlformats.org/drawingml/2006/main">
          <a:pPr algn="ctr"/>
          <a:r>
            <a:rPr lang="es-ES" sz="1000" b="1" i="1">
              <a:solidFill>
                <a:schemeClr val="tx2"/>
              </a:solidFill>
            </a:rPr>
            <a:t>Mitjana</a:t>
          </a:r>
          <a:r>
            <a:rPr lang="es-ES" sz="1000" b="1" i="1" baseline="0">
              <a:solidFill>
                <a:schemeClr val="tx2"/>
              </a:solidFill>
            </a:rPr>
            <a:t> Àmbit: 4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0.01236</cdr:x>
      <cdr:y>0.39023</cdr:y>
    </cdr:from>
    <cdr:to>
      <cdr:x>0.35989</cdr:x>
      <cdr:y>0.46315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85725" y="2395539"/>
          <a:ext cx="2409825" cy="4476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CIVIL</a:t>
          </a:r>
        </a:p>
        <a:p xmlns:a="http://schemas.openxmlformats.org/drawingml/2006/main">
          <a:pPr algn="ctr"/>
          <a:r>
            <a:rPr lang="es-ES" sz="1000" b="1" i="1">
              <a:solidFill>
                <a:schemeClr val="tx2"/>
              </a:solidFill>
            </a:rPr>
            <a:t>Mitjana</a:t>
          </a:r>
          <a:r>
            <a:rPr lang="es-ES" sz="1000" b="1" i="1" baseline="0">
              <a:solidFill>
                <a:schemeClr val="tx2"/>
              </a:solidFill>
            </a:rPr>
            <a:t> Àmbit: 3,9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0.01236</cdr:x>
      <cdr:y>0.52366</cdr:y>
    </cdr:from>
    <cdr:to>
      <cdr:x>0.36126</cdr:x>
      <cdr:y>0.59348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85725" y="3214690"/>
          <a:ext cx="2419350" cy="4286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DE LES TIC</a:t>
          </a:r>
        </a:p>
        <a:p xmlns:a="http://schemas.openxmlformats.org/drawingml/2006/main">
          <a:pPr algn="ctr"/>
          <a:r>
            <a:rPr lang="es-ES" sz="1000" b="1" i="1">
              <a:solidFill>
                <a:schemeClr val="tx2"/>
              </a:solidFill>
            </a:rPr>
            <a:t>Mitjana Àmbit: 3,8</a:t>
          </a:r>
        </a:p>
      </cdr:txBody>
    </cdr:sp>
  </cdr:relSizeAnchor>
  <cdr:relSizeAnchor xmlns:cdr="http://schemas.openxmlformats.org/drawingml/2006/chartDrawing">
    <cdr:from>
      <cdr:x>0.01374</cdr:x>
      <cdr:y>0.6571</cdr:y>
    </cdr:from>
    <cdr:to>
      <cdr:x>0.35989</cdr:x>
      <cdr:y>0.72382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95250" y="4033839"/>
          <a:ext cx="2400300" cy="4095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</a:t>
          </a:r>
          <a:r>
            <a:rPr lang="es-ES" sz="1000" baseline="0">
              <a:solidFill>
                <a:schemeClr val="tx2"/>
              </a:solidFill>
            </a:rPr>
            <a:t> INDUSTRIAL</a:t>
          </a:r>
        </a:p>
        <a:p xmlns:a="http://schemas.openxmlformats.org/drawingml/2006/main">
          <a:pPr algn="ctr"/>
          <a:r>
            <a:rPr lang="es-ES" sz="1000" b="1" i="1" baseline="0">
              <a:solidFill>
                <a:schemeClr val="tx2"/>
              </a:solidFill>
            </a:rPr>
            <a:t>Mitjana Àmbit: 4,1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0.01099</cdr:x>
      <cdr:y>0.78588</cdr:y>
    </cdr:from>
    <cdr:to>
      <cdr:x>0.36126</cdr:x>
      <cdr:y>0.86036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76200" y="4824414"/>
          <a:ext cx="2428875" cy="457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100" b="1">
              <a:solidFill>
                <a:schemeClr val="accent2"/>
              </a:solidFill>
            </a:rPr>
            <a:t>MITJANA UPC</a:t>
          </a:r>
        </a:p>
        <a:p xmlns:a="http://schemas.openxmlformats.org/drawingml/2006/main">
          <a:pPr algn="ctr"/>
          <a:r>
            <a:rPr lang="es-ES" sz="1100" b="1" i="1">
              <a:solidFill>
                <a:schemeClr val="accent2"/>
              </a:solidFill>
            </a:rPr>
            <a:t>Mitjana UPC:</a:t>
          </a:r>
          <a:r>
            <a:rPr lang="es-ES" sz="1100" b="1" i="1" baseline="0">
              <a:solidFill>
                <a:schemeClr val="accent2"/>
              </a:solidFill>
            </a:rPr>
            <a:t> 4,1</a:t>
          </a:r>
          <a:endParaRPr lang="es-ES" sz="1100" b="1" i="1">
            <a:solidFill>
              <a:schemeClr val="accent2"/>
            </a:solidFill>
          </a:endParaRP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0.01099</cdr:x>
      <cdr:y>0.11769</cdr:y>
    </cdr:from>
    <cdr:to>
      <cdr:x>0.35989</cdr:x>
      <cdr:y>0.1894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76200" y="719138"/>
          <a:ext cx="2419350" cy="4381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ARQUITECTURA, URBANISME I EDIFICACIÓ</a:t>
          </a:r>
        </a:p>
        <a:p xmlns:a="http://schemas.openxmlformats.org/drawingml/2006/main">
          <a:pPr algn="ctr"/>
          <a:r>
            <a:rPr lang="es-ES" sz="1000" b="1" i="1">
              <a:solidFill>
                <a:schemeClr val="tx2"/>
              </a:solidFill>
            </a:rPr>
            <a:t>Mitjana</a:t>
          </a:r>
          <a:r>
            <a:rPr lang="es-ES" sz="1000" b="1" i="1" baseline="0">
              <a:solidFill>
                <a:schemeClr val="tx2"/>
              </a:solidFill>
            </a:rPr>
            <a:t> Àmbit: 2,4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0.01236</cdr:x>
      <cdr:y>0.24396</cdr:y>
    </cdr:from>
    <cdr:to>
      <cdr:x>0.36126</cdr:x>
      <cdr:y>0.31255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85725" y="1490664"/>
          <a:ext cx="2419350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CIÈNCIES</a:t>
          </a:r>
        </a:p>
        <a:p xmlns:a="http://schemas.openxmlformats.org/drawingml/2006/main">
          <a:pPr algn="ctr"/>
          <a:r>
            <a:rPr lang="es-ES" sz="1000" b="1" i="1">
              <a:solidFill>
                <a:schemeClr val="tx2"/>
              </a:solidFill>
            </a:rPr>
            <a:t>Mitjana</a:t>
          </a:r>
          <a:r>
            <a:rPr lang="es-ES" sz="1000" b="1" i="1" baseline="0">
              <a:solidFill>
                <a:schemeClr val="tx2"/>
              </a:solidFill>
            </a:rPr>
            <a:t> Àmbit: 3,6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0.00824</cdr:x>
      <cdr:y>0.37646</cdr:y>
    </cdr:from>
    <cdr:to>
      <cdr:x>0.35989</cdr:x>
      <cdr:y>0.44817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57150" y="2300288"/>
          <a:ext cx="2438400" cy="4381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CIVIL</a:t>
          </a:r>
        </a:p>
        <a:p xmlns:a="http://schemas.openxmlformats.org/drawingml/2006/main">
          <a:pPr algn="ctr"/>
          <a:r>
            <a:rPr lang="es-ES" sz="1000" b="1" i="1">
              <a:solidFill>
                <a:schemeClr val="tx2"/>
              </a:solidFill>
            </a:rPr>
            <a:t>Mitjana</a:t>
          </a:r>
          <a:r>
            <a:rPr lang="es-ES" sz="1000" b="1" i="1" baseline="0">
              <a:solidFill>
                <a:schemeClr val="tx2"/>
              </a:solidFill>
            </a:rPr>
            <a:t> Àmbit: 3,4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0.01099</cdr:x>
      <cdr:y>0.5074</cdr:y>
    </cdr:from>
    <cdr:to>
      <cdr:x>0.35989</cdr:x>
      <cdr:y>0.57911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76200" y="3100388"/>
          <a:ext cx="2419350" cy="4381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DE LES TIC</a:t>
          </a:r>
        </a:p>
        <a:p xmlns:a="http://schemas.openxmlformats.org/drawingml/2006/main">
          <a:pPr algn="ctr"/>
          <a:r>
            <a:rPr lang="es-ES" sz="1000" b="1" i="1">
              <a:solidFill>
                <a:schemeClr val="tx2"/>
              </a:solidFill>
            </a:rPr>
            <a:t>Mitjana</a:t>
          </a:r>
          <a:r>
            <a:rPr lang="es-ES" sz="1000" b="1" i="1" baseline="0">
              <a:solidFill>
                <a:schemeClr val="tx2"/>
              </a:solidFill>
            </a:rPr>
            <a:t> Àmbit: 3,3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0.01099</cdr:x>
      <cdr:y>0.64458</cdr:y>
    </cdr:from>
    <cdr:to>
      <cdr:x>0.36126</cdr:x>
      <cdr:y>0.71473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76200" y="3938588"/>
          <a:ext cx="2428875" cy="428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</a:t>
          </a:r>
          <a:r>
            <a:rPr lang="es-ES" sz="1000" baseline="0">
              <a:solidFill>
                <a:schemeClr val="tx2"/>
              </a:solidFill>
            </a:rPr>
            <a:t> INDUSTRIAL</a:t>
          </a:r>
        </a:p>
        <a:p xmlns:a="http://schemas.openxmlformats.org/drawingml/2006/main">
          <a:pPr algn="ctr"/>
          <a:r>
            <a:rPr lang="es-ES" sz="1000" b="1" i="1" baseline="0">
              <a:solidFill>
                <a:schemeClr val="tx2"/>
              </a:solidFill>
            </a:rPr>
            <a:t>Mitjana Àmbit: 3,4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0.00687</cdr:x>
      <cdr:y>0.7802</cdr:y>
    </cdr:from>
    <cdr:to>
      <cdr:x>0.36264</cdr:x>
      <cdr:y>0.84723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47625" y="4767263"/>
          <a:ext cx="2466975" cy="4095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 b="1">
              <a:solidFill>
                <a:schemeClr val="accent2"/>
              </a:solidFill>
            </a:rPr>
            <a:t>MITJANA</a:t>
          </a:r>
          <a:r>
            <a:rPr lang="es-ES" sz="1000" b="1" baseline="0">
              <a:solidFill>
                <a:schemeClr val="accent2"/>
              </a:solidFill>
            </a:rPr>
            <a:t> UPC</a:t>
          </a:r>
        </a:p>
        <a:p xmlns:a="http://schemas.openxmlformats.org/drawingml/2006/main">
          <a:pPr algn="ctr"/>
          <a:r>
            <a:rPr lang="es-ES" sz="1000" b="1" i="1" baseline="0">
              <a:solidFill>
                <a:schemeClr val="accent2"/>
              </a:solidFill>
            </a:rPr>
            <a:t>Mitjana UPC: 3,2</a:t>
          </a:r>
          <a:endParaRPr lang="es-ES" sz="1000" b="1" i="1">
            <a:solidFill>
              <a:schemeClr val="accent2"/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0.01102</cdr:x>
      <cdr:y>0.25215</cdr:y>
    </cdr:from>
    <cdr:to>
      <cdr:x>0.3595</cdr:x>
      <cdr:y>0.31928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76200" y="1538288"/>
          <a:ext cx="2409825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CIÈNCIES</a:t>
          </a:r>
        </a:p>
        <a:p xmlns:a="http://schemas.openxmlformats.org/drawingml/2006/main">
          <a:pPr algn="ctr"/>
          <a:r>
            <a:rPr lang="es-ES" sz="1000" b="1" i="1">
              <a:solidFill>
                <a:schemeClr val="tx2"/>
              </a:solidFill>
            </a:rPr>
            <a:t>Mitjana</a:t>
          </a:r>
          <a:r>
            <a:rPr lang="es-ES" sz="1000" b="1" i="1" baseline="0">
              <a:solidFill>
                <a:schemeClr val="tx2"/>
              </a:solidFill>
            </a:rPr>
            <a:t> Àmbit: 4,2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0.01653</cdr:x>
      <cdr:y>0.38017</cdr:y>
    </cdr:from>
    <cdr:to>
      <cdr:x>0.3595</cdr:x>
      <cdr:y>0.45355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14300" y="2319339"/>
          <a:ext cx="2371725" cy="4476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CIVIL</a:t>
          </a:r>
        </a:p>
        <a:p xmlns:a="http://schemas.openxmlformats.org/drawingml/2006/main">
          <a:pPr algn="ctr"/>
          <a:r>
            <a:rPr lang="es-ES" sz="1000" b="1" i="1">
              <a:solidFill>
                <a:schemeClr val="tx2"/>
              </a:solidFill>
            </a:rPr>
            <a:t>Mitjana Àmbit:</a:t>
          </a:r>
          <a:r>
            <a:rPr lang="es-ES" sz="1000" b="1" i="1" baseline="0">
              <a:solidFill>
                <a:schemeClr val="tx2"/>
              </a:solidFill>
            </a:rPr>
            <a:t> 4,2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0.00689</cdr:x>
      <cdr:y>0.51756</cdr:y>
    </cdr:from>
    <cdr:to>
      <cdr:x>0.3595</cdr:x>
      <cdr:y>0.58626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7625" y="3157539"/>
          <a:ext cx="2438400" cy="41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DE LES TIC</a:t>
          </a:r>
        </a:p>
        <a:p xmlns:a="http://schemas.openxmlformats.org/drawingml/2006/main">
          <a:pPr algn="ctr"/>
          <a:r>
            <a:rPr lang="es-ES" sz="1000" b="1" i="1">
              <a:solidFill>
                <a:schemeClr val="tx2"/>
              </a:solidFill>
            </a:rPr>
            <a:t>Mitjana Àmbit: 4,3</a:t>
          </a:r>
        </a:p>
      </cdr:txBody>
    </cdr:sp>
  </cdr:relSizeAnchor>
  <cdr:relSizeAnchor xmlns:cdr="http://schemas.openxmlformats.org/drawingml/2006/chartDrawing">
    <cdr:from>
      <cdr:x>0.0124</cdr:x>
      <cdr:y>0.64559</cdr:y>
    </cdr:from>
    <cdr:to>
      <cdr:x>0.35813</cdr:x>
      <cdr:y>0.72053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85725" y="3938589"/>
          <a:ext cx="2390775" cy="457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INDUSTRIAL</a:t>
          </a:r>
        </a:p>
        <a:p xmlns:a="http://schemas.openxmlformats.org/drawingml/2006/main">
          <a:pPr algn="ctr"/>
          <a:r>
            <a:rPr lang="es-ES" sz="1000" b="1" i="1">
              <a:solidFill>
                <a:schemeClr val="tx2"/>
              </a:solidFill>
            </a:rPr>
            <a:t>Mitjana</a:t>
          </a:r>
          <a:r>
            <a:rPr lang="es-ES" sz="1000" b="1" i="1" baseline="0">
              <a:solidFill>
                <a:schemeClr val="tx2"/>
              </a:solidFill>
            </a:rPr>
            <a:t> Àmbit: 4,2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0.00689</cdr:x>
      <cdr:y>0.77986</cdr:y>
    </cdr:from>
    <cdr:to>
      <cdr:x>0.3595</cdr:x>
      <cdr:y>0.85012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7625" y="4757739"/>
          <a:ext cx="2438400" cy="428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 b="1">
              <a:solidFill>
                <a:schemeClr val="accent2"/>
              </a:solidFill>
            </a:rPr>
            <a:t>MITJANA UPC</a:t>
          </a:r>
        </a:p>
        <a:p xmlns:a="http://schemas.openxmlformats.org/drawingml/2006/main">
          <a:pPr algn="ctr"/>
          <a:r>
            <a:rPr lang="es-ES" sz="1000" b="1" i="1">
              <a:solidFill>
                <a:schemeClr val="accent2"/>
              </a:solidFill>
            </a:rPr>
            <a:t>Mitjana</a:t>
          </a:r>
          <a:r>
            <a:rPr lang="es-ES" sz="1000" b="1" i="1" baseline="0">
              <a:solidFill>
                <a:schemeClr val="accent2"/>
              </a:solidFill>
            </a:rPr>
            <a:t> UPC: 4,2</a:t>
          </a:r>
          <a:endParaRPr lang="es-ES" sz="1000" b="1" i="1">
            <a:solidFill>
              <a:schemeClr val="accent2"/>
            </a:solidFill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1</xdr:row>
      <xdr:rowOff>71437</xdr:rowOff>
    </xdr:from>
    <xdr:to>
      <xdr:col>12</xdr:col>
      <xdr:colOff>19050</xdr:colOff>
      <xdr:row>33</xdr:row>
      <xdr:rowOff>123825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371475</xdr:colOff>
      <xdr:row>5</xdr:row>
      <xdr:rowOff>38100</xdr:rowOff>
    </xdr:from>
    <xdr:to>
      <xdr:col>4</xdr:col>
      <xdr:colOff>571500</xdr:colOff>
      <xdr:row>7</xdr:row>
      <xdr:rowOff>76200</xdr:rowOff>
    </xdr:to>
    <xdr:sp macro="" textlink="">
      <xdr:nvSpPr>
        <xdr:cNvPr id="3" name="QuadreDeText 2"/>
        <xdr:cNvSpPr txBox="1"/>
      </xdr:nvSpPr>
      <xdr:spPr>
        <a:xfrm>
          <a:off x="371475" y="990600"/>
          <a:ext cx="2638425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ARQUITECTURA, URBANISME I EDIFICACIÓ</a:t>
          </a:r>
        </a:p>
        <a:p>
          <a:pPr algn="ctr"/>
          <a:r>
            <a:rPr lang="es-ES" sz="1000" b="1" i="1">
              <a:solidFill>
                <a:schemeClr val="tx2"/>
              </a:solidFill>
            </a:rPr>
            <a:t>Mitjana Àmbit: 4,1</a:t>
          </a:r>
        </a:p>
      </xdr:txBody>
    </xdr:sp>
    <xdr:clientData/>
  </xdr:twoCellAnchor>
  <xdr:twoCellAnchor>
    <xdr:from>
      <xdr:col>0</xdr:col>
      <xdr:colOff>390525</xdr:colOff>
      <xdr:row>9</xdr:row>
      <xdr:rowOff>85725</xdr:rowOff>
    </xdr:from>
    <xdr:to>
      <xdr:col>4</xdr:col>
      <xdr:colOff>581025</xdr:colOff>
      <xdr:row>11</xdr:row>
      <xdr:rowOff>114300</xdr:rowOff>
    </xdr:to>
    <xdr:sp macro="" textlink="">
      <xdr:nvSpPr>
        <xdr:cNvPr id="4" name="QuadreDeText 3"/>
        <xdr:cNvSpPr txBox="1"/>
      </xdr:nvSpPr>
      <xdr:spPr>
        <a:xfrm>
          <a:off x="390525" y="1800225"/>
          <a:ext cx="262890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CIÈNCIES</a:t>
          </a:r>
        </a:p>
        <a:p>
          <a:pPr algn="ctr"/>
          <a:r>
            <a:rPr lang="es-ES" sz="1000" b="1" i="1">
              <a:solidFill>
                <a:schemeClr val="tx2"/>
              </a:solidFill>
            </a:rPr>
            <a:t>Mitjana Àmbit: 4,2</a:t>
          </a:r>
        </a:p>
      </xdr:txBody>
    </xdr:sp>
    <xdr:clientData/>
  </xdr:twoCellAnchor>
  <xdr:twoCellAnchor>
    <xdr:from>
      <xdr:col>0</xdr:col>
      <xdr:colOff>390525</xdr:colOff>
      <xdr:row>26</xdr:row>
      <xdr:rowOff>47625</xdr:rowOff>
    </xdr:from>
    <xdr:to>
      <xdr:col>4</xdr:col>
      <xdr:colOff>552450</xdr:colOff>
      <xdr:row>29</xdr:row>
      <xdr:rowOff>28575</xdr:rowOff>
    </xdr:to>
    <xdr:sp macro="" textlink="">
      <xdr:nvSpPr>
        <xdr:cNvPr id="5" name="QuadreDeText 4"/>
        <xdr:cNvSpPr txBox="1"/>
      </xdr:nvSpPr>
      <xdr:spPr>
        <a:xfrm>
          <a:off x="390525" y="5000625"/>
          <a:ext cx="2600325" cy="5524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 b="1">
              <a:solidFill>
                <a:schemeClr val="accent2"/>
              </a:solidFill>
            </a:rPr>
            <a:t>MITJANA</a:t>
          </a:r>
          <a:r>
            <a:rPr lang="es-ES" sz="1000" b="1" baseline="0">
              <a:solidFill>
                <a:schemeClr val="accent2"/>
              </a:solidFill>
            </a:rPr>
            <a:t> UPC</a:t>
          </a:r>
        </a:p>
        <a:p>
          <a:pPr algn="ctr"/>
          <a:r>
            <a:rPr lang="es-ES" sz="1000" b="1" i="1" baseline="0">
              <a:solidFill>
                <a:schemeClr val="accent2"/>
              </a:solidFill>
            </a:rPr>
            <a:t>Mitjana UPC: 4,1</a:t>
          </a:r>
          <a:endParaRPr lang="es-ES" sz="1000" b="1" i="1">
            <a:solidFill>
              <a:schemeClr val="accent2"/>
            </a:solidFill>
          </a:endParaRPr>
        </a:p>
      </xdr:txBody>
    </xdr:sp>
    <xdr:clientData/>
  </xdr:twoCellAnchor>
  <xdr:twoCellAnchor>
    <xdr:from>
      <xdr:col>0</xdr:col>
      <xdr:colOff>342900</xdr:colOff>
      <xdr:row>31</xdr:row>
      <xdr:rowOff>57150</xdr:rowOff>
    </xdr:from>
    <xdr:to>
      <xdr:col>12</xdr:col>
      <xdr:colOff>0</xdr:colOff>
      <xdr:row>33</xdr:row>
      <xdr:rowOff>114300</xdr:rowOff>
    </xdr:to>
    <xdr:sp macro="" textlink="">
      <xdr:nvSpPr>
        <xdr:cNvPr id="6" name="QuadreDeText 5"/>
        <xdr:cNvSpPr txBox="1"/>
      </xdr:nvSpPr>
      <xdr:spPr>
        <a:xfrm>
          <a:off x="342900" y="5962650"/>
          <a:ext cx="6972300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lang="es-ES" sz="1000">
              <a:solidFill>
                <a:schemeClr val="tx2"/>
              </a:solidFill>
            </a:rPr>
            <a:t>La mitjana de les valoracion</a:t>
          </a:r>
          <a:r>
            <a:rPr lang="es-ES" sz="1000" baseline="0">
              <a:solidFill>
                <a:schemeClr val="tx2"/>
              </a:solidFill>
            </a:rPr>
            <a:t>s de la pregunta va de </a:t>
          </a:r>
          <a:r>
            <a:rPr lang="es-ES" sz="1000" b="1" baseline="0">
              <a:solidFill>
                <a:schemeClr val="tx2"/>
              </a:solidFill>
            </a:rPr>
            <a:t>1 (molt en desacord) </a:t>
          </a:r>
          <a:r>
            <a:rPr lang="es-ES" sz="1000" b="0" baseline="0">
              <a:solidFill>
                <a:schemeClr val="tx2"/>
              </a:solidFill>
            </a:rPr>
            <a:t>a </a:t>
          </a:r>
          <a:r>
            <a:rPr lang="es-ES" sz="1000" b="1" baseline="0">
              <a:solidFill>
                <a:schemeClr val="tx2"/>
              </a:solidFill>
            </a:rPr>
            <a:t>5 (molt d'acord)</a:t>
          </a:r>
          <a:r>
            <a:rPr lang="es-ES" sz="1000" b="0" baseline="0">
              <a:solidFill>
                <a:schemeClr val="tx2"/>
              </a:solidFill>
            </a:rPr>
            <a:t>. Els percentatges representen el pes de les respostes.</a:t>
          </a:r>
          <a:endParaRPr lang="es-ES" sz="10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314325</xdr:colOff>
      <xdr:row>35</xdr:row>
      <xdr:rowOff>90487</xdr:rowOff>
    </xdr:from>
    <xdr:to>
      <xdr:col>12</xdr:col>
      <xdr:colOff>9525</xdr:colOff>
      <xdr:row>67</xdr:row>
      <xdr:rowOff>123825</xdr:rowOff>
    </xdr:to>
    <xdr:graphicFrame macro="">
      <xdr:nvGraphicFramePr>
        <xdr:cNvPr id="7" name="Gràfic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409575</xdr:colOff>
      <xdr:row>47</xdr:row>
      <xdr:rowOff>114300</xdr:rowOff>
    </xdr:from>
    <xdr:to>
      <xdr:col>4</xdr:col>
      <xdr:colOff>504825</xdr:colOff>
      <xdr:row>50</xdr:row>
      <xdr:rowOff>9525</xdr:rowOff>
    </xdr:to>
    <xdr:sp macro="" textlink="">
      <xdr:nvSpPr>
        <xdr:cNvPr id="8" name="QuadreDeText 7"/>
        <xdr:cNvSpPr txBox="1"/>
      </xdr:nvSpPr>
      <xdr:spPr>
        <a:xfrm>
          <a:off x="409575" y="9067800"/>
          <a:ext cx="2533650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 CIVIL</a:t>
          </a:r>
        </a:p>
        <a:p>
          <a:pPr algn="ctr"/>
          <a:r>
            <a:rPr lang="es-ES" sz="1000" b="1" i="1">
              <a:solidFill>
                <a:schemeClr val="tx2"/>
              </a:solidFill>
            </a:rPr>
            <a:t>Mitjana</a:t>
          </a:r>
          <a:r>
            <a:rPr lang="es-ES" sz="1000" b="1" i="1" baseline="0">
              <a:solidFill>
                <a:schemeClr val="tx2"/>
              </a:solidFill>
            </a:rPr>
            <a:t> Àmbit: 3,4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381000</xdr:colOff>
      <xdr:row>60</xdr:row>
      <xdr:rowOff>76200</xdr:rowOff>
    </xdr:from>
    <xdr:to>
      <xdr:col>4</xdr:col>
      <xdr:colOff>542925</xdr:colOff>
      <xdr:row>62</xdr:row>
      <xdr:rowOff>133350</xdr:rowOff>
    </xdr:to>
    <xdr:sp macro="" textlink="">
      <xdr:nvSpPr>
        <xdr:cNvPr id="9" name="QuadreDeText 8"/>
        <xdr:cNvSpPr txBox="1"/>
      </xdr:nvSpPr>
      <xdr:spPr>
        <a:xfrm>
          <a:off x="381000" y="11506200"/>
          <a:ext cx="2600325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 b="1">
              <a:solidFill>
                <a:schemeClr val="accent2"/>
              </a:solidFill>
            </a:rPr>
            <a:t>MITJANA</a:t>
          </a:r>
          <a:r>
            <a:rPr lang="es-ES" sz="1000" b="1" baseline="0">
              <a:solidFill>
                <a:schemeClr val="accent2"/>
              </a:solidFill>
            </a:rPr>
            <a:t> UPC</a:t>
          </a:r>
        </a:p>
        <a:p>
          <a:pPr algn="ctr"/>
          <a:r>
            <a:rPr lang="es-ES" sz="1000" b="1" baseline="0">
              <a:solidFill>
                <a:schemeClr val="accent2"/>
              </a:solidFill>
            </a:rPr>
            <a:t>Mitjana UPC: 3,4</a:t>
          </a:r>
          <a:endParaRPr lang="es-ES" sz="1000" b="1">
            <a:solidFill>
              <a:schemeClr val="accent2"/>
            </a:solidFill>
          </a:endParaRPr>
        </a:p>
      </xdr:txBody>
    </xdr:sp>
    <xdr:clientData/>
  </xdr:twoCellAnchor>
  <xdr:twoCellAnchor>
    <xdr:from>
      <xdr:col>0</xdr:col>
      <xdr:colOff>342900</xdr:colOff>
      <xdr:row>65</xdr:row>
      <xdr:rowOff>19050</xdr:rowOff>
    </xdr:from>
    <xdr:to>
      <xdr:col>11</xdr:col>
      <xdr:colOff>600075</xdr:colOff>
      <xdr:row>67</xdr:row>
      <xdr:rowOff>104775</xdr:rowOff>
    </xdr:to>
    <xdr:sp macro="" textlink="">
      <xdr:nvSpPr>
        <xdr:cNvPr id="10" name="QuadreDeText 9"/>
        <xdr:cNvSpPr txBox="1"/>
      </xdr:nvSpPr>
      <xdr:spPr>
        <a:xfrm>
          <a:off x="342900" y="12401550"/>
          <a:ext cx="6962775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lang="es-ES" sz="1000">
              <a:solidFill>
                <a:schemeClr val="tx2"/>
              </a:solidFill>
            </a:rPr>
            <a:t>La mitjana de les valoracions de la pregunta va de </a:t>
          </a:r>
          <a:r>
            <a:rPr lang="es-ES" sz="1000" b="1">
              <a:solidFill>
                <a:schemeClr val="tx2"/>
              </a:solidFill>
            </a:rPr>
            <a:t>1 (molt en desacord) </a:t>
          </a:r>
          <a:r>
            <a:rPr lang="es-ES" sz="1000" b="0">
              <a:solidFill>
                <a:schemeClr val="tx2"/>
              </a:solidFill>
            </a:rPr>
            <a:t>a </a:t>
          </a:r>
          <a:r>
            <a:rPr lang="es-ES" sz="1000" b="1">
              <a:solidFill>
                <a:schemeClr val="tx2"/>
              </a:solidFill>
            </a:rPr>
            <a:t>5 (molt d'acord)</a:t>
          </a:r>
          <a:r>
            <a:rPr lang="es-ES" sz="1000" b="0">
              <a:solidFill>
                <a:schemeClr val="tx2"/>
              </a:solidFill>
            </a:rPr>
            <a:t>. Els percentatges</a:t>
          </a:r>
          <a:r>
            <a:rPr lang="es-ES" sz="1000" b="0" baseline="0">
              <a:solidFill>
                <a:schemeClr val="tx2"/>
              </a:solidFill>
            </a:rPr>
            <a:t> representen el pes de les respostes.</a:t>
          </a:r>
          <a:endParaRPr lang="es-ES" sz="10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304799</xdr:colOff>
      <xdr:row>69</xdr:row>
      <xdr:rowOff>71437</xdr:rowOff>
    </xdr:from>
    <xdr:to>
      <xdr:col>12</xdr:col>
      <xdr:colOff>9524</xdr:colOff>
      <xdr:row>101</xdr:row>
      <xdr:rowOff>104775</xdr:rowOff>
    </xdr:to>
    <xdr:graphicFrame macro="">
      <xdr:nvGraphicFramePr>
        <xdr:cNvPr id="11" name="Gràfic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371475</xdr:colOff>
      <xdr:row>73</xdr:row>
      <xdr:rowOff>47624</xdr:rowOff>
    </xdr:from>
    <xdr:to>
      <xdr:col>4</xdr:col>
      <xdr:colOff>514350</xdr:colOff>
      <xdr:row>75</xdr:row>
      <xdr:rowOff>95249</xdr:rowOff>
    </xdr:to>
    <xdr:sp macro="" textlink="">
      <xdr:nvSpPr>
        <xdr:cNvPr id="12" name="QuadreDeText 11"/>
        <xdr:cNvSpPr txBox="1"/>
      </xdr:nvSpPr>
      <xdr:spPr>
        <a:xfrm>
          <a:off x="371475" y="13954124"/>
          <a:ext cx="258127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ARQUITECTURA, URBANISME</a:t>
          </a:r>
          <a:r>
            <a:rPr lang="es-ES" sz="1000" baseline="0">
              <a:solidFill>
                <a:schemeClr val="tx2"/>
              </a:solidFill>
            </a:rPr>
            <a:t> I EDIFICACIÓ</a:t>
          </a:r>
        </a:p>
        <a:p>
          <a:pPr algn="ctr"/>
          <a:r>
            <a:rPr lang="es-ES" sz="1000" b="1" i="1" baseline="0">
              <a:solidFill>
                <a:schemeClr val="tx2"/>
              </a:solidFill>
            </a:rPr>
            <a:t>Mitjana Àmbit: 3,8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342900</xdr:colOff>
      <xdr:row>77</xdr:row>
      <xdr:rowOff>66675</xdr:rowOff>
    </xdr:from>
    <xdr:to>
      <xdr:col>4</xdr:col>
      <xdr:colOff>533400</xdr:colOff>
      <xdr:row>79</xdr:row>
      <xdr:rowOff>104775</xdr:rowOff>
    </xdr:to>
    <xdr:sp macro="" textlink="">
      <xdr:nvSpPr>
        <xdr:cNvPr id="13" name="QuadreDeText 12"/>
        <xdr:cNvSpPr txBox="1"/>
      </xdr:nvSpPr>
      <xdr:spPr>
        <a:xfrm>
          <a:off x="342900" y="14735175"/>
          <a:ext cx="262890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CIÈNCIES</a:t>
          </a:r>
        </a:p>
        <a:p>
          <a:pPr algn="ctr"/>
          <a:r>
            <a:rPr lang="es-ES" sz="1000" b="1" i="1">
              <a:solidFill>
                <a:schemeClr val="tx2"/>
              </a:solidFill>
            </a:rPr>
            <a:t>Mitjana</a:t>
          </a:r>
          <a:r>
            <a:rPr lang="es-ES" sz="1000" b="1" i="1" baseline="0">
              <a:solidFill>
                <a:schemeClr val="tx2"/>
              </a:solidFill>
            </a:rPr>
            <a:t> Àmbit: 4,2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371475</xdr:colOff>
      <xdr:row>90</xdr:row>
      <xdr:rowOff>57150</xdr:rowOff>
    </xdr:from>
    <xdr:to>
      <xdr:col>4</xdr:col>
      <xdr:colOff>514350</xdr:colOff>
      <xdr:row>92</xdr:row>
      <xdr:rowOff>85725</xdr:rowOff>
    </xdr:to>
    <xdr:sp macro="" textlink="">
      <xdr:nvSpPr>
        <xdr:cNvPr id="14" name="QuadreDeText 13"/>
        <xdr:cNvSpPr txBox="1"/>
      </xdr:nvSpPr>
      <xdr:spPr>
        <a:xfrm>
          <a:off x="371475" y="17202150"/>
          <a:ext cx="258127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</a:t>
          </a:r>
          <a:r>
            <a:rPr lang="es-ES" sz="1000" baseline="0">
              <a:solidFill>
                <a:schemeClr val="tx2"/>
              </a:solidFill>
            </a:rPr>
            <a:t> INDUSTRIAL</a:t>
          </a:r>
        </a:p>
        <a:p>
          <a:pPr algn="ctr"/>
          <a:r>
            <a:rPr lang="es-ES" sz="1000" b="1" i="1" baseline="0">
              <a:solidFill>
                <a:schemeClr val="tx2"/>
              </a:solidFill>
            </a:rPr>
            <a:t>Mitjana Àmbit: 3,9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361950</xdr:colOff>
      <xdr:row>94</xdr:row>
      <xdr:rowOff>28575</xdr:rowOff>
    </xdr:from>
    <xdr:to>
      <xdr:col>4</xdr:col>
      <xdr:colOff>514350</xdr:colOff>
      <xdr:row>96</xdr:row>
      <xdr:rowOff>123825</xdr:rowOff>
    </xdr:to>
    <xdr:sp macro="" textlink="">
      <xdr:nvSpPr>
        <xdr:cNvPr id="15" name="QuadreDeText 14"/>
        <xdr:cNvSpPr txBox="1"/>
      </xdr:nvSpPr>
      <xdr:spPr>
        <a:xfrm>
          <a:off x="361950" y="17935575"/>
          <a:ext cx="2590800" cy="476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 b="1">
              <a:solidFill>
                <a:schemeClr val="accent2"/>
              </a:solidFill>
            </a:rPr>
            <a:t>MITJANA</a:t>
          </a:r>
          <a:r>
            <a:rPr lang="es-ES" sz="1000" b="1" baseline="0">
              <a:solidFill>
                <a:schemeClr val="accent2"/>
              </a:solidFill>
            </a:rPr>
            <a:t> UPC</a:t>
          </a:r>
        </a:p>
        <a:p>
          <a:pPr algn="ctr"/>
          <a:r>
            <a:rPr lang="es-ES" sz="1000" b="1" i="1" baseline="0">
              <a:solidFill>
                <a:schemeClr val="accent2"/>
              </a:solidFill>
            </a:rPr>
            <a:t>Mitjana UPC: 3,9</a:t>
          </a:r>
          <a:endParaRPr lang="es-ES" sz="1000" b="1" i="1">
            <a:solidFill>
              <a:schemeClr val="accent2"/>
            </a:solidFill>
          </a:endParaRPr>
        </a:p>
      </xdr:txBody>
    </xdr:sp>
    <xdr:clientData/>
  </xdr:twoCellAnchor>
  <xdr:twoCellAnchor>
    <xdr:from>
      <xdr:col>0</xdr:col>
      <xdr:colOff>333375</xdr:colOff>
      <xdr:row>99</xdr:row>
      <xdr:rowOff>19050</xdr:rowOff>
    </xdr:from>
    <xdr:to>
      <xdr:col>12</xdr:col>
      <xdr:colOff>0</xdr:colOff>
      <xdr:row>101</xdr:row>
      <xdr:rowOff>85725</xdr:rowOff>
    </xdr:to>
    <xdr:sp macro="" textlink="">
      <xdr:nvSpPr>
        <xdr:cNvPr id="16" name="QuadreDeText 15"/>
        <xdr:cNvSpPr txBox="1"/>
      </xdr:nvSpPr>
      <xdr:spPr>
        <a:xfrm>
          <a:off x="333375" y="18878550"/>
          <a:ext cx="698182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lang="es-ES" sz="1000">
              <a:solidFill>
                <a:schemeClr val="tx2"/>
              </a:solidFill>
            </a:rPr>
            <a:t>La mitjana de les valoracions de la pregunta va de </a:t>
          </a:r>
          <a:r>
            <a:rPr lang="es-ES" sz="1000" b="1">
              <a:solidFill>
                <a:schemeClr val="tx2"/>
              </a:solidFill>
            </a:rPr>
            <a:t>1 (molt en desacord)</a:t>
          </a:r>
          <a:r>
            <a:rPr lang="es-ES" sz="1000" b="0">
              <a:solidFill>
                <a:schemeClr val="tx2"/>
              </a:solidFill>
            </a:rPr>
            <a:t> a </a:t>
          </a:r>
          <a:r>
            <a:rPr lang="es-ES" sz="1000" b="1">
              <a:solidFill>
                <a:schemeClr val="tx2"/>
              </a:solidFill>
            </a:rPr>
            <a:t>5</a:t>
          </a:r>
          <a:r>
            <a:rPr lang="es-ES" sz="1000" b="1" baseline="0">
              <a:solidFill>
                <a:schemeClr val="tx2"/>
              </a:solidFill>
            </a:rPr>
            <a:t> (molt d'acord)</a:t>
          </a:r>
          <a:r>
            <a:rPr lang="es-ES" sz="1000" b="0" baseline="0">
              <a:solidFill>
                <a:schemeClr val="tx2"/>
              </a:solidFill>
            </a:rPr>
            <a:t>. Els percentatges representen el pes de les respostes.</a:t>
          </a:r>
          <a:endParaRPr lang="es-ES" sz="10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304799</xdr:colOff>
      <xdr:row>103</xdr:row>
      <xdr:rowOff>80961</xdr:rowOff>
    </xdr:from>
    <xdr:to>
      <xdr:col>12</xdr:col>
      <xdr:colOff>9524</xdr:colOff>
      <xdr:row>135</xdr:row>
      <xdr:rowOff>104774</xdr:rowOff>
    </xdr:to>
    <xdr:graphicFrame macro="">
      <xdr:nvGraphicFramePr>
        <xdr:cNvPr id="17" name="Gràfic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285750</xdr:colOff>
      <xdr:row>137</xdr:row>
      <xdr:rowOff>80961</xdr:rowOff>
    </xdr:from>
    <xdr:to>
      <xdr:col>12</xdr:col>
      <xdr:colOff>19050</xdr:colOff>
      <xdr:row>169</xdr:row>
      <xdr:rowOff>66674</xdr:rowOff>
    </xdr:to>
    <xdr:graphicFrame macro="">
      <xdr:nvGraphicFramePr>
        <xdr:cNvPr id="18" name="Gràfic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314325</xdr:colOff>
      <xdr:row>171</xdr:row>
      <xdr:rowOff>61912</xdr:rowOff>
    </xdr:from>
    <xdr:to>
      <xdr:col>12</xdr:col>
      <xdr:colOff>66675</xdr:colOff>
      <xdr:row>203</xdr:row>
      <xdr:rowOff>95250</xdr:rowOff>
    </xdr:to>
    <xdr:graphicFrame macro="">
      <xdr:nvGraphicFramePr>
        <xdr:cNvPr id="19" name="Gràfic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323850</xdr:colOff>
      <xdr:row>205</xdr:row>
      <xdr:rowOff>71436</xdr:rowOff>
    </xdr:from>
    <xdr:to>
      <xdr:col>12</xdr:col>
      <xdr:colOff>76200</xdr:colOff>
      <xdr:row>237</xdr:row>
      <xdr:rowOff>114299</xdr:rowOff>
    </xdr:to>
    <xdr:graphicFrame macro="">
      <xdr:nvGraphicFramePr>
        <xdr:cNvPr id="20" name="Gràfic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323849</xdr:colOff>
      <xdr:row>239</xdr:row>
      <xdr:rowOff>90487</xdr:rowOff>
    </xdr:from>
    <xdr:to>
      <xdr:col>12</xdr:col>
      <xdr:colOff>85724</xdr:colOff>
      <xdr:row>271</xdr:row>
      <xdr:rowOff>104775</xdr:rowOff>
    </xdr:to>
    <xdr:graphicFrame macro="">
      <xdr:nvGraphicFramePr>
        <xdr:cNvPr id="21" name="Gràfic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381000</xdr:colOff>
      <xdr:row>262</xdr:row>
      <xdr:rowOff>0</xdr:rowOff>
    </xdr:from>
    <xdr:to>
      <xdr:col>4</xdr:col>
      <xdr:colOff>352425</xdr:colOff>
      <xdr:row>263</xdr:row>
      <xdr:rowOff>123825</xdr:rowOff>
    </xdr:to>
    <xdr:sp macro="" textlink="">
      <xdr:nvSpPr>
        <xdr:cNvPr id="22" name="QuadreDeText 21"/>
        <xdr:cNvSpPr txBox="1"/>
      </xdr:nvSpPr>
      <xdr:spPr>
        <a:xfrm>
          <a:off x="381000" y="49911000"/>
          <a:ext cx="2409825" cy="314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 b="1">
              <a:solidFill>
                <a:schemeClr val="accent3">
                  <a:lumMod val="50000"/>
                </a:schemeClr>
              </a:solidFill>
            </a:rPr>
            <a:t>MITJANA UPC</a:t>
          </a:r>
        </a:p>
      </xdr:txBody>
    </xdr:sp>
    <xdr:clientData/>
  </xdr:twoCellAnchor>
  <xdr:twoCellAnchor>
    <xdr:from>
      <xdr:col>0</xdr:col>
      <xdr:colOff>323849</xdr:colOff>
      <xdr:row>273</xdr:row>
      <xdr:rowOff>61912</xdr:rowOff>
    </xdr:from>
    <xdr:to>
      <xdr:col>12</xdr:col>
      <xdr:colOff>104774</xdr:colOff>
      <xdr:row>305</xdr:row>
      <xdr:rowOff>133350</xdr:rowOff>
    </xdr:to>
    <xdr:graphicFrame macro="">
      <xdr:nvGraphicFramePr>
        <xdr:cNvPr id="23" name="Gràfic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409575</xdr:colOff>
      <xdr:row>278</xdr:row>
      <xdr:rowOff>38100</xdr:rowOff>
    </xdr:from>
    <xdr:to>
      <xdr:col>4</xdr:col>
      <xdr:colOff>361950</xdr:colOff>
      <xdr:row>279</xdr:row>
      <xdr:rowOff>171450</xdr:rowOff>
    </xdr:to>
    <xdr:sp macro="" textlink="">
      <xdr:nvSpPr>
        <xdr:cNvPr id="24" name="QuadreDeText 23"/>
        <xdr:cNvSpPr txBox="1"/>
      </xdr:nvSpPr>
      <xdr:spPr>
        <a:xfrm>
          <a:off x="409575" y="52997100"/>
          <a:ext cx="2390775" cy="323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ARQUITECTURA, URBANISME I EDIFICACIÓ</a:t>
          </a:r>
        </a:p>
      </xdr:txBody>
    </xdr:sp>
    <xdr:clientData/>
  </xdr:twoCellAnchor>
  <xdr:twoCellAnchor>
    <xdr:from>
      <xdr:col>0</xdr:col>
      <xdr:colOff>323849</xdr:colOff>
      <xdr:row>307</xdr:row>
      <xdr:rowOff>90486</xdr:rowOff>
    </xdr:from>
    <xdr:to>
      <xdr:col>12</xdr:col>
      <xdr:colOff>85724</xdr:colOff>
      <xdr:row>339</xdr:row>
      <xdr:rowOff>114299</xdr:rowOff>
    </xdr:to>
    <xdr:graphicFrame macro="">
      <xdr:nvGraphicFramePr>
        <xdr:cNvPr id="25" name="Gràfic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0.01359</cdr:x>
      <cdr:y>0.37723</cdr:y>
    </cdr:from>
    <cdr:to>
      <cdr:x>0.38179</cdr:x>
      <cdr:y>0.44849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95250" y="2319338"/>
          <a:ext cx="2581275" cy="4381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CIVIL</a:t>
          </a:r>
        </a:p>
        <a:p xmlns:a="http://schemas.openxmlformats.org/drawingml/2006/main">
          <a:pPr algn="ctr"/>
          <a:r>
            <a:rPr lang="es-ES" sz="1000" b="1" i="1">
              <a:solidFill>
                <a:schemeClr val="tx2"/>
              </a:solidFill>
            </a:rPr>
            <a:t>Mitjana</a:t>
          </a:r>
          <a:r>
            <a:rPr lang="es-ES" sz="1000" b="1" i="1" baseline="0">
              <a:solidFill>
                <a:schemeClr val="tx2"/>
              </a:solidFill>
            </a:rPr>
            <a:t> Àmbit: 4,1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0.00815</cdr:x>
      <cdr:y>0.5151</cdr:y>
    </cdr:from>
    <cdr:to>
      <cdr:x>0.38315</cdr:x>
      <cdr:y>0.58327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0" y="3167063"/>
          <a:ext cx="2628900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DE LES TIC</a:t>
          </a:r>
        </a:p>
        <a:p xmlns:a="http://schemas.openxmlformats.org/drawingml/2006/main">
          <a:pPr algn="ctr"/>
          <a:r>
            <a:rPr lang="es-ES" sz="1000" b="1" i="1">
              <a:solidFill>
                <a:schemeClr val="tx2"/>
              </a:solidFill>
            </a:rPr>
            <a:t>Mitjana</a:t>
          </a:r>
          <a:r>
            <a:rPr lang="es-ES" sz="1000" b="1" i="1" baseline="0">
              <a:solidFill>
                <a:schemeClr val="tx2"/>
              </a:solidFill>
            </a:rPr>
            <a:t> Àmbit: 4,2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0.01087</cdr:x>
      <cdr:y>0.65608</cdr:y>
    </cdr:from>
    <cdr:to>
      <cdr:x>0.38315</cdr:x>
      <cdr:y>0.72424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0" y="4033838"/>
          <a:ext cx="2609850" cy="41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INDUSTRIAL</a:t>
          </a:r>
        </a:p>
        <a:p xmlns:a="http://schemas.openxmlformats.org/drawingml/2006/main">
          <a:pPr algn="ctr"/>
          <a:r>
            <a:rPr lang="es-ES" sz="1000" b="1" i="1">
              <a:solidFill>
                <a:schemeClr val="tx2"/>
              </a:solidFill>
            </a:rPr>
            <a:t>Mitjana Àmbit: 4,1</a:t>
          </a: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0.01223</cdr:x>
      <cdr:y>0.12354</cdr:y>
    </cdr:from>
    <cdr:to>
      <cdr:x>0.37908</cdr:x>
      <cdr:y>0.19037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5" y="757238"/>
          <a:ext cx="2571750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ARQUITECTURA, URBANISME</a:t>
          </a:r>
          <a:r>
            <a:rPr lang="es-ES" sz="1000" baseline="0">
              <a:solidFill>
                <a:schemeClr val="tx2"/>
              </a:solidFill>
            </a:rPr>
            <a:t> I EDIFICACIÓ</a:t>
          </a:r>
        </a:p>
        <a:p xmlns:a="http://schemas.openxmlformats.org/drawingml/2006/main">
          <a:pPr algn="ctr"/>
          <a:r>
            <a:rPr lang="es-ES" sz="1000" b="1" i="1" baseline="0">
              <a:solidFill>
                <a:schemeClr val="tx2"/>
              </a:solidFill>
            </a:rPr>
            <a:t>Mitjana Àmbit: 3,4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0.01495</cdr:x>
      <cdr:y>0.25253</cdr:y>
    </cdr:from>
    <cdr:to>
      <cdr:x>0.38179</cdr:x>
      <cdr:y>0.3209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04775" y="1547813"/>
          <a:ext cx="2571750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CIÈNCIES</a:t>
          </a:r>
        </a:p>
        <a:p xmlns:a="http://schemas.openxmlformats.org/drawingml/2006/main">
          <a:pPr algn="ctr"/>
          <a:r>
            <a:rPr lang="es-ES" sz="1000" b="1" i="1">
              <a:solidFill>
                <a:schemeClr val="tx2"/>
              </a:solidFill>
            </a:rPr>
            <a:t>Mitjana Àmbit: 3,5</a:t>
          </a:r>
        </a:p>
      </cdr:txBody>
    </cdr:sp>
  </cdr:relSizeAnchor>
  <cdr:relSizeAnchor xmlns:cdr="http://schemas.openxmlformats.org/drawingml/2006/chartDrawing">
    <cdr:from>
      <cdr:x>0.00951</cdr:x>
      <cdr:y>0.51515</cdr:y>
    </cdr:from>
    <cdr:to>
      <cdr:x>0.38043</cdr:x>
      <cdr:y>0.58508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75" y="3157538"/>
          <a:ext cx="2600325" cy="428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DE LES TIC</a:t>
          </a:r>
        </a:p>
        <a:p xmlns:a="http://schemas.openxmlformats.org/drawingml/2006/main">
          <a:pPr algn="ctr"/>
          <a:r>
            <a:rPr lang="es-ES" sz="1000" b="1" i="1">
              <a:solidFill>
                <a:schemeClr val="tx2"/>
              </a:solidFill>
            </a:rPr>
            <a:t>Mitjana Àmbit:</a:t>
          </a:r>
          <a:r>
            <a:rPr lang="es-ES" sz="1000" b="1" i="1" baseline="0">
              <a:solidFill>
                <a:schemeClr val="tx2"/>
              </a:solidFill>
            </a:rPr>
            <a:t> 3,2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0.00951</cdr:x>
      <cdr:y>0.65501</cdr:y>
    </cdr:from>
    <cdr:to>
      <cdr:x>0.38179</cdr:x>
      <cdr:y>0.72183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66675" y="4014788"/>
          <a:ext cx="2609850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INDUSTRIAL</a:t>
          </a:r>
        </a:p>
        <a:p xmlns:a="http://schemas.openxmlformats.org/drawingml/2006/main">
          <a:pPr algn="ctr"/>
          <a:r>
            <a:rPr lang="es-ES" sz="1000" b="1" i="1">
              <a:solidFill>
                <a:schemeClr val="tx2"/>
              </a:solidFill>
            </a:rPr>
            <a:t>Mitjana Àmbit: 3,4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0.009</cdr:x>
      <cdr:y>0.13706</cdr:y>
    </cdr:from>
    <cdr:to>
      <cdr:x>0.37344</cdr:x>
      <cdr:y>0.20917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1996" y="835514"/>
          <a:ext cx="2509755" cy="4396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ARQUITECTURA,</a:t>
          </a:r>
          <a:r>
            <a:rPr lang="es-ES" sz="1000" baseline="0">
              <a:solidFill>
                <a:schemeClr val="tx2"/>
              </a:solidFill>
            </a:rPr>
            <a:t> URBANISME I EDIFICACIÓ</a:t>
          </a:r>
        </a:p>
        <a:p xmlns:a="http://schemas.openxmlformats.org/drawingml/2006/main">
          <a:pPr algn="ctr"/>
          <a:r>
            <a:rPr lang="es-ES" sz="1000" b="1" i="1" baseline="0">
              <a:solidFill>
                <a:schemeClr val="tx2"/>
              </a:solidFill>
            </a:rPr>
            <a:t>Mitjana Àmbit: 3,8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0.0083</cdr:x>
      <cdr:y>0.53281</cdr:y>
    </cdr:from>
    <cdr:to>
      <cdr:x>0.38036</cdr:x>
      <cdr:y>0.59924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1" y="3248025"/>
          <a:ext cx="2562225" cy="4049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</a:t>
          </a:r>
          <a:r>
            <a:rPr lang="es-ES" sz="1000" baseline="0">
              <a:solidFill>
                <a:schemeClr val="tx2"/>
              </a:solidFill>
            </a:rPr>
            <a:t> DE LES TIC</a:t>
          </a:r>
        </a:p>
        <a:p xmlns:a="http://schemas.openxmlformats.org/drawingml/2006/main">
          <a:pPr algn="ctr"/>
          <a:r>
            <a:rPr lang="es-ES" sz="1000" b="1" i="1" baseline="0">
              <a:solidFill>
                <a:schemeClr val="tx2"/>
              </a:solidFill>
            </a:rPr>
            <a:t>Mitjana Àmbit: 3,6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0.0083</cdr:x>
      <cdr:y>0.66094</cdr:y>
    </cdr:from>
    <cdr:to>
      <cdr:x>0.37621</cdr:x>
      <cdr:y>0.73081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57151" y="4029076"/>
          <a:ext cx="2533650" cy="425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</a:t>
          </a:r>
          <a:r>
            <a:rPr lang="es-ES" sz="1000" baseline="0">
              <a:solidFill>
                <a:schemeClr val="tx2"/>
              </a:solidFill>
            </a:rPr>
            <a:t> INDUSTRIAL</a:t>
          </a:r>
        </a:p>
        <a:p xmlns:a="http://schemas.openxmlformats.org/drawingml/2006/main">
          <a:pPr algn="ctr"/>
          <a:r>
            <a:rPr lang="es-ES" sz="1000" b="1" i="1" baseline="0">
              <a:solidFill>
                <a:schemeClr val="tx2"/>
              </a:solidFill>
            </a:rPr>
            <a:t>Mitjana Àmbit: 3,6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0.00415</cdr:x>
      <cdr:y>0.7875</cdr:y>
    </cdr:from>
    <cdr:to>
      <cdr:x>0.38174</cdr:x>
      <cdr:y>0.85469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8576" y="4800600"/>
          <a:ext cx="2600325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 b="1">
              <a:solidFill>
                <a:schemeClr val="accent2"/>
              </a:solidFill>
            </a:rPr>
            <a:t>MITJANA</a:t>
          </a:r>
          <a:r>
            <a:rPr lang="es-ES" sz="1000" b="1" baseline="0">
              <a:solidFill>
                <a:schemeClr val="accent2"/>
              </a:solidFill>
            </a:rPr>
            <a:t> UPC</a:t>
          </a:r>
        </a:p>
        <a:p xmlns:a="http://schemas.openxmlformats.org/drawingml/2006/main">
          <a:pPr algn="ctr"/>
          <a:r>
            <a:rPr lang="es-ES" sz="1000" b="1" i="1" baseline="0">
              <a:solidFill>
                <a:schemeClr val="accent2"/>
              </a:solidFill>
            </a:rPr>
            <a:t>Mitjana UPC: 3,6</a:t>
          </a:r>
          <a:endParaRPr lang="es-ES" sz="1000" b="1" i="1">
            <a:solidFill>
              <a:schemeClr val="accent2"/>
            </a:solidFill>
          </a:endParaRP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0.00814</cdr:x>
      <cdr:y>0.38306</cdr:y>
    </cdr:from>
    <cdr:to>
      <cdr:x>0.37856</cdr:x>
      <cdr:y>0.45144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1" y="2347913"/>
          <a:ext cx="2600325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CIVIL</a:t>
          </a:r>
        </a:p>
        <a:p xmlns:a="http://schemas.openxmlformats.org/drawingml/2006/main">
          <a:pPr algn="ctr"/>
          <a:r>
            <a:rPr lang="es-ES" sz="1000" b="1" i="1">
              <a:solidFill>
                <a:schemeClr val="tx2"/>
              </a:solidFill>
            </a:rPr>
            <a:t>Mitjana Àmbit: 3,9</a:t>
          </a:r>
        </a:p>
      </cdr:txBody>
    </cdr:sp>
  </cdr:relSizeAnchor>
  <cdr:relSizeAnchor xmlns:cdr="http://schemas.openxmlformats.org/drawingml/2006/chartDrawing">
    <cdr:from>
      <cdr:x>0.00678</cdr:x>
      <cdr:y>0.51826</cdr:y>
    </cdr:from>
    <cdr:to>
      <cdr:x>0.38128</cdr:x>
      <cdr:y>0.58508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26" y="3176588"/>
          <a:ext cx="2628900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ENIGNYERIA DE LES TIC</a:t>
          </a:r>
        </a:p>
        <a:p xmlns:a="http://schemas.openxmlformats.org/drawingml/2006/main">
          <a:pPr algn="ctr"/>
          <a:r>
            <a:rPr lang="es-ES" sz="1000" b="1" i="1">
              <a:solidFill>
                <a:schemeClr val="tx2"/>
              </a:solidFill>
            </a:rPr>
            <a:t>Mitjana Àmbit: 4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0.00814</cdr:x>
      <cdr:y>0.09728</cdr:y>
    </cdr:from>
    <cdr:to>
      <cdr:x>0.36906</cdr:x>
      <cdr:y>0.16732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1" y="595314"/>
          <a:ext cx="2533650" cy="428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ARQUITECTURA, URBANISME I EDIFICACIÓ</a:t>
          </a:r>
        </a:p>
        <a:p xmlns:a="http://schemas.openxmlformats.org/drawingml/2006/main">
          <a:pPr algn="ctr"/>
          <a:r>
            <a:rPr lang="es-ES" sz="1000" b="1" i="1">
              <a:solidFill>
                <a:schemeClr val="tx2"/>
              </a:solidFill>
            </a:rPr>
            <a:t>Mitjana Àmbit:</a:t>
          </a:r>
          <a:r>
            <a:rPr lang="es-ES" sz="1000" b="1" i="1" baseline="0">
              <a:solidFill>
                <a:schemeClr val="tx2"/>
              </a:solidFill>
            </a:rPr>
            <a:t> 4,1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0.01357</cdr:x>
      <cdr:y>0.22957</cdr:y>
    </cdr:from>
    <cdr:to>
      <cdr:x>0.37178</cdr:x>
      <cdr:y>0.30117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251" y="1404939"/>
          <a:ext cx="2514600" cy="4381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CIÈNCIES</a:t>
          </a:r>
        </a:p>
        <a:p xmlns:a="http://schemas.openxmlformats.org/drawingml/2006/main">
          <a:pPr algn="ctr"/>
          <a:r>
            <a:rPr lang="es-ES" sz="1000" b="1" i="1">
              <a:solidFill>
                <a:schemeClr val="tx2"/>
              </a:solidFill>
            </a:rPr>
            <a:t>Mitjana Àmbit:</a:t>
          </a:r>
          <a:r>
            <a:rPr lang="es-ES" sz="1000" b="1" i="1" baseline="0">
              <a:solidFill>
                <a:schemeClr val="tx2"/>
              </a:solidFill>
            </a:rPr>
            <a:t> 4,2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0.00814</cdr:x>
      <cdr:y>0.36498</cdr:y>
    </cdr:from>
    <cdr:to>
      <cdr:x>0.36906</cdr:x>
      <cdr:y>0.43346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57151" y="2233614"/>
          <a:ext cx="2533650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CIVIL</a:t>
          </a:r>
        </a:p>
        <a:p xmlns:a="http://schemas.openxmlformats.org/drawingml/2006/main">
          <a:pPr algn="ctr"/>
          <a:r>
            <a:rPr lang="es-ES" sz="1000" b="1" i="1">
              <a:solidFill>
                <a:schemeClr val="tx2"/>
              </a:solidFill>
            </a:rPr>
            <a:t>Mitjana Àmbit: 4,4</a:t>
          </a:r>
        </a:p>
      </cdr:txBody>
    </cdr:sp>
  </cdr:relSizeAnchor>
  <cdr:relSizeAnchor xmlns:cdr="http://schemas.openxmlformats.org/drawingml/2006/chartDrawing">
    <cdr:from>
      <cdr:x>0.01357</cdr:x>
      <cdr:y>0.50506</cdr:y>
    </cdr:from>
    <cdr:to>
      <cdr:x>0.37178</cdr:x>
      <cdr:y>0.57354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95251" y="3090863"/>
          <a:ext cx="2514600" cy="4191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DE LES</a:t>
          </a:r>
          <a:r>
            <a:rPr lang="es-ES" sz="1000" baseline="0">
              <a:solidFill>
                <a:schemeClr val="tx2"/>
              </a:solidFill>
            </a:rPr>
            <a:t> TIC</a:t>
          </a:r>
        </a:p>
        <a:p xmlns:a="http://schemas.openxmlformats.org/drawingml/2006/main">
          <a:pPr algn="ctr"/>
          <a:r>
            <a:rPr lang="es-ES" sz="1000" b="1" i="1" baseline="0">
              <a:solidFill>
                <a:schemeClr val="tx2"/>
              </a:solidFill>
            </a:rPr>
            <a:t>Mitjana Àmbit: 4,4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0.01085</cdr:x>
      <cdr:y>0.63891</cdr:y>
    </cdr:from>
    <cdr:to>
      <cdr:x>0.37178</cdr:x>
      <cdr:y>0.70895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76201" y="3910015"/>
          <a:ext cx="2533650" cy="4286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INDUSTRIAL</a:t>
          </a:r>
        </a:p>
        <a:p xmlns:a="http://schemas.openxmlformats.org/drawingml/2006/main">
          <a:pPr algn="ctr"/>
          <a:r>
            <a:rPr lang="es-ES" sz="1000" b="1" i="1">
              <a:solidFill>
                <a:schemeClr val="tx2"/>
              </a:solidFill>
            </a:rPr>
            <a:t>Mitjana Àmbit: 4,3</a:t>
          </a:r>
        </a:p>
      </cdr:txBody>
    </cdr:sp>
  </cdr:relSizeAnchor>
  <cdr:relSizeAnchor xmlns:cdr="http://schemas.openxmlformats.org/drawingml/2006/chartDrawing">
    <cdr:from>
      <cdr:x>0.01221</cdr:x>
      <cdr:y>0.78054</cdr:y>
    </cdr:from>
    <cdr:to>
      <cdr:x>0.37449</cdr:x>
      <cdr:y>0.84903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85726" y="4776789"/>
          <a:ext cx="2543175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 b="1">
              <a:solidFill>
                <a:schemeClr val="accent2"/>
              </a:solidFill>
            </a:rPr>
            <a:t>MITJANA</a:t>
          </a:r>
          <a:r>
            <a:rPr lang="es-ES" sz="1000" b="1" baseline="0">
              <a:solidFill>
                <a:schemeClr val="accent2"/>
              </a:solidFill>
            </a:rPr>
            <a:t> UPC</a:t>
          </a:r>
        </a:p>
        <a:p xmlns:a="http://schemas.openxmlformats.org/drawingml/2006/main">
          <a:pPr algn="ctr"/>
          <a:r>
            <a:rPr lang="es-ES" sz="1000" b="1" i="1" baseline="0">
              <a:solidFill>
                <a:schemeClr val="accent2"/>
              </a:solidFill>
            </a:rPr>
            <a:t>Mitjana UPC: 4,3</a:t>
          </a:r>
          <a:endParaRPr lang="es-ES" sz="1000" b="1" i="1">
            <a:solidFill>
              <a:schemeClr val="accent2"/>
            </a:solidFill>
          </a:endParaRPr>
        </a:p>
      </cdr:txBody>
    </cdr:sp>
  </cdr:relSizeAnchor>
  <cdr:relSizeAnchor xmlns:cdr="http://schemas.openxmlformats.org/drawingml/2006/chartDrawing">
    <cdr:from>
      <cdr:x>0.00271</cdr:x>
      <cdr:y>0.92685</cdr:y>
    </cdr:from>
    <cdr:to>
      <cdr:x>0.99457</cdr:x>
      <cdr:y>0.99844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19051" y="5672139"/>
          <a:ext cx="6962775" cy="4381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1000">
              <a:solidFill>
                <a:schemeClr val="tx2"/>
              </a:solidFill>
            </a:rPr>
            <a:t>La mitjana de les valoracions de la pregunta va de </a:t>
          </a:r>
          <a:r>
            <a:rPr lang="es-ES" sz="1000" b="1">
              <a:solidFill>
                <a:schemeClr val="tx2"/>
              </a:solidFill>
            </a:rPr>
            <a:t>1 (molt en desacord)</a:t>
          </a:r>
          <a:r>
            <a:rPr lang="es-ES" sz="1000" b="1" baseline="0">
              <a:solidFill>
                <a:schemeClr val="tx2"/>
              </a:solidFill>
            </a:rPr>
            <a:t> </a:t>
          </a:r>
          <a:r>
            <a:rPr lang="es-ES" sz="1000" b="0" baseline="0">
              <a:solidFill>
                <a:schemeClr val="tx2"/>
              </a:solidFill>
            </a:rPr>
            <a:t>a </a:t>
          </a:r>
          <a:r>
            <a:rPr lang="es-ES" sz="1000" b="1" baseline="0">
              <a:solidFill>
                <a:schemeClr val="tx2"/>
              </a:solidFill>
            </a:rPr>
            <a:t>5 (molt d'acord)</a:t>
          </a:r>
          <a:r>
            <a:rPr lang="es-ES" sz="1000" b="0" baseline="0">
              <a:solidFill>
                <a:schemeClr val="tx2"/>
              </a:solidFill>
            </a:rPr>
            <a:t>. Els percentatges representen el pes de les respostes.</a:t>
          </a:r>
          <a:endParaRPr lang="es-ES" sz="1000">
            <a:solidFill>
              <a:schemeClr val="tx2"/>
            </a:solidFill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0.01486</cdr:x>
      <cdr:y>0.09789</cdr:y>
    </cdr:from>
    <cdr:to>
      <cdr:x>0.36486</cdr:x>
      <cdr:y>0.16993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04775" y="595314"/>
          <a:ext cx="2466975" cy="4381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ARQUITECTURA, URBANISME</a:t>
          </a:r>
          <a:r>
            <a:rPr lang="es-ES" sz="1000" baseline="0">
              <a:solidFill>
                <a:schemeClr val="tx2"/>
              </a:solidFill>
            </a:rPr>
            <a:t> I EDIFICACIÓ</a:t>
          </a:r>
        </a:p>
        <a:p xmlns:a="http://schemas.openxmlformats.org/drawingml/2006/main">
          <a:pPr algn="ctr"/>
          <a:r>
            <a:rPr lang="es-ES" sz="1000" b="1" i="1" baseline="0">
              <a:solidFill>
                <a:schemeClr val="tx2"/>
              </a:solidFill>
            </a:rPr>
            <a:t>Mitjana Àmbit: 4,1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0.01081</cdr:x>
      <cdr:y>0.23571</cdr:y>
    </cdr:from>
    <cdr:to>
      <cdr:x>0.36351</cdr:x>
      <cdr:y>0.30305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76200" y="1433514"/>
          <a:ext cx="2486025" cy="409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CIÈNCIES</a:t>
          </a:r>
        </a:p>
        <a:p xmlns:a="http://schemas.openxmlformats.org/drawingml/2006/main">
          <a:pPr algn="ctr"/>
          <a:r>
            <a:rPr lang="es-ES" sz="1000" b="1" i="1">
              <a:solidFill>
                <a:schemeClr val="tx2"/>
              </a:solidFill>
            </a:rPr>
            <a:t>Mitjana Àmbit: 4,3</a:t>
          </a:r>
        </a:p>
      </cdr:txBody>
    </cdr:sp>
  </cdr:relSizeAnchor>
  <cdr:relSizeAnchor xmlns:cdr="http://schemas.openxmlformats.org/drawingml/2006/chartDrawing">
    <cdr:from>
      <cdr:x>0.01081</cdr:x>
      <cdr:y>0.3657</cdr:y>
    </cdr:from>
    <cdr:to>
      <cdr:x>0.36486</cdr:x>
      <cdr:y>0.43774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0" y="2224089"/>
          <a:ext cx="2495550" cy="4381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CIVIL</a:t>
          </a:r>
        </a:p>
        <a:p xmlns:a="http://schemas.openxmlformats.org/drawingml/2006/main">
          <a:pPr algn="ctr"/>
          <a:r>
            <a:rPr lang="es-ES" sz="1000" b="1" i="1">
              <a:solidFill>
                <a:schemeClr val="tx2"/>
              </a:solidFill>
            </a:rPr>
            <a:t>Mitjana</a:t>
          </a:r>
          <a:r>
            <a:rPr lang="es-ES" sz="1000" b="1" i="1" baseline="0">
              <a:solidFill>
                <a:schemeClr val="tx2"/>
              </a:solidFill>
            </a:rPr>
            <a:t> Àmbit: 3,9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0.01622</cdr:x>
      <cdr:y>0.49726</cdr:y>
    </cdr:from>
    <cdr:to>
      <cdr:x>0.35541</cdr:x>
      <cdr:y>0.56774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114300" y="3024189"/>
          <a:ext cx="2390775" cy="428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DE LES TIC</a:t>
          </a:r>
        </a:p>
        <a:p xmlns:a="http://schemas.openxmlformats.org/drawingml/2006/main">
          <a:pPr algn="ctr"/>
          <a:r>
            <a:rPr lang="es-ES" sz="1000" b="1" i="1">
              <a:solidFill>
                <a:schemeClr val="tx2"/>
              </a:solidFill>
            </a:rPr>
            <a:t>Mitjana Àmbit: 4,2</a:t>
          </a:r>
        </a:p>
      </cdr:txBody>
    </cdr:sp>
  </cdr:relSizeAnchor>
  <cdr:relSizeAnchor xmlns:cdr="http://schemas.openxmlformats.org/drawingml/2006/chartDrawing">
    <cdr:from>
      <cdr:x>0.01081</cdr:x>
      <cdr:y>0.63821</cdr:y>
    </cdr:from>
    <cdr:to>
      <cdr:x>0.35946</cdr:x>
      <cdr:y>0.70556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76200" y="3881439"/>
          <a:ext cx="2457450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INDUSTRIAL</a:t>
          </a:r>
        </a:p>
        <a:p xmlns:a="http://schemas.openxmlformats.org/drawingml/2006/main">
          <a:pPr algn="ctr"/>
          <a:r>
            <a:rPr lang="es-ES" sz="1000" b="1" i="1">
              <a:solidFill>
                <a:schemeClr val="tx2"/>
              </a:solidFill>
            </a:rPr>
            <a:t>Mitjana Àmbit: 4,1</a:t>
          </a:r>
        </a:p>
      </cdr:txBody>
    </cdr:sp>
  </cdr:relSizeAnchor>
  <cdr:relSizeAnchor xmlns:cdr="http://schemas.openxmlformats.org/drawingml/2006/chartDrawing">
    <cdr:from>
      <cdr:x>0.01216</cdr:x>
      <cdr:y>0.77604</cdr:y>
    </cdr:from>
    <cdr:to>
      <cdr:x>0.36351</cdr:x>
      <cdr:y>0.84495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85725" y="4719639"/>
          <a:ext cx="2476500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 b="1">
              <a:solidFill>
                <a:schemeClr val="accent2"/>
              </a:solidFill>
            </a:rPr>
            <a:t>MITJANA</a:t>
          </a:r>
          <a:r>
            <a:rPr lang="es-ES" sz="1000" b="1" baseline="0">
              <a:solidFill>
                <a:schemeClr val="accent2"/>
              </a:solidFill>
            </a:rPr>
            <a:t> UPC</a:t>
          </a:r>
        </a:p>
        <a:p xmlns:a="http://schemas.openxmlformats.org/drawingml/2006/main">
          <a:pPr algn="ctr"/>
          <a:r>
            <a:rPr lang="es-ES" sz="1000" b="1" i="1" baseline="0">
              <a:solidFill>
                <a:schemeClr val="accent2"/>
              </a:solidFill>
            </a:rPr>
            <a:t>Mitjana UPC: 4</a:t>
          </a:r>
          <a:endParaRPr lang="es-ES" sz="1000" b="1" i="1">
            <a:solidFill>
              <a:schemeClr val="accent2"/>
            </a:solidFill>
          </a:endParaRPr>
        </a:p>
      </cdr:txBody>
    </cdr:sp>
  </cdr:relSizeAnchor>
  <cdr:relSizeAnchor xmlns:cdr="http://schemas.openxmlformats.org/drawingml/2006/chartDrawing">
    <cdr:from>
      <cdr:x>0.00676</cdr:x>
      <cdr:y>0.92169</cdr:y>
    </cdr:from>
    <cdr:to>
      <cdr:x>0.99459</cdr:x>
      <cdr:y>0.9953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47625" y="5605464"/>
          <a:ext cx="6962775" cy="4476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r>
            <a:rPr lang="es-ES" sz="1000">
              <a:solidFill>
                <a:schemeClr val="tx2"/>
              </a:solidFill>
            </a:rPr>
            <a:t>La mitjana de les valoracions</a:t>
          </a:r>
          <a:r>
            <a:rPr lang="es-ES" sz="1000" baseline="0">
              <a:solidFill>
                <a:schemeClr val="tx2"/>
              </a:solidFill>
            </a:rPr>
            <a:t> de la pregunta va de </a:t>
          </a:r>
          <a:r>
            <a:rPr lang="es-ES" sz="1000" b="1" baseline="0">
              <a:solidFill>
                <a:schemeClr val="tx2"/>
              </a:solidFill>
            </a:rPr>
            <a:t>1 (molt en desacord)</a:t>
          </a:r>
          <a:r>
            <a:rPr lang="es-ES" sz="1000" b="0" baseline="0">
              <a:solidFill>
                <a:schemeClr val="tx2"/>
              </a:solidFill>
            </a:rPr>
            <a:t> a </a:t>
          </a:r>
          <a:r>
            <a:rPr lang="es-ES" sz="1000" b="1" baseline="0">
              <a:solidFill>
                <a:schemeClr val="tx2"/>
              </a:solidFill>
            </a:rPr>
            <a:t>5 (molt d'acord)</a:t>
          </a:r>
          <a:r>
            <a:rPr lang="es-ES" sz="1000" b="0" baseline="0">
              <a:solidFill>
                <a:schemeClr val="tx2"/>
              </a:solidFill>
            </a:rPr>
            <a:t>. Els percentatges representen el pes de les respostes.</a:t>
          </a:r>
          <a:endParaRPr lang="es-ES" sz="1000">
            <a:solidFill>
              <a:schemeClr val="tx2"/>
            </a:solidFill>
          </a:endParaRPr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0.00809</cdr:x>
      <cdr:y>0.13131</cdr:y>
    </cdr:from>
    <cdr:to>
      <cdr:x>0.35849</cdr:x>
      <cdr:y>0.19814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0" y="804863"/>
          <a:ext cx="2476500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ARQUITECTURA,</a:t>
          </a:r>
          <a:r>
            <a:rPr lang="es-ES" sz="1000" baseline="0">
              <a:solidFill>
                <a:schemeClr val="tx2"/>
              </a:solidFill>
            </a:rPr>
            <a:t> URBANISME I EDIFICACIÓ</a:t>
          </a:r>
          <a:endParaRPr lang="es-ES" sz="10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0.01213</cdr:x>
      <cdr:y>0.2432</cdr:y>
    </cdr:from>
    <cdr:to>
      <cdr:x>0.35714</cdr:x>
      <cdr:y>0.30692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85725" y="1490663"/>
          <a:ext cx="2438400" cy="390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CIÈNCIES</a:t>
          </a:r>
        </a:p>
      </cdr:txBody>
    </cdr:sp>
  </cdr:relSizeAnchor>
  <cdr:relSizeAnchor xmlns:cdr="http://schemas.openxmlformats.org/drawingml/2006/chartDrawing">
    <cdr:from>
      <cdr:x>0.01213</cdr:x>
      <cdr:y>0.3582</cdr:y>
    </cdr:from>
    <cdr:to>
      <cdr:x>0.35984</cdr:x>
      <cdr:y>0.41414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85725" y="2195513"/>
          <a:ext cx="2457450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</a:t>
          </a:r>
          <a:r>
            <a:rPr lang="es-ES" sz="1000" baseline="0">
              <a:solidFill>
                <a:schemeClr val="tx2"/>
              </a:solidFill>
            </a:rPr>
            <a:t> CIVIL</a:t>
          </a:r>
          <a:endParaRPr lang="es-ES" sz="10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0.00539</cdr:x>
      <cdr:y>0.47319</cdr:y>
    </cdr:from>
    <cdr:to>
      <cdr:x>0.35714</cdr:x>
      <cdr:y>0.52758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38100" y="2900363"/>
          <a:ext cx="2486025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DE LES TIC</a:t>
          </a:r>
        </a:p>
      </cdr:txBody>
    </cdr:sp>
  </cdr:relSizeAnchor>
  <cdr:relSizeAnchor xmlns:cdr="http://schemas.openxmlformats.org/drawingml/2006/chartDrawing">
    <cdr:from>
      <cdr:x>0.00809</cdr:x>
      <cdr:y>0.58819</cdr:y>
    </cdr:from>
    <cdr:to>
      <cdr:x>0.3558</cdr:x>
      <cdr:y>0.63636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57150" y="3605213"/>
          <a:ext cx="2457450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INDUSTRIAL</a:t>
          </a:r>
        </a:p>
      </cdr:txBody>
    </cdr:sp>
  </cdr:relSizeAnchor>
  <cdr:relSizeAnchor xmlns:cdr="http://schemas.openxmlformats.org/drawingml/2006/chartDrawing">
    <cdr:from>
      <cdr:x>0.00809</cdr:x>
      <cdr:y>0.69231</cdr:y>
    </cdr:from>
    <cdr:to>
      <cdr:x>0.3558</cdr:x>
      <cdr:y>0.75758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57150" y="4243388"/>
          <a:ext cx="2457450" cy="4000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 b="1">
              <a:solidFill>
                <a:schemeClr val="accent3">
                  <a:lumMod val="50000"/>
                </a:schemeClr>
              </a:solidFill>
            </a:rPr>
            <a:t>MITJANA UPC</a:t>
          </a: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0.01348</cdr:x>
      <cdr:y>0.14973</cdr:y>
    </cdr:from>
    <cdr:to>
      <cdr:x>0.35714</cdr:x>
      <cdr:y>0.2211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95250" y="919164"/>
          <a:ext cx="2428875" cy="4381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ARQUITECTURA, URBANISME</a:t>
          </a:r>
          <a:r>
            <a:rPr lang="es-ES" sz="1000" baseline="0">
              <a:solidFill>
                <a:schemeClr val="tx2"/>
              </a:solidFill>
            </a:rPr>
            <a:t> I EDIFICACIÓ</a:t>
          </a:r>
          <a:endParaRPr lang="es-ES" sz="10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0.00674</cdr:x>
      <cdr:y>0.25989</cdr:y>
    </cdr:from>
    <cdr:to>
      <cdr:x>0.35849</cdr:x>
      <cdr:y>0.32816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25" y="1595439"/>
          <a:ext cx="2486025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0.00539</cdr:x>
      <cdr:y>0.2723</cdr:y>
    </cdr:from>
    <cdr:to>
      <cdr:x>0.35849</cdr:x>
      <cdr:y>0.32351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38101" y="1671638"/>
          <a:ext cx="2495550" cy="314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CIÈNCIES</a:t>
          </a:r>
        </a:p>
      </cdr:txBody>
    </cdr:sp>
  </cdr:relSizeAnchor>
  <cdr:relSizeAnchor xmlns:cdr="http://schemas.openxmlformats.org/drawingml/2006/chartDrawing">
    <cdr:from>
      <cdr:x>0.00809</cdr:x>
      <cdr:y>0.37626</cdr:y>
    </cdr:from>
    <cdr:to>
      <cdr:x>0.3558</cdr:x>
      <cdr:y>0.43057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57150" y="2309814"/>
          <a:ext cx="2457450" cy="3333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CIVIL</a:t>
          </a:r>
        </a:p>
      </cdr:txBody>
    </cdr:sp>
  </cdr:relSizeAnchor>
  <cdr:relSizeAnchor xmlns:cdr="http://schemas.openxmlformats.org/drawingml/2006/chartDrawing">
    <cdr:from>
      <cdr:x>0.00809</cdr:x>
      <cdr:y>0.48487</cdr:y>
    </cdr:from>
    <cdr:to>
      <cdr:x>0.35714</cdr:x>
      <cdr:y>0.53607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57150" y="2976564"/>
          <a:ext cx="2466975" cy="314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DE LES TIC</a:t>
          </a:r>
        </a:p>
      </cdr:txBody>
    </cdr:sp>
  </cdr:relSizeAnchor>
  <cdr:relSizeAnchor xmlns:cdr="http://schemas.openxmlformats.org/drawingml/2006/chartDrawing">
    <cdr:from>
      <cdr:x>0.00809</cdr:x>
      <cdr:y>0.59348</cdr:y>
    </cdr:from>
    <cdr:to>
      <cdr:x>0.35984</cdr:x>
      <cdr:y>0.64469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57150" y="3643314"/>
          <a:ext cx="2486025" cy="314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INDUSTRIAL</a:t>
          </a:r>
        </a:p>
      </cdr:txBody>
    </cdr:sp>
  </cdr:relSizeAnchor>
  <cdr:relSizeAnchor xmlns:cdr="http://schemas.openxmlformats.org/drawingml/2006/chartDrawing">
    <cdr:from>
      <cdr:x>0.00809</cdr:x>
      <cdr:y>0.69744</cdr:y>
    </cdr:from>
    <cdr:to>
      <cdr:x>0.3558</cdr:x>
      <cdr:y>0.7564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57150" y="4281489"/>
          <a:ext cx="2457450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 b="1">
              <a:solidFill>
                <a:schemeClr val="accent3">
                  <a:lumMod val="50000"/>
                </a:schemeClr>
              </a:solidFill>
            </a:rPr>
            <a:t>MITJANA</a:t>
          </a:r>
          <a:r>
            <a:rPr lang="es-ES" sz="1000" b="1" baseline="0">
              <a:solidFill>
                <a:schemeClr val="accent3">
                  <a:lumMod val="50000"/>
                </a:schemeClr>
              </a:solidFill>
            </a:rPr>
            <a:t> UPC</a:t>
          </a:r>
          <a:endParaRPr lang="es-ES" sz="1000" b="1">
            <a:solidFill>
              <a:schemeClr val="accent3">
                <a:lumMod val="50000"/>
              </a:schemeClr>
            </a:solidFill>
          </a:endParaRPr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0.01077</cdr:x>
      <cdr:y>0.13484</cdr:y>
    </cdr:from>
    <cdr:to>
      <cdr:x>0.3432</cdr:x>
      <cdr:y>0.17849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76200" y="823913"/>
          <a:ext cx="23526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ARQUITECTURA</a:t>
          </a:r>
          <a:r>
            <a:rPr lang="es-ES" sz="1000" baseline="0">
              <a:solidFill>
                <a:schemeClr val="tx2"/>
              </a:solidFill>
            </a:rPr>
            <a:t>, URBANISME I EDIFICACIÓ</a:t>
          </a:r>
          <a:endParaRPr lang="es-ES" sz="10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0.01077</cdr:x>
      <cdr:y>0.24552</cdr:y>
    </cdr:from>
    <cdr:to>
      <cdr:x>0.34993</cdr:x>
      <cdr:y>0.30008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76201" y="1500188"/>
          <a:ext cx="24003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CIÈNCIES</a:t>
          </a:r>
        </a:p>
      </cdr:txBody>
    </cdr:sp>
  </cdr:relSizeAnchor>
  <cdr:relSizeAnchor xmlns:cdr="http://schemas.openxmlformats.org/drawingml/2006/chartDrawing">
    <cdr:from>
      <cdr:x>0.01077</cdr:x>
      <cdr:y>0.35308</cdr:y>
    </cdr:from>
    <cdr:to>
      <cdr:x>0.34859</cdr:x>
      <cdr:y>0.41855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1" y="2157413"/>
          <a:ext cx="2390775" cy="4000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CIVIL</a:t>
          </a:r>
        </a:p>
      </cdr:txBody>
    </cdr:sp>
  </cdr:relSizeAnchor>
  <cdr:relSizeAnchor xmlns:cdr="http://schemas.openxmlformats.org/drawingml/2006/chartDrawing">
    <cdr:from>
      <cdr:x>0.00942</cdr:x>
      <cdr:y>0.47467</cdr:y>
    </cdr:from>
    <cdr:to>
      <cdr:x>0.34455</cdr:x>
      <cdr:y>0.52611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66676" y="2900363"/>
          <a:ext cx="2371725" cy="314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DE LES TIC</a:t>
          </a:r>
        </a:p>
      </cdr:txBody>
    </cdr:sp>
  </cdr:relSizeAnchor>
  <cdr:relSizeAnchor xmlns:cdr="http://schemas.openxmlformats.org/drawingml/2006/chartDrawing">
    <cdr:from>
      <cdr:x>0.00942</cdr:x>
      <cdr:y>0.5947</cdr:y>
    </cdr:from>
    <cdr:to>
      <cdr:x>0.34993</cdr:x>
      <cdr:y>0.63367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66676" y="3633788"/>
          <a:ext cx="2409825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INDUSTRIAL</a:t>
          </a:r>
        </a:p>
      </cdr:txBody>
    </cdr:sp>
  </cdr:relSizeAnchor>
</c:userShapes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0.01879</cdr:x>
      <cdr:y>0.25251</cdr:y>
    </cdr:from>
    <cdr:to>
      <cdr:x>0.34899</cdr:x>
      <cdr:y>0.31583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33351" y="1557338"/>
          <a:ext cx="2343150" cy="390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CIÈNCIES</a:t>
          </a:r>
        </a:p>
      </cdr:txBody>
    </cdr:sp>
  </cdr:relSizeAnchor>
  <cdr:relSizeAnchor xmlns:cdr="http://schemas.openxmlformats.org/drawingml/2006/chartDrawing">
    <cdr:from>
      <cdr:x>0.0094</cdr:x>
      <cdr:y>0.36988</cdr:y>
    </cdr:from>
    <cdr:to>
      <cdr:x>0.35034</cdr:x>
      <cdr:y>0.41622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66676" y="2281238"/>
          <a:ext cx="2419350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CIVIL</a:t>
          </a:r>
        </a:p>
      </cdr:txBody>
    </cdr:sp>
  </cdr:relSizeAnchor>
  <cdr:relSizeAnchor xmlns:cdr="http://schemas.openxmlformats.org/drawingml/2006/chartDrawing">
    <cdr:from>
      <cdr:x>0.00671</cdr:x>
      <cdr:y>0.48571</cdr:y>
    </cdr:from>
    <cdr:to>
      <cdr:x>0.35302</cdr:x>
      <cdr:y>0.52278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7626" y="2995614"/>
          <a:ext cx="245745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DE LES TIC</a:t>
          </a:r>
        </a:p>
      </cdr:txBody>
    </cdr:sp>
  </cdr:relSizeAnchor>
  <cdr:relSizeAnchor xmlns:cdr="http://schemas.openxmlformats.org/drawingml/2006/chartDrawing">
    <cdr:from>
      <cdr:x>0.00805</cdr:x>
      <cdr:y>0.58764</cdr:y>
    </cdr:from>
    <cdr:to>
      <cdr:x>0.35168</cdr:x>
      <cdr:y>0.6417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57151" y="3624263"/>
          <a:ext cx="2438400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INDUSTRIAL</a:t>
          </a:r>
        </a:p>
      </cdr:txBody>
    </cdr:sp>
  </cdr:relSizeAnchor>
  <cdr:relSizeAnchor xmlns:cdr="http://schemas.openxmlformats.org/drawingml/2006/chartDrawing">
    <cdr:from>
      <cdr:x>0.00537</cdr:x>
      <cdr:y>0.68494</cdr:y>
    </cdr:from>
    <cdr:to>
      <cdr:x>0.35168</cdr:x>
      <cdr:y>0.75907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38101" y="4224338"/>
          <a:ext cx="2457450" cy="457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 b="1">
              <a:solidFill>
                <a:schemeClr val="accent3">
                  <a:lumMod val="50000"/>
                </a:schemeClr>
              </a:solidFill>
            </a:rPr>
            <a:t>MITJANA UPC</a:t>
          </a:r>
        </a:p>
      </cdr:txBody>
    </cdr: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0.01077</cdr:x>
      <cdr:y>0.12996</cdr:y>
    </cdr:from>
    <cdr:to>
      <cdr:x>0.35128</cdr:x>
      <cdr:y>0.19222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76200" y="795339"/>
          <a:ext cx="2409825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ARQUITECTURA, URBANISME I EDIFICACIÓ</a:t>
          </a:r>
        </a:p>
      </cdr:txBody>
    </cdr:sp>
  </cdr:relSizeAnchor>
  <cdr:relSizeAnchor xmlns:cdr="http://schemas.openxmlformats.org/drawingml/2006/chartDrawing">
    <cdr:from>
      <cdr:x>0.00808</cdr:x>
      <cdr:y>0.25292</cdr:y>
    </cdr:from>
    <cdr:to>
      <cdr:x>0.34724</cdr:x>
      <cdr:y>0.29494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1" y="1547813"/>
          <a:ext cx="2400300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CIÈNCIES</a:t>
          </a:r>
        </a:p>
      </cdr:txBody>
    </cdr:sp>
  </cdr:relSizeAnchor>
  <cdr:relSizeAnchor xmlns:cdr="http://schemas.openxmlformats.org/drawingml/2006/chartDrawing">
    <cdr:from>
      <cdr:x>0.01077</cdr:x>
      <cdr:y>0.36187</cdr:y>
    </cdr:from>
    <cdr:to>
      <cdr:x>0.34724</cdr:x>
      <cdr:y>0.41167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1" y="2214564"/>
          <a:ext cx="238125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</a:t>
          </a:r>
          <a:r>
            <a:rPr lang="es-ES" sz="1000" baseline="0">
              <a:solidFill>
                <a:schemeClr val="tx2"/>
              </a:solidFill>
            </a:rPr>
            <a:t> CIVIL</a:t>
          </a:r>
          <a:endParaRPr lang="es-ES" sz="10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0.01211</cdr:x>
      <cdr:y>0.47549</cdr:y>
    </cdr:from>
    <cdr:to>
      <cdr:x>0.3459</cdr:x>
      <cdr:y>0.52529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85726" y="2909889"/>
          <a:ext cx="236220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</a:t>
          </a:r>
          <a:r>
            <a:rPr lang="es-ES" sz="1000" baseline="0">
              <a:solidFill>
                <a:schemeClr val="tx2"/>
              </a:solidFill>
            </a:rPr>
            <a:t> DE LES TIC</a:t>
          </a:r>
          <a:endParaRPr lang="es-ES" sz="10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0.01077</cdr:x>
      <cdr:y>0.58755</cdr:y>
    </cdr:from>
    <cdr:to>
      <cdr:x>0.34993</cdr:x>
      <cdr:y>0.64669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76201" y="3595689"/>
          <a:ext cx="2400300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</a:t>
          </a:r>
          <a:r>
            <a:rPr lang="es-ES" sz="1000" baseline="0">
              <a:solidFill>
                <a:schemeClr val="tx2"/>
              </a:solidFill>
            </a:rPr>
            <a:t> INDUSTRIAL</a:t>
          </a:r>
          <a:endParaRPr lang="es-ES" sz="10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0.00808</cdr:x>
      <cdr:y>0.6965</cdr:y>
    </cdr:from>
    <cdr:to>
      <cdr:x>0.35262</cdr:x>
      <cdr:y>0.76342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57151" y="4262439"/>
          <a:ext cx="2438400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 b="1">
              <a:solidFill>
                <a:schemeClr val="accent3">
                  <a:lumMod val="50000"/>
                </a:schemeClr>
              </a:solidFill>
            </a:rPr>
            <a:t>MITJANA UPC</a:t>
          </a:r>
        </a:p>
      </cdr:txBody>
    </cdr:sp>
  </cdr:relSizeAnchor>
</c:userShapes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285749</xdr:colOff>
      <xdr:row>1</xdr:row>
      <xdr:rowOff>80962</xdr:rowOff>
    </xdr:from>
    <xdr:to>
      <xdr:col>11</xdr:col>
      <xdr:colOff>600074</xdr:colOff>
      <xdr:row>31</xdr:row>
      <xdr:rowOff>133350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4</xdr:row>
      <xdr:rowOff>161925</xdr:rowOff>
    </xdr:from>
    <xdr:to>
      <xdr:col>4</xdr:col>
      <xdr:colOff>495300</xdr:colOff>
      <xdr:row>7</xdr:row>
      <xdr:rowOff>0</xdr:rowOff>
    </xdr:to>
    <xdr:sp macro="" textlink="">
      <xdr:nvSpPr>
        <xdr:cNvPr id="3" name="QuadreDeText 2"/>
        <xdr:cNvSpPr txBox="1"/>
      </xdr:nvSpPr>
      <xdr:spPr>
        <a:xfrm>
          <a:off x="361950" y="923925"/>
          <a:ext cx="257175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ARQUITECTURA, URBANISME</a:t>
          </a:r>
          <a:r>
            <a:rPr lang="es-ES" sz="1000" baseline="0">
              <a:solidFill>
                <a:schemeClr val="tx2"/>
              </a:solidFill>
            </a:rPr>
            <a:t> I EDIFICACIÓ</a:t>
          </a:r>
        </a:p>
        <a:p>
          <a:pPr algn="ctr"/>
          <a:r>
            <a:rPr lang="es-ES" sz="1000" b="1" i="1" baseline="0">
              <a:solidFill>
                <a:schemeClr val="tx2"/>
              </a:solidFill>
            </a:rPr>
            <a:t>Mitjana Àmbit: 3,4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323850</xdr:colOff>
      <xdr:row>29</xdr:row>
      <xdr:rowOff>38100</xdr:rowOff>
    </xdr:from>
    <xdr:to>
      <xdr:col>11</xdr:col>
      <xdr:colOff>571500</xdr:colOff>
      <xdr:row>31</xdr:row>
      <xdr:rowOff>114300</xdr:rowOff>
    </xdr:to>
    <xdr:sp macro="" textlink="">
      <xdr:nvSpPr>
        <xdr:cNvPr id="4" name="QuadreDeText 3"/>
        <xdr:cNvSpPr txBox="1"/>
      </xdr:nvSpPr>
      <xdr:spPr>
        <a:xfrm>
          <a:off x="323850" y="5562600"/>
          <a:ext cx="6953250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La mitjana de les valoracion</a:t>
          </a:r>
          <a:r>
            <a:rPr lang="es-ES" sz="1000" baseline="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s de la pregunta va de </a:t>
          </a:r>
          <a:r>
            <a:rPr lang="es-ES" sz="1000" b="1" baseline="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1 (molt en desacord) </a:t>
          </a:r>
          <a:r>
            <a:rPr lang="es-ES" sz="1000" b="0" baseline="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a </a:t>
          </a:r>
          <a:r>
            <a:rPr lang="es-ES" sz="1000" b="1" baseline="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5 (molt d'acord)</a:t>
          </a:r>
          <a:r>
            <a:rPr lang="es-ES" sz="1000" b="0" baseline="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1000">
            <a:solidFill>
              <a:schemeClr val="tx2"/>
            </a:solidFill>
            <a:effectLst/>
          </a:endParaRPr>
        </a:p>
      </xdr:txBody>
    </xdr:sp>
    <xdr:clientData/>
  </xdr:twoCellAnchor>
  <xdr:twoCellAnchor>
    <xdr:from>
      <xdr:col>0</xdr:col>
      <xdr:colOff>295275</xdr:colOff>
      <xdr:row>33</xdr:row>
      <xdr:rowOff>128586</xdr:rowOff>
    </xdr:from>
    <xdr:to>
      <xdr:col>12</xdr:col>
      <xdr:colOff>9525</xdr:colOff>
      <xdr:row>65</xdr:row>
      <xdr:rowOff>76199</xdr:rowOff>
    </xdr:to>
    <xdr:graphicFrame macro="">
      <xdr:nvGraphicFramePr>
        <xdr:cNvPr id="5" name="Gràfic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371475</xdr:colOff>
      <xdr:row>37</xdr:row>
      <xdr:rowOff>76200</xdr:rowOff>
    </xdr:from>
    <xdr:to>
      <xdr:col>4</xdr:col>
      <xdr:colOff>447675</xdr:colOff>
      <xdr:row>39</xdr:row>
      <xdr:rowOff>123825</xdr:rowOff>
    </xdr:to>
    <xdr:sp macro="" textlink="">
      <xdr:nvSpPr>
        <xdr:cNvPr id="6" name="QuadreDeText 5"/>
        <xdr:cNvSpPr txBox="1"/>
      </xdr:nvSpPr>
      <xdr:spPr>
        <a:xfrm>
          <a:off x="371475" y="7124700"/>
          <a:ext cx="2514600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ARQUITECTURA,</a:t>
          </a:r>
          <a:r>
            <a:rPr lang="es-ES" sz="1000" baseline="0">
              <a:solidFill>
                <a:schemeClr val="tx2"/>
              </a:solidFill>
            </a:rPr>
            <a:t> URBANISME I EDIFICACIÓ</a:t>
          </a:r>
        </a:p>
        <a:p>
          <a:pPr algn="ctr"/>
          <a:r>
            <a:rPr lang="es-ES" sz="1000" b="1" i="1" baseline="0">
              <a:solidFill>
                <a:schemeClr val="tx2"/>
              </a:solidFill>
            </a:rPr>
            <a:t>Mitjana Àmbit: 3,6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361950</xdr:colOff>
      <xdr:row>54</xdr:row>
      <xdr:rowOff>76200</xdr:rowOff>
    </xdr:from>
    <xdr:to>
      <xdr:col>4</xdr:col>
      <xdr:colOff>438150</xdr:colOff>
      <xdr:row>56</xdr:row>
      <xdr:rowOff>114300</xdr:rowOff>
    </xdr:to>
    <xdr:sp macro="" textlink="">
      <xdr:nvSpPr>
        <xdr:cNvPr id="7" name="QuadreDeText 6"/>
        <xdr:cNvSpPr txBox="1"/>
      </xdr:nvSpPr>
      <xdr:spPr>
        <a:xfrm>
          <a:off x="361950" y="10363200"/>
          <a:ext cx="251460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</a:t>
          </a:r>
          <a:r>
            <a:rPr lang="es-ES" sz="1000" baseline="0">
              <a:solidFill>
                <a:schemeClr val="tx2"/>
              </a:solidFill>
            </a:rPr>
            <a:t> INDUSTRIAL</a:t>
          </a:r>
        </a:p>
        <a:p>
          <a:pPr algn="ctr"/>
          <a:r>
            <a:rPr lang="es-ES" sz="1000" b="1" i="1" baseline="0">
              <a:solidFill>
                <a:schemeClr val="tx2"/>
              </a:solidFill>
            </a:rPr>
            <a:t>Mitjana Àmbit: 3,6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352425</xdr:colOff>
      <xdr:row>58</xdr:row>
      <xdr:rowOff>85725</xdr:rowOff>
    </xdr:from>
    <xdr:to>
      <xdr:col>4</xdr:col>
      <xdr:colOff>438150</xdr:colOff>
      <xdr:row>60</xdr:row>
      <xdr:rowOff>133351</xdr:rowOff>
    </xdr:to>
    <xdr:sp macro="" textlink="">
      <xdr:nvSpPr>
        <xdr:cNvPr id="8" name="QuadreDeText 7"/>
        <xdr:cNvSpPr txBox="1"/>
      </xdr:nvSpPr>
      <xdr:spPr>
        <a:xfrm>
          <a:off x="352425" y="11134725"/>
          <a:ext cx="2524125" cy="4286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 b="1">
              <a:solidFill>
                <a:schemeClr val="accent2"/>
              </a:solidFill>
            </a:rPr>
            <a:t>MITJANA UPC</a:t>
          </a:r>
        </a:p>
        <a:p>
          <a:pPr algn="ctr"/>
          <a:r>
            <a:rPr lang="es-ES" sz="1000" b="1" i="1">
              <a:solidFill>
                <a:schemeClr val="accent2"/>
              </a:solidFill>
            </a:rPr>
            <a:t>Mitjana UPC: 3,7</a:t>
          </a:r>
        </a:p>
      </xdr:txBody>
    </xdr:sp>
    <xdr:clientData/>
  </xdr:twoCellAnchor>
  <xdr:twoCellAnchor>
    <xdr:from>
      <xdr:col>0</xdr:col>
      <xdr:colOff>333375</xdr:colOff>
      <xdr:row>62</xdr:row>
      <xdr:rowOff>171450</xdr:rowOff>
    </xdr:from>
    <xdr:to>
      <xdr:col>11</xdr:col>
      <xdr:colOff>600075</xdr:colOff>
      <xdr:row>65</xdr:row>
      <xdr:rowOff>57150</xdr:rowOff>
    </xdr:to>
    <xdr:sp macro="" textlink="">
      <xdr:nvSpPr>
        <xdr:cNvPr id="9" name="QuadreDeText 8"/>
        <xdr:cNvSpPr txBox="1"/>
      </xdr:nvSpPr>
      <xdr:spPr>
        <a:xfrm>
          <a:off x="333375" y="11982450"/>
          <a:ext cx="6972300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l" eaLnBrk="1" fontAlgn="auto" latinLnBrk="0" hangingPunct="1"/>
          <a:r>
            <a:rPr lang="es-ES" sz="100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La mitjana de les valoracion</a:t>
          </a:r>
          <a:r>
            <a:rPr lang="es-ES" sz="1000" baseline="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s de la pregunta va de </a:t>
          </a:r>
          <a:r>
            <a:rPr lang="es-ES" sz="1000" b="1" baseline="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1 (molt en desacord) </a:t>
          </a:r>
          <a:r>
            <a:rPr lang="es-ES" sz="1000" b="0" baseline="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a </a:t>
          </a:r>
          <a:r>
            <a:rPr lang="es-ES" sz="1000" b="1" baseline="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5 (molt d'acord)</a:t>
          </a:r>
          <a:r>
            <a:rPr lang="es-ES" sz="1000" b="0" baseline="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1000">
            <a:solidFill>
              <a:schemeClr val="tx2"/>
            </a:solidFill>
            <a:effectLst/>
          </a:endParaRPr>
        </a:p>
      </xdr:txBody>
    </xdr:sp>
    <xdr:clientData/>
  </xdr:twoCellAnchor>
  <xdr:twoCellAnchor>
    <xdr:from>
      <xdr:col>0</xdr:col>
      <xdr:colOff>304799</xdr:colOff>
      <xdr:row>67</xdr:row>
      <xdr:rowOff>61911</xdr:rowOff>
    </xdr:from>
    <xdr:to>
      <xdr:col>12</xdr:col>
      <xdr:colOff>28574</xdr:colOff>
      <xdr:row>99</xdr:row>
      <xdr:rowOff>123824</xdr:rowOff>
    </xdr:to>
    <xdr:graphicFrame macro="">
      <xdr:nvGraphicFramePr>
        <xdr:cNvPr id="10" name="Gràfic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409575</xdr:colOff>
      <xdr:row>71</xdr:row>
      <xdr:rowOff>28575</xdr:rowOff>
    </xdr:from>
    <xdr:to>
      <xdr:col>4</xdr:col>
      <xdr:colOff>381000</xdr:colOff>
      <xdr:row>73</xdr:row>
      <xdr:rowOff>85725</xdr:rowOff>
    </xdr:to>
    <xdr:sp macro="" textlink="">
      <xdr:nvSpPr>
        <xdr:cNvPr id="11" name="QuadreDeText 10"/>
        <xdr:cNvSpPr txBox="1"/>
      </xdr:nvSpPr>
      <xdr:spPr>
        <a:xfrm>
          <a:off x="409575" y="13554075"/>
          <a:ext cx="2409825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ARQUITECTURA, URBANISME</a:t>
          </a:r>
          <a:r>
            <a:rPr lang="es-ES" sz="1000" baseline="0">
              <a:solidFill>
                <a:schemeClr val="tx2"/>
              </a:solidFill>
            </a:rPr>
            <a:t> I EDIFICACIÓ</a:t>
          </a:r>
        </a:p>
        <a:p>
          <a:pPr algn="ctr"/>
          <a:r>
            <a:rPr lang="es-ES" sz="1000" b="1" i="1" baseline="0">
              <a:solidFill>
                <a:schemeClr val="tx2"/>
              </a:solidFill>
            </a:rPr>
            <a:t>Mitjana Àmbit: 3,6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381000</xdr:colOff>
      <xdr:row>75</xdr:row>
      <xdr:rowOff>47625</xdr:rowOff>
    </xdr:from>
    <xdr:to>
      <xdr:col>4</xdr:col>
      <xdr:colOff>409575</xdr:colOff>
      <xdr:row>77</xdr:row>
      <xdr:rowOff>104774</xdr:rowOff>
    </xdr:to>
    <xdr:sp macro="" textlink="">
      <xdr:nvSpPr>
        <xdr:cNvPr id="12" name="QuadreDeText 11"/>
        <xdr:cNvSpPr txBox="1"/>
      </xdr:nvSpPr>
      <xdr:spPr>
        <a:xfrm>
          <a:off x="381000" y="14335125"/>
          <a:ext cx="2466975" cy="4381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CIÈNCIES</a:t>
          </a:r>
        </a:p>
        <a:p>
          <a:pPr algn="ctr"/>
          <a:r>
            <a:rPr lang="es-ES" sz="1000" b="1" i="1">
              <a:solidFill>
                <a:schemeClr val="tx2"/>
              </a:solidFill>
            </a:rPr>
            <a:t>Mitjana Àmbit: 3,3</a:t>
          </a:r>
        </a:p>
      </xdr:txBody>
    </xdr:sp>
    <xdr:clientData/>
  </xdr:twoCellAnchor>
  <xdr:twoCellAnchor>
    <xdr:from>
      <xdr:col>0</xdr:col>
      <xdr:colOff>333375</xdr:colOff>
      <xdr:row>97</xdr:row>
      <xdr:rowOff>19050</xdr:rowOff>
    </xdr:from>
    <xdr:to>
      <xdr:col>12</xdr:col>
      <xdr:colOff>9525</xdr:colOff>
      <xdr:row>99</xdr:row>
      <xdr:rowOff>95250</xdr:rowOff>
    </xdr:to>
    <xdr:sp macro="" textlink="">
      <xdr:nvSpPr>
        <xdr:cNvPr id="13" name="QuadreDeText 12"/>
        <xdr:cNvSpPr txBox="1"/>
      </xdr:nvSpPr>
      <xdr:spPr>
        <a:xfrm>
          <a:off x="333375" y="18497550"/>
          <a:ext cx="6991350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l" eaLnBrk="1" fontAlgn="auto" latinLnBrk="0" hangingPunct="1"/>
          <a:r>
            <a:rPr lang="es-ES" sz="100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La mitjana de les valoracion</a:t>
          </a:r>
          <a:r>
            <a:rPr lang="es-ES" sz="1000" baseline="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s de la pregunta va de </a:t>
          </a:r>
          <a:r>
            <a:rPr lang="es-ES" sz="1000" b="1" baseline="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1 (molt en desacord) </a:t>
          </a:r>
          <a:r>
            <a:rPr lang="es-ES" sz="1000" b="0" baseline="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a </a:t>
          </a:r>
          <a:r>
            <a:rPr lang="es-ES" sz="1000" b="1" baseline="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5 (molt d'acord)</a:t>
          </a:r>
          <a:r>
            <a:rPr lang="es-ES" sz="1000" b="0" baseline="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1000">
            <a:solidFill>
              <a:schemeClr val="tx2"/>
            </a:solidFill>
            <a:effectLst/>
          </a:endParaRPr>
        </a:p>
      </xdr:txBody>
    </xdr:sp>
    <xdr:clientData/>
  </xdr:twoCellAnchor>
  <xdr:twoCellAnchor>
    <xdr:from>
      <xdr:col>0</xdr:col>
      <xdr:colOff>314324</xdr:colOff>
      <xdr:row>101</xdr:row>
      <xdr:rowOff>109537</xdr:rowOff>
    </xdr:from>
    <xdr:to>
      <xdr:col>12</xdr:col>
      <xdr:colOff>38099</xdr:colOff>
      <xdr:row>133</xdr:row>
      <xdr:rowOff>123825</xdr:rowOff>
    </xdr:to>
    <xdr:graphicFrame macro="">
      <xdr:nvGraphicFramePr>
        <xdr:cNvPr id="14" name="Gràfic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390525</xdr:colOff>
      <xdr:row>105</xdr:row>
      <xdr:rowOff>85725</xdr:rowOff>
    </xdr:from>
    <xdr:to>
      <xdr:col>4</xdr:col>
      <xdr:colOff>381000</xdr:colOff>
      <xdr:row>107</xdr:row>
      <xdr:rowOff>114300</xdr:rowOff>
    </xdr:to>
    <xdr:sp macro="" textlink="">
      <xdr:nvSpPr>
        <xdr:cNvPr id="15" name="QuadreDeText 14"/>
        <xdr:cNvSpPr txBox="1"/>
      </xdr:nvSpPr>
      <xdr:spPr>
        <a:xfrm>
          <a:off x="390525" y="20088225"/>
          <a:ext cx="242887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ARQUITECTURA,</a:t>
          </a:r>
          <a:r>
            <a:rPr lang="es-ES" sz="1000" baseline="0">
              <a:solidFill>
                <a:schemeClr val="tx2"/>
              </a:solidFill>
            </a:rPr>
            <a:t> URBANISME I EDIFICACIÓ</a:t>
          </a:r>
        </a:p>
        <a:p>
          <a:pPr algn="ctr"/>
          <a:r>
            <a:rPr lang="es-ES" sz="1000" b="1" i="1" baseline="0">
              <a:solidFill>
                <a:schemeClr val="tx2"/>
              </a:solidFill>
            </a:rPr>
            <a:t>Mitjana Àmbit: 2,8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371475</xdr:colOff>
      <xdr:row>109</xdr:row>
      <xdr:rowOff>76200</xdr:rowOff>
    </xdr:from>
    <xdr:to>
      <xdr:col>4</xdr:col>
      <xdr:colOff>409575</xdr:colOff>
      <xdr:row>111</xdr:row>
      <xdr:rowOff>142875</xdr:rowOff>
    </xdr:to>
    <xdr:sp macro="" textlink="">
      <xdr:nvSpPr>
        <xdr:cNvPr id="16" name="QuadreDeText 15"/>
        <xdr:cNvSpPr txBox="1"/>
      </xdr:nvSpPr>
      <xdr:spPr>
        <a:xfrm>
          <a:off x="371475" y="20840700"/>
          <a:ext cx="2476500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CIÈNCIES</a:t>
          </a:r>
        </a:p>
        <a:p>
          <a:pPr algn="ctr"/>
          <a:r>
            <a:rPr lang="es-ES" sz="1000" b="1" i="1">
              <a:solidFill>
                <a:schemeClr val="tx2"/>
              </a:solidFill>
            </a:rPr>
            <a:t>Mitjana Àmbit: 3,1</a:t>
          </a:r>
        </a:p>
      </xdr:txBody>
    </xdr:sp>
    <xdr:clientData/>
  </xdr:twoCellAnchor>
  <xdr:twoCellAnchor>
    <xdr:from>
      <xdr:col>0</xdr:col>
      <xdr:colOff>381000</xdr:colOff>
      <xdr:row>113</xdr:row>
      <xdr:rowOff>123825</xdr:rowOff>
    </xdr:from>
    <xdr:to>
      <xdr:col>4</xdr:col>
      <xdr:colOff>390525</xdr:colOff>
      <xdr:row>115</xdr:row>
      <xdr:rowOff>152400</xdr:rowOff>
    </xdr:to>
    <xdr:sp macro="" textlink="">
      <xdr:nvSpPr>
        <xdr:cNvPr id="17" name="QuadreDeText 16"/>
        <xdr:cNvSpPr txBox="1"/>
      </xdr:nvSpPr>
      <xdr:spPr>
        <a:xfrm>
          <a:off x="381000" y="21650325"/>
          <a:ext cx="244792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 CIVIL</a:t>
          </a:r>
        </a:p>
        <a:p>
          <a:pPr algn="ctr"/>
          <a:r>
            <a:rPr lang="es-ES" sz="1000" b="1" i="1">
              <a:solidFill>
                <a:schemeClr val="tx2"/>
              </a:solidFill>
            </a:rPr>
            <a:t>Mitjana Àmbit: 3,1</a:t>
          </a:r>
        </a:p>
      </xdr:txBody>
    </xdr:sp>
    <xdr:clientData/>
  </xdr:twoCellAnchor>
  <xdr:twoCellAnchor>
    <xdr:from>
      <xdr:col>0</xdr:col>
      <xdr:colOff>352425</xdr:colOff>
      <xdr:row>117</xdr:row>
      <xdr:rowOff>133350</xdr:rowOff>
    </xdr:from>
    <xdr:to>
      <xdr:col>4</xdr:col>
      <xdr:colOff>409575</xdr:colOff>
      <xdr:row>119</xdr:row>
      <xdr:rowOff>180975</xdr:rowOff>
    </xdr:to>
    <xdr:sp macro="" textlink="">
      <xdr:nvSpPr>
        <xdr:cNvPr id="18" name="QuadreDeText 17"/>
        <xdr:cNvSpPr txBox="1"/>
      </xdr:nvSpPr>
      <xdr:spPr>
        <a:xfrm>
          <a:off x="352425" y="22421850"/>
          <a:ext cx="2495550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 DE LES TIC</a:t>
          </a:r>
        </a:p>
        <a:p>
          <a:pPr algn="ctr"/>
          <a:r>
            <a:rPr lang="es-ES" sz="1000" b="1" i="1">
              <a:solidFill>
                <a:schemeClr val="tx2"/>
              </a:solidFill>
            </a:rPr>
            <a:t>Mitjana Àmbit: 3,3</a:t>
          </a:r>
        </a:p>
      </xdr:txBody>
    </xdr:sp>
    <xdr:clientData/>
  </xdr:twoCellAnchor>
  <xdr:twoCellAnchor>
    <xdr:from>
      <xdr:col>0</xdr:col>
      <xdr:colOff>371475</xdr:colOff>
      <xdr:row>121</xdr:row>
      <xdr:rowOff>171450</xdr:rowOff>
    </xdr:from>
    <xdr:to>
      <xdr:col>4</xdr:col>
      <xdr:colOff>409575</xdr:colOff>
      <xdr:row>124</xdr:row>
      <xdr:rowOff>19050</xdr:rowOff>
    </xdr:to>
    <xdr:sp macro="" textlink="">
      <xdr:nvSpPr>
        <xdr:cNvPr id="19" name="QuadreDeText 18"/>
        <xdr:cNvSpPr txBox="1"/>
      </xdr:nvSpPr>
      <xdr:spPr>
        <a:xfrm>
          <a:off x="371475" y="23221950"/>
          <a:ext cx="247650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 INDUSTRIAL</a:t>
          </a:r>
        </a:p>
        <a:p>
          <a:pPr algn="ctr"/>
          <a:r>
            <a:rPr lang="es-ES" sz="1000" b="1" i="1">
              <a:solidFill>
                <a:schemeClr val="tx2"/>
              </a:solidFill>
            </a:rPr>
            <a:t>Mitjana Àmbit: 3</a:t>
          </a:r>
        </a:p>
      </xdr:txBody>
    </xdr:sp>
    <xdr:clientData/>
  </xdr:twoCellAnchor>
  <xdr:twoCellAnchor>
    <xdr:from>
      <xdr:col>0</xdr:col>
      <xdr:colOff>381000</xdr:colOff>
      <xdr:row>126</xdr:row>
      <xdr:rowOff>0</xdr:rowOff>
    </xdr:from>
    <xdr:to>
      <xdr:col>4</xdr:col>
      <xdr:colOff>409575</xdr:colOff>
      <xdr:row>128</xdr:row>
      <xdr:rowOff>76200</xdr:rowOff>
    </xdr:to>
    <xdr:sp macro="" textlink="">
      <xdr:nvSpPr>
        <xdr:cNvPr id="20" name="QuadreDeText 19"/>
        <xdr:cNvSpPr txBox="1"/>
      </xdr:nvSpPr>
      <xdr:spPr>
        <a:xfrm>
          <a:off x="381000" y="24003000"/>
          <a:ext cx="2466975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 b="1">
              <a:solidFill>
                <a:schemeClr val="accent2"/>
              </a:solidFill>
            </a:rPr>
            <a:t>MITJANA UPC</a:t>
          </a:r>
        </a:p>
        <a:p>
          <a:pPr algn="ctr"/>
          <a:r>
            <a:rPr lang="es-ES" sz="1000" b="1" i="1">
              <a:solidFill>
                <a:schemeClr val="accent2"/>
              </a:solidFill>
            </a:rPr>
            <a:t>Mitjana UPC:</a:t>
          </a:r>
          <a:r>
            <a:rPr lang="es-ES" sz="1000" b="1" i="1" baseline="0">
              <a:solidFill>
                <a:schemeClr val="accent2"/>
              </a:solidFill>
            </a:rPr>
            <a:t> 3</a:t>
          </a:r>
          <a:endParaRPr lang="es-ES" sz="1000" b="1" i="1">
            <a:solidFill>
              <a:schemeClr val="accent2"/>
            </a:solidFill>
          </a:endParaRPr>
        </a:p>
      </xdr:txBody>
    </xdr:sp>
    <xdr:clientData/>
  </xdr:twoCellAnchor>
  <xdr:twoCellAnchor>
    <xdr:from>
      <xdr:col>0</xdr:col>
      <xdr:colOff>352425</xdr:colOff>
      <xdr:row>131</xdr:row>
      <xdr:rowOff>38100</xdr:rowOff>
    </xdr:from>
    <xdr:to>
      <xdr:col>12</xdr:col>
      <xdr:colOff>0</xdr:colOff>
      <xdr:row>133</xdr:row>
      <xdr:rowOff>95250</xdr:rowOff>
    </xdr:to>
    <xdr:sp macro="" textlink="">
      <xdr:nvSpPr>
        <xdr:cNvPr id="21" name="QuadreDeText 20"/>
        <xdr:cNvSpPr txBox="1"/>
      </xdr:nvSpPr>
      <xdr:spPr>
        <a:xfrm>
          <a:off x="352425" y="24993600"/>
          <a:ext cx="6962775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l" eaLnBrk="1" fontAlgn="auto" latinLnBrk="0" hangingPunct="1"/>
          <a:r>
            <a:rPr lang="es-ES" sz="100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La mitjana de les valoracion</a:t>
          </a:r>
          <a:r>
            <a:rPr lang="es-ES" sz="1000" baseline="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s de la pregunta va de </a:t>
          </a:r>
          <a:r>
            <a:rPr lang="es-ES" sz="1000" b="1" baseline="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1 (molt en desacord) </a:t>
          </a:r>
          <a:r>
            <a:rPr lang="es-ES" sz="1000" b="0" baseline="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a </a:t>
          </a:r>
          <a:r>
            <a:rPr lang="es-ES" sz="1000" b="1" baseline="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5 (molt d'acord)</a:t>
          </a:r>
          <a:r>
            <a:rPr lang="es-ES" sz="1000" b="0" baseline="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1000">
            <a:solidFill>
              <a:schemeClr val="tx2"/>
            </a:solidFill>
            <a:effectLst/>
          </a:endParaRPr>
        </a:p>
      </xdr:txBody>
    </xdr:sp>
    <xdr:clientData/>
  </xdr:twoCellAnchor>
</xdr:wsDr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0.00814</cdr:x>
      <cdr:y>0.2403</cdr:y>
    </cdr:from>
    <cdr:to>
      <cdr:x>0.37585</cdr:x>
      <cdr:y>0.31462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1" y="1385888"/>
          <a:ext cx="2581275" cy="428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CIÈNCIES</a:t>
          </a:r>
        </a:p>
        <a:p xmlns:a="http://schemas.openxmlformats.org/drawingml/2006/main">
          <a:pPr algn="ctr"/>
          <a:r>
            <a:rPr lang="es-ES" sz="1000" b="1" i="1">
              <a:solidFill>
                <a:schemeClr val="tx2"/>
              </a:solidFill>
            </a:rPr>
            <a:t>Mitjana</a:t>
          </a:r>
          <a:r>
            <a:rPr lang="es-ES" sz="1000" b="1" i="1" baseline="0">
              <a:solidFill>
                <a:schemeClr val="tx2"/>
              </a:solidFill>
            </a:rPr>
            <a:t> Àmbit: 3,3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0.01221</cdr:x>
      <cdr:y>0.37077</cdr:y>
    </cdr:from>
    <cdr:to>
      <cdr:x>0.37721</cdr:x>
      <cdr:y>0.44509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85726" y="2138363"/>
          <a:ext cx="2562225" cy="428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CIVIL</a:t>
          </a:r>
        </a:p>
        <a:p xmlns:a="http://schemas.openxmlformats.org/drawingml/2006/main">
          <a:pPr algn="ctr"/>
          <a:r>
            <a:rPr lang="es-ES" sz="1000" b="1" i="1">
              <a:solidFill>
                <a:schemeClr val="tx2"/>
              </a:solidFill>
            </a:rPr>
            <a:t>Mitjana Àmbit: 3,3</a:t>
          </a:r>
        </a:p>
      </cdr:txBody>
    </cdr:sp>
  </cdr:relSizeAnchor>
  <cdr:relSizeAnchor xmlns:cdr="http://schemas.openxmlformats.org/drawingml/2006/chartDrawing">
    <cdr:from>
      <cdr:x>0.01221</cdr:x>
      <cdr:y>0.50454</cdr:y>
    </cdr:from>
    <cdr:to>
      <cdr:x>0.37721</cdr:x>
      <cdr:y>0.58051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85726" y="2909888"/>
          <a:ext cx="2562225" cy="4381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</a:t>
          </a:r>
          <a:r>
            <a:rPr lang="es-ES" sz="1000" baseline="0">
              <a:solidFill>
                <a:schemeClr val="tx2"/>
              </a:solidFill>
            </a:rPr>
            <a:t> DE LES TIC</a:t>
          </a:r>
        </a:p>
        <a:p xmlns:a="http://schemas.openxmlformats.org/drawingml/2006/main">
          <a:pPr algn="ctr"/>
          <a:r>
            <a:rPr lang="es-ES" sz="1000" b="1" i="1" baseline="0">
              <a:solidFill>
                <a:schemeClr val="tx2"/>
              </a:solidFill>
            </a:rPr>
            <a:t>Mitjana Àmbit: 3,5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0.01221</cdr:x>
      <cdr:y>0.63666</cdr:y>
    </cdr:from>
    <cdr:to>
      <cdr:x>0.37992</cdr:x>
      <cdr:y>0.71098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85726" y="3671888"/>
          <a:ext cx="2581275" cy="428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</a:t>
          </a:r>
          <a:r>
            <a:rPr lang="es-ES" sz="1000" baseline="0">
              <a:solidFill>
                <a:schemeClr val="tx2"/>
              </a:solidFill>
            </a:rPr>
            <a:t> INDUSTRIAL</a:t>
          </a:r>
        </a:p>
        <a:p xmlns:a="http://schemas.openxmlformats.org/drawingml/2006/main">
          <a:pPr algn="ctr"/>
          <a:r>
            <a:rPr lang="es-ES" sz="1000" b="1" i="1" baseline="0">
              <a:solidFill>
                <a:schemeClr val="tx2"/>
              </a:solidFill>
            </a:rPr>
            <a:t>Mitjana Àmbit: 3,5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0.01085</cdr:x>
      <cdr:y>0.77374</cdr:y>
    </cdr:from>
    <cdr:to>
      <cdr:x>0.37992</cdr:x>
      <cdr:y>0.84476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76201" y="4462463"/>
          <a:ext cx="2590800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 b="1">
              <a:solidFill>
                <a:schemeClr val="accent2"/>
              </a:solidFill>
            </a:rPr>
            <a:t>MITJANA UPC</a:t>
          </a:r>
        </a:p>
        <a:p xmlns:a="http://schemas.openxmlformats.org/drawingml/2006/main">
          <a:pPr algn="ctr"/>
          <a:r>
            <a:rPr lang="es-ES" sz="1000" b="1" i="1">
              <a:solidFill>
                <a:schemeClr val="accent2"/>
              </a:solidFill>
            </a:rPr>
            <a:t>Mitjana UPC: 3,4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0.01377</cdr:x>
      <cdr:y>0.37318</cdr:y>
    </cdr:from>
    <cdr:to>
      <cdr:x>0.37879</cdr:x>
      <cdr:y>0.45044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95250" y="2438401"/>
          <a:ext cx="2524125" cy="5048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</a:t>
          </a:r>
          <a:r>
            <a:rPr lang="es-ES" sz="1000" baseline="0">
              <a:solidFill>
                <a:schemeClr val="tx2"/>
              </a:solidFill>
            </a:rPr>
            <a:t> CIVIL</a:t>
          </a:r>
        </a:p>
        <a:p xmlns:a="http://schemas.openxmlformats.org/drawingml/2006/main">
          <a:pPr algn="ctr"/>
          <a:r>
            <a:rPr lang="es-ES" sz="1000" b="1" i="1" baseline="0">
              <a:solidFill>
                <a:schemeClr val="tx2"/>
              </a:solidFill>
            </a:rPr>
            <a:t>Mitjana Àmbit: 3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0.01377</cdr:x>
      <cdr:y>0.50583</cdr:y>
    </cdr:from>
    <cdr:to>
      <cdr:x>0.37879</cdr:x>
      <cdr:y>0.5758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95250" y="3305176"/>
          <a:ext cx="2524125" cy="4571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DE LES TIC</a:t>
          </a:r>
        </a:p>
        <a:p xmlns:a="http://schemas.openxmlformats.org/drawingml/2006/main">
          <a:pPr algn="ctr"/>
          <a:r>
            <a:rPr lang="es-ES" sz="1000" b="1" i="1">
              <a:solidFill>
                <a:schemeClr val="tx2"/>
              </a:solidFill>
            </a:rPr>
            <a:t>Mitjana Àmbit: 3,5</a:t>
          </a:r>
        </a:p>
      </cdr:txBody>
    </cdr:sp>
  </cdr:relSizeAnchor>
  <cdr:relSizeAnchor xmlns:cdr="http://schemas.openxmlformats.org/drawingml/2006/chartDrawing">
    <cdr:from>
      <cdr:x>0.01102</cdr:x>
      <cdr:y>0.62245</cdr:y>
    </cdr:from>
    <cdr:to>
      <cdr:x>0.37741</cdr:x>
      <cdr:y>0.70991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0" y="4067176"/>
          <a:ext cx="2533650" cy="571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INDUSTRIAL</a:t>
          </a:r>
        </a:p>
        <a:p xmlns:a="http://schemas.openxmlformats.org/drawingml/2006/main">
          <a:pPr algn="ctr"/>
          <a:r>
            <a:rPr lang="es-ES" sz="1000" b="1" i="1">
              <a:solidFill>
                <a:schemeClr val="tx2"/>
              </a:solidFill>
            </a:rPr>
            <a:t>Mitjana</a:t>
          </a:r>
          <a:r>
            <a:rPr lang="es-ES" sz="1000" b="1" i="1" baseline="0">
              <a:solidFill>
                <a:schemeClr val="tx2"/>
              </a:solidFill>
            </a:rPr>
            <a:t> Àmbit: 3,3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0.00689</cdr:x>
      <cdr:y>0.76239</cdr:y>
    </cdr:from>
    <cdr:to>
      <cdr:x>0.37741</cdr:x>
      <cdr:y>0.82653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47625" y="4981576"/>
          <a:ext cx="2562225" cy="4190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 b="1">
              <a:solidFill>
                <a:schemeClr val="accent2"/>
              </a:solidFill>
            </a:rPr>
            <a:t>MITJANA</a:t>
          </a:r>
          <a:r>
            <a:rPr lang="es-ES" sz="1000" b="1" baseline="0">
              <a:solidFill>
                <a:schemeClr val="accent2"/>
              </a:solidFill>
            </a:rPr>
            <a:t> UPC</a:t>
          </a:r>
        </a:p>
        <a:p xmlns:a="http://schemas.openxmlformats.org/drawingml/2006/main">
          <a:pPr algn="ctr"/>
          <a:r>
            <a:rPr lang="es-ES" sz="1000" b="1" i="1" baseline="0">
              <a:solidFill>
                <a:schemeClr val="accent2"/>
              </a:solidFill>
            </a:rPr>
            <a:t>Mitjana UPC: 3,4</a:t>
          </a:r>
          <a:endParaRPr lang="es-ES" sz="1000" b="1" i="1">
            <a:solidFill>
              <a:schemeClr val="accent2"/>
            </a:solidFill>
          </a:endParaRPr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0.00678</cdr:x>
      <cdr:y>0.24665</cdr:y>
    </cdr:from>
    <cdr:to>
      <cdr:x>0.3645</cdr:x>
      <cdr:y>0.31442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47625" y="1490664"/>
          <a:ext cx="2514600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CIÈNCIES</a:t>
          </a:r>
        </a:p>
        <a:p xmlns:a="http://schemas.openxmlformats.org/drawingml/2006/main">
          <a:pPr algn="ctr"/>
          <a:r>
            <a:rPr lang="es-ES" sz="1000" b="1" i="1">
              <a:solidFill>
                <a:schemeClr val="tx2"/>
              </a:solidFill>
            </a:rPr>
            <a:t>Mitjana</a:t>
          </a:r>
          <a:r>
            <a:rPr lang="es-ES" sz="1000" b="1" i="1" baseline="0">
              <a:solidFill>
                <a:schemeClr val="tx2"/>
              </a:solidFill>
            </a:rPr>
            <a:t> Àmbit: 3,8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0.0122</cdr:x>
      <cdr:y>0.38534</cdr:y>
    </cdr:from>
    <cdr:to>
      <cdr:x>0.36721</cdr:x>
      <cdr:y>0.45311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85725" y="2328864"/>
          <a:ext cx="2495550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</a:t>
          </a:r>
          <a:r>
            <a:rPr lang="es-ES" sz="1000" baseline="0">
              <a:solidFill>
                <a:schemeClr val="tx2"/>
              </a:solidFill>
            </a:rPr>
            <a:t> CIVIL</a:t>
          </a:r>
        </a:p>
        <a:p xmlns:a="http://schemas.openxmlformats.org/drawingml/2006/main">
          <a:pPr algn="ctr"/>
          <a:r>
            <a:rPr lang="es-ES" sz="1000" b="1" i="1" baseline="0">
              <a:solidFill>
                <a:schemeClr val="tx2"/>
              </a:solidFill>
            </a:rPr>
            <a:t>Mitjana Àmbit: 3,6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0.00813</cdr:x>
      <cdr:y>0.51615</cdr:y>
    </cdr:from>
    <cdr:to>
      <cdr:x>0.36314</cdr:x>
      <cdr:y>0.58392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57150" y="3119439"/>
          <a:ext cx="2495550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</a:t>
          </a:r>
          <a:r>
            <a:rPr lang="es-ES" sz="1000" baseline="0">
              <a:solidFill>
                <a:schemeClr val="tx2"/>
              </a:solidFill>
            </a:rPr>
            <a:t> DE LES TIC</a:t>
          </a:r>
        </a:p>
        <a:p xmlns:a="http://schemas.openxmlformats.org/drawingml/2006/main">
          <a:pPr algn="ctr"/>
          <a:r>
            <a:rPr lang="es-ES" sz="1000" b="1" i="1" baseline="0">
              <a:solidFill>
                <a:schemeClr val="tx2"/>
              </a:solidFill>
            </a:rPr>
            <a:t>Mitjana Àmbit: 3,8</a:t>
          </a:r>
          <a:endParaRPr lang="es-ES" sz="1000" b="1" i="1">
            <a:solidFill>
              <a:schemeClr val="tx2"/>
            </a:solidFill>
          </a:endParaRPr>
        </a:p>
      </cdr:txBody>
    </cdr:sp>
  </cdr:relSizeAnchor>
</c:userShapes>
</file>

<file path=xl/drawings/drawing31.xml><?xml version="1.0" encoding="utf-8"?>
<c:userShapes xmlns:c="http://schemas.openxmlformats.org/drawingml/2006/chart">
  <cdr:relSizeAnchor xmlns:cdr="http://schemas.openxmlformats.org/drawingml/2006/chartDrawing">
    <cdr:from>
      <cdr:x>0.01218</cdr:x>
      <cdr:y>0.37819</cdr:y>
    </cdr:from>
    <cdr:to>
      <cdr:x>0.35859</cdr:x>
      <cdr:y>0.44934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6" y="2328864"/>
          <a:ext cx="2438400" cy="4381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CIVIL</a:t>
          </a:r>
        </a:p>
        <a:p xmlns:a="http://schemas.openxmlformats.org/drawingml/2006/main">
          <a:pPr algn="ctr"/>
          <a:r>
            <a:rPr lang="es-ES" sz="1000" b="1" i="1">
              <a:solidFill>
                <a:schemeClr val="tx2"/>
              </a:solidFill>
            </a:rPr>
            <a:t>Mitjana Àmbit: 3,4</a:t>
          </a:r>
        </a:p>
      </cdr:txBody>
    </cdr:sp>
  </cdr:relSizeAnchor>
  <cdr:relSizeAnchor xmlns:cdr="http://schemas.openxmlformats.org/drawingml/2006/chartDrawing">
    <cdr:from>
      <cdr:x>0.01083</cdr:x>
      <cdr:y>0.50812</cdr:y>
    </cdr:from>
    <cdr:to>
      <cdr:x>0.35859</cdr:x>
      <cdr:y>0.58082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76201" y="3128964"/>
          <a:ext cx="2447925" cy="4476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DE LES TIC</a:t>
          </a:r>
        </a:p>
        <a:p xmlns:a="http://schemas.openxmlformats.org/drawingml/2006/main">
          <a:pPr algn="ctr"/>
          <a:r>
            <a:rPr lang="es-ES" sz="1000" b="1" i="1">
              <a:solidFill>
                <a:schemeClr val="tx2"/>
              </a:solidFill>
            </a:rPr>
            <a:t>Mitjana Àmbit: 3,7</a:t>
          </a:r>
        </a:p>
      </cdr:txBody>
    </cdr:sp>
  </cdr:relSizeAnchor>
  <cdr:relSizeAnchor xmlns:cdr="http://schemas.openxmlformats.org/drawingml/2006/chartDrawing">
    <cdr:from>
      <cdr:x>0.00677</cdr:x>
      <cdr:y>0.6365</cdr:y>
    </cdr:from>
    <cdr:to>
      <cdr:x>0.35859</cdr:x>
      <cdr:y>0.70766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7626" y="3919539"/>
          <a:ext cx="2476500" cy="4381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INDUSTRIAL</a:t>
          </a:r>
        </a:p>
        <a:p xmlns:a="http://schemas.openxmlformats.org/drawingml/2006/main">
          <a:pPr algn="ctr"/>
          <a:r>
            <a:rPr lang="es-ES" sz="1000" b="1" i="1">
              <a:solidFill>
                <a:schemeClr val="tx2"/>
              </a:solidFill>
            </a:rPr>
            <a:t>Mitjana Àmbit: 3,5</a:t>
          </a:r>
        </a:p>
      </cdr:txBody>
    </cdr:sp>
  </cdr:relSizeAnchor>
  <cdr:relSizeAnchor xmlns:cdr="http://schemas.openxmlformats.org/drawingml/2006/chartDrawing">
    <cdr:from>
      <cdr:x>0.00812</cdr:x>
      <cdr:y>0.76643</cdr:y>
    </cdr:from>
    <cdr:to>
      <cdr:x>0.35589</cdr:x>
      <cdr:y>0.83604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57151" y="4719639"/>
          <a:ext cx="2447925" cy="428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 b="1">
              <a:solidFill>
                <a:schemeClr val="accent2"/>
              </a:solidFill>
            </a:rPr>
            <a:t>MITJANA</a:t>
          </a:r>
          <a:r>
            <a:rPr lang="es-ES" sz="1000" b="1" baseline="0">
              <a:solidFill>
                <a:schemeClr val="accent2"/>
              </a:solidFill>
            </a:rPr>
            <a:t> UPC</a:t>
          </a:r>
        </a:p>
        <a:p xmlns:a="http://schemas.openxmlformats.org/drawingml/2006/main">
          <a:pPr algn="ctr"/>
          <a:r>
            <a:rPr lang="es-ES" sz="1000" b="1" i="1" baseline="0">
              <a:solidFill>
                <a:schemeClr val="accent2"/>
              </a:solidFill>
            </a:rPr>
            <a:t>Mitjana UPC: 3,5</a:t>
          </a:r>
          <a:endParaRPr lang="es-ES" sz="1000" b="1" i="1">
            <a:solidFill>
              <a:schemeClr val="accent2"/>
            </a:solidFill>
          </a:endParaRPr>
        </a:p>
      </cdr:txBody>
    </cdr:sp>
  </cdr:relSizeAnchor>
</c:userShapes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352424</xdr:colOff>
      <xdr:row>12</xdr:row>
      <xdr:rowOff>80961</xdr:rowOff>
    </xdr:from>
    <xdr:to>
      <xdr:col>9</xdr:col>
      <xdr:colOff>304799</xdr:colOff>
      <xdr:row>44</xdr:row>
      <xdr:rowOff>142874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16</xdr:row>
      <xdr:rowOff>95250</xdr:rowOff>
    </xdr:from>
    <xdr:to>
      <xdr:col>3</xdr:col>
      <xdr:colOff>514350</xdr:colOff>
      <xdr:row>18</xdr:row>
      <xdr:rowOff>123825</xdr:rowOff>
    </xdr:to>
    <xdr:sp macro="" textlink="">
      <xdr:nvSpPr>
        <xdr:cNvPr id="3" name="QuadreDeText 2"/>
        <xdr:cNvSpPr txBox="1"/>
      </xdr:nvSpPr>
      <xdr:spPr>
        <a:xfrm>
          <a:off x="419100" y="5172075"/>
          <a:ext cx="2457450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ARQUITECTURA, URBANISME</a:t>
          </a:r>
          <a:r>
            <a:rPr lang="es-ES" sz="1000" baseline="0">
              <a:solidFill>
                <a:schemeClr val="tx2"/>
              </a:solidFill>
            </a:rPr>
            <a:t> I EDIFICACIÓ</a:t>
          </a:r>
        </a:p>
        <a:p>
          <a:pPr algn="ctr"/>
          <a:r>
            <a:rPr lang="es-ES" sz="1000" b="1" i="1" baseline="0">
              <a:solidFill>
                <a:schemeClr val="tx2"/>
              </a:solidFill>
            </a:rPr>
            <a:t>Mitjana Àmbit: 2,8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419100</xdr:colOff>
      <xdr:row>20</xdr:row>
      <xdr:rowOff>85725</xdr:rowOff>
    </xdr:from>
    <xdr:to>
      <xdr:col>3</xdr:col>
      <xdr:colOff>504825</xdr:colOff>
      <xdr:row>22</xdr:row>
      <xdr:rowOff>152400</xdr:rowOff>
    </xdr:to>
    <xdr:sp macro="" textlink="">
      <xdr:nvSpPr>
        <xdr:cNvPr id="4" name="QuadreDeText 3"/>
        <xdr:cNvSpPr txBox="1"/>
      </xdr:nvSpPr>
      <xdr:spPr>
        <a:xfrm>
          <a:off x="419100" y="5924550"/>
          <a:ext cx="2447925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CIÈNCIES</a:t>
          </a:r>
        </a:p>
        <a:p>
          <a:pPr algn="ctr"/>
          <a:r>
            <a:rPr lang="es-ES" sz="1000" b="1" i="1">
              <a:solidFill>
                <a:schemeClr val="tx2"/>
              </a:solidFill>
            </a:rPr>
            <a:t>Mitjana Àmbit: 4,1</a:t>
          </a:r>
        </a:p>
      </xdr:txBody>
    </xdr:sp>
    <xdr:clientData/>
  </xdr:twoCellAnchor>
  <xdr:twoCellAnchor>
    <xdr:from>
      <xdr:col>0</xdr:col>
      <xdr:colOff>419100</xdr:colOff>
      <xdr:row>24</xdr:row>
      <xdr:rowOff>133350</xdr:rowOff>
    </xdr:from>
    <xdr:to>
      <xdr:col>3</xdr:col>
      <xdr:colOff>504825</xdr:colOff>
      <xdr:row>26</xdr:row>
      <xdr:rowOff>161925</xdr:rowOff>
    </xdr:to>
    <xdr:sp macro="" textlink="">
      <xdr:nvSpPr>
        <xdr:cNvPr id="5" name="QuadreDeText 4"/>
        <xdr:cNvSpPr txBox="1"/>
      </xdr:nvSpPr>
      <xdr:spPr>
        <a:xfrm>
          <a:off x="419100" y="6734175"/>
          <a:ext cx="244792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 CIVIL</a:t>
          </a:r>
        </a:p>
        <a:p>
          <a:pPr algn="ctr"/>
          <a:r>
            <a:rPr lang="es-ES" sz="1000" b="1" i="1">
              <a:solidFill>
                <a:schemeClr val="tx2"/>
              </a:solidFill>
            </a:rPr>
            <a:t>Mitjana</a:t>
          </a:r>
          <a:r>
            <a:rPr lang="es-ES" sz="1000" b="1" i="1" baseline="0">
              <a:solidFill>
                <a:schemeClr val="tx2"/>
              </a:solidFill>
            </a:rPr>
            <a:t> Àmbit: 3,9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438150</xdr:colOff>
      <xdr:row>28</xdr:row>
      <xdr:rowOff>161926</xdr:rowOff>
    </xdr:from>
    <xdr:to>
      <xdr:col>3</xdr:col>
      <xdr:colOff>514350</xdr:colOff>
      <xdr:row>31</xdr:row>
      <xdr:rowOff>9526</xdr:rowOff>
    </xdr:to>
    <xdr:sp macro="" textlink="">
      <xdr:nvSpPr>
        <xdr:cNvPr id="6" name="QuadreDeText 5"/>
        <xdr:cNvSpPr txBox="1"/>
      </xdr:nvSpPr>
      <xdr:spPr>
        <a:xfrm>
          <a:off x="438150" y="7524751"/>
          <a:ext cx="243840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 DE LES</a:t>
          </a:r>
          <a:r>
            <a:rPr lang="es-ES" sz="1000" baseline="0">
              <a:solidFill>
                <a:schemeClr val="tx2"/>
              </a:solidFill>
            </a:rPr>
            <a:t> TIC</a:t>
          </a:r>
        </a:p>
        <a:p>
          <a:pPr algn="ctr"/>
          <a:r>
            <a:rPr lang="es-ES" sz="1000" b="1" i="1" baseline="0">
              <a:solidFill>
                <a:schemeClr val="tx2"/>
              </a:solidFill>
            </a:rPr>
            <a:t>Mitjana Àmbit: 4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32</xdr:row>
      <xdr:rowOff>142875</xdr:rowOff>
    </xdr:from>
    <xdr:to>
      <xdr:col>3</xdr:col>
      <xdr:colOff>514350</xdr:colOff>
      <xdr:row>35</xdr:row>
      <xdr:rowOff>38100</xdr:rowOff>
    </xdr:to>
    <xdr:sp macro="" textlink="">
      <xdr:nvSpPr>
        <xdr:cNvPr id="7" name="QuadreDeText 6"/>
        <xdr:cNvSpPr txBox="1"/>
      </xdr:nvSpPr>
      <xdr:spPr>
        <a:xfrm>
          <a:off x="400050" y="8267700"/>
          <a:ext cx="2476500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 INDUSTRIAL</a:t>
          </a:r>
        </a:p>
        <a:p>
          <a:pPr algn="ctr"/>
          <a:r>
            <a:rPr lang="es-ES" sz="1000" b="1" i="1">
              <a:solidFill>
                <a:schemeClr val="tx2"/>
              </a:solidFill>
            </a:rPr>
            <a:t>Mitjana</a:t>
          </a:r>
          <a:r>
            <a:rPr lang="es-ES" sz="1000" b="1" i="1" baseline="0">
              <a:solidFill>
                <a:schemeClr val="tx2"/>
              </a:solidFill>
            </a:rPr>
            <a:t> Àmbit: 3,6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409575</xdr:colOff>
      <xdr:row>37</xdr:row>
      <xdr:rowOff>0</xdr:rowOff>
    </xdr:from>
    <xdr:to>
      <xdr:col>3</xdr:col>
      <xdr:colOff>504825</xdr:colOff>
      <xdr:row>39</xdr:row>
      <xdr:rowOff>57150</xdr:rowOff>
    </xdr:to>
    <xdr:sp macro="" textlink="">
      <xdr:nvSpPr>
        <xdr:cNvPr id="8" name="QuadreDeText 7"/>
        <xdr:cNvSpPr txBox="1"/>
      </xdr:nvSpPr>
      <xdr:spPr>
        <a:xfrm>
          <a:off x="409575" y="9077325"/>
          <a:ext cx="2457450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100" b="1">
              <a:solidFill>
                <a:schemeClr val="accent2"/>
              </a:solidFill>
            </a:rPr>
            <a:t>MITJANA</a:t>
          </a:r>
          <a:r>
            <a:rPr lang="es-ES" sz="1100" b="1" baseline="0">
              <a:solidFill>
                <a:schemeClr val="accent2"/>
              </a:solidFill>
            </a:rPr>
            <a:t> UPC</a:t>
          </a:r>
        </a:p>
        <a:p>
          <a:pPr algn="ctr"/>
          <a:r>
            <a:rPr lang="es-ES" sz="1100" b="1" i="1" baseline="0">
              <a:solidFill>
                <a:schemeClr val="accent2"/>
              </a:solidFill>
            </a:rPr>
            <a:t>Mitjana UPC: 3,6</a:t>
          </a:r>
          <a:endParaRPr lang="es-ES" sz="1100" b="1" i="1">
            <a:solidFill>
              <a:schemeClr val="accent2"/>
            </a:solidFill>
          </a:endParaRPr>
        </a:p>
      </xdr:txBody>
    </xdr:sp>
    <xdr:clientData/>
  </xdr:twoCellAnchor>
  <xdr:twoCellAnchor>
    <xdr:from>
      <xdr:col>0</xdr:col>
      <xdr:colOff>390525</xdr:colOff>
      <xdr:row>42</xdr:row>
      <xdr:rowOff>9525</xdr:rowOff>
    </xdr:from>
    <xdr:to>
      <xdr:col>9</xdr:col>
      <xdr:colOff>247650</xdr:colOff>
      <xdr:row>44</xdr:row>
      <xdr:rowOff>123825</xdr:rowOff>
    </xdr:to>
    <xdr:sp macro="" textlink="">
      <xdr:nvSpPr>
        <xdr:cNvPr id="9" name="QuadreDeText 8"/>
        <xdr:cNvSpPr txBox="1"/>
      </xdr:nvSpPr>
      <xdr:spPr>
        <a:xfrm>
          <a:off x="390525" y="10039350"/>
          <a:ext cx="6505575" cy="4953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l" eaLnBrk="1" fontAlgn="auto" latinLnBrk="0" hangingPunct="1"/>
          <a:r>
            <a:rPr lang="es-ES" sz="100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La mitjana de les valoracion</a:t>
          </a:r>
          <a:r>
            <a:rPr lang="es-ES" sz="1000" baseline="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s de la pregunta va de </a:t>
          </a:r>
          <a:r>
            <a:rPr lang="es-ES" sz="1000" b="1" baseline="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1 (molt en desacord) </a:t>
          </a:r>
          <a:r>
            <a:rPr lang="es-ES" sz="1000" b="0" baseline="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a </a:t>
          </a:r>
          <a:r>
            <a:rPr lang="es-ES" sz="1000" b="1" baseline="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5 (molt d'acord)</a:t>
          </a:r>
          <a:r>
            <a:rPr lang="es-ES" sz="1000" b="0" baseline="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1000">
            <a:solidFill>
              <a:schemeClr val="tx2"/>
            </a:solidFill>
            <a:effectLst/>
          </a:endParaRPr>
        </a:p>
      </xdr:txBody>
    </xdr:sp>
    <xdr:clientData/>
  </xdr:twoCellAnchor>
  <xdr:twoCellAnchor>
    <xdr:from>
      <xdr:col>0</xdr:col>
      <xdr:colOff>352424</xdr:colOff>
      <xdr:row>46</xdr:row>
      <xdr:rowOff>119061</xdr:rowOff>
    </xdr:from>
    <xdr:to>
      <xdr:col>9</xdr:col>
      <xdr:colOff>304799</xdr:colOff>
      <xdr:row>78</xdr:row>
      <xdr:rowOff>123824</xdr:rowOff>
    </xdr:to>
    <xdr:graphicFrame macro="">
      <xdr:nvGraphicFramePr>
        <xdr:cNvPr id="10" name="Gràfic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352425</xdr:colOff>
      <xdr:row>80</xdr:row>
      <xdr:rowOff>90486</xdr:rowOff>
    </xdr:from>
    <xdr:to>
      <xdr:col>9</xdr:col>
      <xdr:colOff>295275</xdr:colOff>
      <xdr:row>111</xdr:row>
      <xdr:rowOff>133349</xdr:rowOff>
    </xdr:to>
    <xdr:graphicFrame macro="">
      <xdr:nvGraphicFramePr>
        <xdr:cNvPr id="11" name="Gràfic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400050</xdr:colOff>
      <xdr:row>84</xdr:row>
      <xdr:rowOff>19050</xdr:rowOff>
    </xdr:from>
    <xdr:to>
      <xdr:col>3</xdr:col>
      <xdr:colOff>428625</xdr:colOff>
      <xdr:row>86</xdr:row>
      <xdr:rowOff>161925</xdr:rowOff>
    </xdr:to>
    <xdr:sp macro="" textlink="">
      <xdr:nvSpPr>
        <xdr:cNvPr id="12" name="QuadreDeText 11"/>
        <xdr:cNvSpPr txBox="1"/>
      </xdr:nvSpPr>
      <xdr:spPr>
        <a:xfrm>
          <a:off x="400050" y="18049875"/>
          <a:ext cx="2390775" cy="5238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ARQUITECTURA,</a:t>
          </a:r>
          <a:r>
            <a:rPr lang="es-ES" sz="1000" baseline="0">
              <a:solidFill>
                <a:schemeClr val="tx2"/>
              </a:solidFill>
            </a:rPr>
            <a:t> URBANISME I EDIFICACIÓ</a:t>
          </a:r>
        </a:p>
        <a:p>
          <a:pPr algn="ctr"/>
          <a:r>
            <a:rPr lang="es-ES" sz="1000" b="1" i="1" baseline="0">
              <a:solidFill>
                <a:schemeClr val="tx2"/>
              </a:solidFill>
            </a:rPr>
            <a:t>Mitjana Àmbit: 4,2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88</xdr:row>
      <xdr:rowOff>47625</xdr:rowOff>
    </xdr:from>
    <xdr:to>
      <xdr:col>3</xdr:col>
      <xdr:colOff>495300</xdr:colOff>
      <xdr:row>90</xdr:row>
      <xdr:rowOff>85725</xdr:rowOff>
    </xdr:to>
    <xdr:sp macro="" textlink="">
      <xdr:nvSpPr>
        <xdr:cNvPr id="13" name="QuadreDeText 12"/>
        <xdr:cNvSpPr txBox="1"/>
      </xdr:nvSpPr>
      <xdr:spPr>
        <a:xfrm>
          <a:off x="400050" y="18840450"/>
          <a:ext cx="245745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CIÈNCIES</a:t>
          </a:r>
        </a:p>
        <a:p>
          <a:pPr algn="ctr"/>
          <a:r>
            <a:rPr lang="es-ES" sz="1000" b="1" i="1">
              <a:solidFill>
                <a:schemeClr val="tx2"/>
              </a:solidFill>
            </a:rPr>
            <a:t>Mitjana</a:t>
          </a:r>
          <a:r>
            <a:rPr lang="es-ES" sz="1000" b="1" i="1" baseline="0">
              <a:solidFill>
                <a:schemeClr val="tx2"/>
              </a:solidFill>
            </a:rPr>
            <a:t> Àmbit: 3,9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92</xdr:row>
      <xdr:rowOff>57150</xdr:rowOff>
    </xdr:from>
    <xdr:to>
      <xdr:col>3</xdr:col>
      <xdr:colOff>476250</xdr:colOff>
      <xdr:row>94</xdr:row>
      <xdr:rowOff>123825</xdr:rowOff>
    </xdr:to>
    <xdr:sp macro="" textlink="">
      <xdr:nvSpPr>
        <xdr:cNvPr id="14" name="QuadreDeText 13"/>
        <xdr:cNvSpPr txBox="1"/>
      </xdr:nvSpPr>
      <xdr:spPr>
        <a:xfrm>
          <a:off x="400050" y="19611975"/>
          <a:ext cx="2438400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 CIVIL</a:t>
          </a:r>
        </a:p>
        <a:p>
          <a:pPr algn="ctr"/>
          <a:r>
            <a:rPr lang="es-ES" sz="1000" b="1" i="1">
              <a:solidFill>
                <a:schemeClr val="tx2"/>
              </a:solidFill>
            </a:rPr>
            <a:t>Mitjana Àmbit: 4,1</a:t>
          </a:r>
        </a:p>
      </xdr:txBody>
    </xdr:sp>
    <xdr:clientData/>
  </xdr:twoCellAnchor>
  <xdr:twoCellAnchor>
    <xdr:from>
      <xdr:col>0</xdr:col>
      <xdr:colOff>409575</xdr:colOff>
      <xdr:row>96</xdr:row>
      <xdr:rowOff>104775</xdr:rowOff>
    </xdr:from>
    <xdr:to>
      <xdr:col>3</xdr:col>
      <xdr:colOff>409575</xdr:colOff>
      <xdr:row>98</xdr:row>
      <xdr:rowOff>152400</xdr:rowOff>
    </xdr:to>
    <xdr:sp macro="" textlink="">
      <xdr:nvSpPr>
        <xdr:cNvPr id="15" name="QuadreDeText 14"/>
        <xdr:cNvSpPr txBox="1"/>
      </xdr:nvSpPr>
      <xdr:spPr>
        <a:xfrm>
          <a:off x="409575" y="20421600"/>
          <a:ext cx="2362200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 DE LES TIC</a:t>
          </a:r>
        </a:p>
        <a:p>
          <a:pPr algn="ctr"/>
          <a:r>
            <a:rPr lang="es-ES" sz="1000" b="1" i="1">
              <a:solidFill>
                <a:schemeClr val="tx2"/>
              </a:solidFill>
            </a:rPr>
            <a:t>Mitjana Àmbit: 4</a:t>
          </a:r>
        </a:p>
      </xdr:txBody>
    </xdr:sp>
    <xdr:clientData/>
  </xdr:twoCellAnchor>
  <xdr:twoCellAnchor>
    <xdr:from>
      <xdr:col>0</xdr:col>
      <xdr:colOff>428625</xdr:colOff>
      <xdr:row>100</xdr:row>
      <xdr:rowOff>114300</xdr:rowOff>
    </xdr:from>
    <xdr:to>
      <xdr:col>3</xdr:col>
      <xdr:colOff>419100</xdr:colOff>
      <xdr:row>102</xdr:row>
      <xdr:rowOff>171450</xdr:rowOff>
    </xdr:to>
    <xdr:sp macro="" textlink="">
      <xdr:nvSpPr>
        <xdr:cNvPr id="16" name="QuadreDeText 15"/>
        <xdr:cNvSpPr txBox="1"/>
      </xdr:nvSpPr>
      <xdr:spPr>
        <a:xfrm>
          <a:off x="428625" y="21193125"/>
          <a:ext cx="2352675" cy="438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 INDUSTRIAL</a:t>
          </a:r>
        </a:p>
        <a:p>
          <a:pPr algn="ctr"/>
          <a:r>
            <a:rPr lang="es-ES" sz="1000" b="1" i="1">
              <a:solidFill>
                <a:schemeClr val="tx2"/>
              </a:solidFill>
            </a:rPr>
            <a:t>Mitjana</a:t>
          </a:r>
          <a:r>
            <a:rPr lang="es-ES" sz="1000" b="1" i="1" baseline="0">
              <a:solidFill>
                <a:schemeClr val="tx2"/>
              </a:solidFill>
            </a:rPr>
            <a:t> Àmbit: 4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419100</xdr:colOff>
      <xdr:row>104</xdr:row>
      <xdr:rowOff>133350</xdr:rowOff>
    </xdr:from>
    <xdr:to>
      <xdr:col>3</xdr:col>
      <xdr:colOff>400050</xdr:colOff>
      <xdr:row>107</xdr:row>
      <xdr:rowOff>66675</xdr:rowOff>
    </xdr:to>
    <xdr:sp macro="" textlink="">
      <xdr:nvSpPr>
        <xdr:cNvPr id="17" name="QuadreDeText 16"/>
        <xdr:cNvSpPr txBox="1"/>
      </xdr:nvSpPr>
      <xdr:spPr>
        <a:xfrm>
          <a:off x="419100" y="21974175"/>
          <a:ext cx="2343150" cy="504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 b="1">
              <a:solidFill>
                <a:schemeClr val="accent2"/>
              </a:solidFill>
            </a:rPr>
            <a:t>MITJANA</a:t>
          </a:r>
          <a:r>
            <a:rPr lang="es-ES" sz="1000" b="1" baseline="0">
              <a:solidFill>
                <a:schemeClr val="accent2"/>
              </a:solidFill>
            </a:rPr>
            <a:t> UPC</a:t>
          </a:r>
        </a:p>
        <a:p>
          <a:pPr algn="ctr"/>
          <a:r>
            <a:rPr lang="es-ES" sz="1000" b="1" i="1" baseline="0">
              <a:solidFill>
                <a:schemeClr val="accent2"/>
              </a:solidFill>
            </a:rPr>
            <a:t>Mitjana UPC: 4</a:t>
          </a:r>
          <a:endParaRPr lang="es-ES" sz="1000" b="1" i="1">
            <a:solidFill>
              <a:schemeClr val="accent2"/>
            </a:solidFill>
          </a:endParaRPr>
        </a:p>
      </xdr:txBody>
    </xdr:sp>
    <xdr:clientData/>
  </xdr:twoCellAnchor>
</xdr:wsDr>
</file>

<file path=xl/drawings/drawing33.xml><?xml version="1.0" encoding="utf-8"?>
<c:userShapes xmlns:c="http://schemas.openxmlformats.org/drawingml/2006/chart">
  <cdr:relSizeAnchor xmlns:cdr="http://schemas.openxmlformats.org/drawingml/2006/chartDrawing">
    <cdr:from>
      <cdr:x>0.01299</cdr:x>
      <cdr:y>0.09758</cdr:y>
    </cdr:from>
    <cdr:to>
      <cdr:x>0.37951</cdr:x>
      <cdr:y>0.16472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6" y="595314"/>
          <a:ext cx="2419350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ARQUITECTURA, URBANISME I EDIFICACIÓ</a:t>
          </a:r>
          <a:endParaRPr lang="es-ES" sz="1000" b="1" i="1">
            <a:solidFill>
              <a:schemeClr val="tx2"/>
            </a:solidFill>
          </a:endParaRPr>
        </a:p>
        <a:p xmlns:a="http://schemas.openxmlformats.org/drawingml/2006/main">
          <a:pPr algn="ctr"/>
          <a:r>
            <a:rPr lang="es-ES" sz="1000" b="1" i="1">
              <a:solidFill>
                <a:schemeClr val="tx2"/>
              </a:solidFill>
            </a:rPr>
            <a:t>Mitjana</a:t>
          </a:r>
          <a:r>
            <a:rPr lang="es-ES" sz="1000" b="1" i="1" baseline="0">
              <a:solidFill>
                <a:schemeClr val="tx2"/>
              </a:solidFill>
            </a:rPr>
            <a:t> Àmbit: 2,9</a:t>
          </a:r>
          <a:endParaRPr lang="es-ES" sz="10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0.00866</cdr:x>
      <cdr:y>0.23341</cdr:y>
    </cdr:from>
    <cdr:to>
      <cdr:x>0.3824</cdr:x>
      <cdr:y>0.30211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1" y="1423989"/>
          <a:ext cx="2466975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CIÈNCIES</a:t>
          </a:r>
        </a:p>
        <a:p xmlns:a="http://schemas.openxmlformats.org/drawingml/2006/main">
          <a:pPr algn="ctr"/>
          <a:r>
            <a:rPr lang="es-ES" sz="1000" b="1" i="1">
              <a:solidFill>
                <a:schemeClr val="tx2"/>
              </a:solidFill>
            </a:rPr>
            <a:t>Mitjana</a:t>
          </a:r>
          <a:r>
            <a:rPr lang="es-ES" sz="1000" b="1" i="1" baseline="0">
              <a:solidFill>
                <a:schemeClr val="tx2"/>
              </a:solidFill>
            </a:rPr>
            <a:t> Àmbit: 4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0.01154</cdr:x>
      <cdr:y>0.363</cdr:y>
    </cdr:from>
    <cdr:to>
      <cdr:x>0.3824</cdr:x>
      <cdr:y>0.43638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1" y="2214564"/>
          <a:ext cx="2447925" cy="4476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CIVIL</a:t>
          </a:r>
        </a:p>
        <a:p xmlns:a="http://schemas.openxmlformats.org/drawingml/2006/main">
          <a:pPr algn="ctr"/>
          <a:r>
            <a:rPr lang="es-ES" sz="1000" b="1" i="1">
              <a:solidFill>
                <a:schemeClr val="tx2"/>
              </a:solidFill>
            </a:rPr>
            <a:t>Mitjana Àmbit: 3,8</a:t>
          </a:r>
        </a:p>
      </cdr:txBody>
    </cdr:sp>
  </cdr:relSizeAnchor>
  <cdr:relSizeAnchor xmlns:cdr="http://schemas.openxmlformats.org/drawingml/2006/chartDrawing">
    <cdr:from>
      <cdr:x>0.0101</cdr:x>
      <cdr:y>0.49883</cdr:y>
    </cdr:from>
    <cdr:to>
      <cdr:x>0.38384</cdr:x>
      <cdr:y>0.56753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66676" y="3043239"/>
          <a:ext cx="2466975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DE LES TIC</a:t>
          </a:r>
        </a:p>
        <a:p xmlns:a="http://schemas.openxmlformats.org/drawingml/2006/main">
          <a:pPr algn="ctr"/>
          <a:r>
            <a:rPr lang="es-ES" sz="1000" b="1" i="1">
              <a:solidFill>
                <a:schemeClr val="tx2"/>
              </a:solidFill>
            </a:rPr>
            <a:t>Mitjana</a:t>
          </a:r>
          <a:r>
            <a:rPr lang="es-ES" sz="1000" b="1" i="1" baseline="0">
              <a:solidFill>
                <a:schemeClr val="tx2"/>
              </a:solidFill>
            </a:rPr>
            <a:t> Àmbit: 4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0.01154</cdr:x>
      <cdr:y>0.62842</cdr:y>
    </cdr:from>
    <cdr:to>
      <cdr:x>0.38095</cdr:x>
      <cdr:y>0.69555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76201" y="3833814"/>
          <a:ext cx="2438400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</a:t>
          </a:r>
          <a:r>
            <a:rPr lang="es-ES" sz="1000" baseline="0">
              <a:solidFill>
                <a:schemeClr val="tx2"/>
              </a:solidFill>
            </a:rPr>
            <a:t> INDUSTRIAL</a:t>
          </a:r>
        </a:p>
        <a:p xmlns:a="http://schemas.openxmlformats.org/drawingml/2006/main">
          <a:pPr algn="ctr"/>
          <a:r>
            <a:rPr lang="es-ES" sz="1000" b="1" i="1" baseline="0">
              <a:solidFill>
                <a:schemeClr val="tx2"/>
              </a:solidFill>
            </a:rPr>
            <a:t>Mitjana Àmbit: 3,8</a:t>
          </a:r>
          <a:endParaRPr lang="es-ES" sz="1000" b="1" i="1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0.01154</cdr:x>
      <cdr:y>0.76737</cdr:y>
    </cdr:from>
    <cdr:to>
      <cdr:x>0.37951</cdr:x>
      <cdr:y>0.83607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76201" y="4681539"/>
          <a:ext cx="2428875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 b="1">
              <a:solidFill>
                <a:schemeClr val="accent2"/>
              </a:solidFill>
            </a:rPr>
            <a:t>MITJANA</a:t>
          </a:r>
          <a:r>
            <a:rPr lang="es-ES" sz="1000" b="1" baseline="0">
              <a:solidFill>
                <a:schemeClr val="accent2"/>
              </a:solidFill>
            </a:rPr>
            <a:t> UPC</a:t>
          </a:r>
        </a:p>
        <a:p xmlns:a="http://schemas.openxmlformats.org/drawingml/2006/main">
          <a:pPr algn="ctr"/>
          <a:r>
            <a:rPr lang="es-ES" sz="1000" b="1" i="1" baseline="0">
              <a:solidFill>
                <a:schemeClr val="accent2"/>
              </a:solidFill>
            </a:rPr>
            <a:t>Mitjana UPC: 3,7</a:t>
          </a:r>
          <a:endParaRPr lang="es-ES" sz="1000" b="1" i="1">
            <a:solidFill>
              <a:schemeClr val="accent2"/>
            </a:solidFill>
          </a:endParaRPr>
        </a:p>
      </cdr:txBody>
    </cdr:sp>
  </cdr:relSizeAnchor>
  <cdr:relSizeAnchor xmlns:cdr="http://schemas.openxmlformats.org/drawingml/2006/chartDrawing">
    <cdr:from>
      <cdr:x>0.00577</cdr:x>
      <cdr:y>0.92037</cdr:y>
    </cdr:from>
    <cdr:to>
      <cdr:x>0.99134</cdr:x>
      <cdr:y>0.99063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38101" y="5614989"/>
          <a:ext cx="6505575" cy="428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 eaLnBrk="1" fontAlgn="auto" latinLnBrk="0" hangingPunct="1"/>
          <a:r>
            <a:rPr lang="es-ES" sz="100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La mitjana de les valoracion</a:t>
          </a:r>
          <a:r>
            <a:rPr lang="es-ES" sz="1000" baseline="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s de la pregunta va de </a:t>
          </a:r>
          <a:r>
            <a:rPr lang="es-ES" sz="1000" b="1" baseline="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1 (molt en desacord) </a:t>
          </a:r>
          <a:r>
            <a:rPr lang="es-ES" sz="1000" b="0" baseline="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a </a:t>
          </a:r>
          <a:r>
            <a:rPr lang="es-ES" sz="1000" b="1" baseline="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5 (molt d'acord)</a:t>
          </a:r>
          <a:r>
            <a:rPr lang="es-ES" sz="1000" b="0" baseline="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1000">
            <a:solidFill>
              <a:schemeClr val="tx2"/>
            </a:solidFill>
            <a:effectLst/>
          </a:endParaRPr>
        </a:p>
      </cdr:txBody>
    </cdr:sp>
  </cdr:relSizeAnchor>
</c:userShapes>
</file>

<file path=xl/drawings/drawing34.xml><?xml version="1.0" encoding="utf-8"?>
<c:userShapes xmlns:c="http://schemas.openxmlformats.org/drawingml/2006/chart">
  <cdr:relSizeAnchor xmlns:cdr="http://schemas.openxmlformats.org/drawingml/2006/chartDrawing">
    <cdr:from>
      <cdr:x>0.00723</cdr:x>
      <cdr:y>0.92154</cdr:y>
    </cdr:from>
    <cdr:to>
      <cdr:x>0.99277</cdr:x>
      <cdr:y>0.9952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47625" y="5481639"/>
          <a:ext cx="6496050" cy="4381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 eaLnBrk="1" fontAlgn="auto" latinLnBrk="0" hangingPunct="1"/>
          <a:r>
            <a:rPr lang="es-ES" sz="100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La mitjana de les valoracion</a:t>
          </a:r>
          <a:r>
            <a:rPr lang="es-ES" sz="1000" baseline="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s de la pregunta va de </a:t>
          </a:r>
          <a:r>
            <a:rPr lang="es-ES" sz="1000" b="1" baseline="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1 (molt en desacord) </a:t>
          </a:r>
          <a:r>
            <a:rPr lang="es-ES" sz="1000" b="0" baseline="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a </a:t>
          </a:r>
          <a:r>
            <a:rPr lang="es-ES" sz="1000" b="1" baseline="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5 (molt d'acord)</a:t>
          </a:r>
          <a:r>
            <a:rPr lang="es-ES" sz="1000" b="0" baseline="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1000">
            <a:solidFill>
              <a:schemeClr val="tx2"/>
            </a:solidFill>
            <a:effectLst/>
          </a:endParaRPr>
        </a:p>
      </cdr:txBody>
    </cdr:sp>
  </cdr:relSizeAnchor>
</c:userShapes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371474</xdr:colOff>
      <xdr:row>1</xdr:row>
      <xdr:rowOff>100012</xdr:rowOff>
    </xdr:from>
    <xdr:to>
      <xdr:col>11</xdr:col>
      <xdr:colOff>609599</xdr:colOff>
      <xdr:row>33</xdr:row>
      <xdr:rowOff>133350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457200</xdr:colOff>
      <xdr:row>4</xdr:row>
      <xdr:rowOff>114300</xdr:rowOff>
    </xdr:from>
    <xdr:to>
      <xdr:col>4</xdr:col>
      <xdr:colOff>495300</xdr:colOff>
      <xdr:row>6</xdr:row>
      <xdr:rowOff>152400</xdr:rowOff>
    </xdr:to>
    <xdr:sp macro="" textlink="">
      <xdr:nvSpPr>
        <xdr:cNvPr id="3" name="QuadreDeText 2"/>
        <xdr:cNvSpPr txBox="1"/>
      </xdr:nvSpPr>
      <xdr:spPr>
        <a:xfrm>
          <a:off x="457200" y="876300"/>
          <a:ext cx="2476500" cy="4191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ARQUITECTURA,</a:t>
          </a:r>
          <a:r>
            <a:rPr lang="es-ES" sz="1000" baseline="0">
              <a:solidFill>
                <a:schemeClr val="tx2"/>
              </a:solidFill>
            </a:rPr>
            <a:t> URBANISME I EDIFICACIÓ</a:t>
          </a:r>
        </a:p>
        <a:p>
          <a:pPr algn="ctr"/>
          <a:r>
            <a:rPr lang="es-ES" sz="1000" b="1" i="1" baseline="0">
              <a:solidFill>
                <a:schemeClr val="tx2"/>
              </a:solidFill>
            </a:rPr>
            <a:t>Mitjana Àmbit: 3,7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438150</xdr:colOff>
      <xdr:row>8</xdr:row>
      <xdr:rowOff>180974</xdr:rowOff>
    </xdr:from>
    <xdr:to>
      <xdr:col>4</xdr:col>
      <xdr:colOff>485775</xdr:colOff>
      <xdr:row>11</xdr:row>
      <xdr:rowOff>38099</xdr:rowOff>
    </xdr:to>
    <xdr:sp macro="" textlink="">
      <xdr:nvSpPr>
        <xdr:cNvPr id="4" name="QuadreDeText 3"/>
        <xdr:cNvSpPr txBox="1"/>
      </xdr:nvSpPr>
      <xdr:spPr>
        <a:xfrm>
          <a:off x="438150" y="1704974"/>
          <a:ext cx="2486025" cy="428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CIÈNCIES</a:t>
          </a:r>
        </a:p>
        <a:p>
          <a:pPr algn="ctr"/>
          <a:r>
            <a:rPr lang="es-ES" sz="1000" b="1" i="1">
              <a:solidFill>
                <a:schemeClr val="tx2"/>
              </a:solidFill>
            </a:rPr>
            <a:t>Mitjana Àmbit: 3,8</a:t>
          </a:r>
        </a:p>
      </xdr:txBody>
    </xdr:sp>
    <xdr:clientData/>
  </xdr:twoCellAnchor>
  <xdr:twoCellAnchor>
    <xdr:from>
      <xdr:col>0</xdr:col>
      <xdr:colOff>419100</xdr:colOff>
      <xdr:row>13</xdr:row>
      <xdr:rowOff>47625</xdr:rowOff>
    </xdr:from>
    <xdr:to>
      <xdr:col>4</xdr:col>
      <xdr:colOff>485775</xdr:colOff>
      <xdr:row>15</xdr:row>
      <xdr:rowOff>76200</xdr:rowOff>
    </xdr:to>
    <xdr:sp macro="" textlink="">
      <xdr:nvSpPr>
        <xdr:cNvPr id="5" name="QuadreDeText 4"/>
        <xdr:cNvSpPr txBox="1"/>
      </xdr:nvSpPr>
      <xdr:spPr>
        <a:xfrm>
          <a:off x="419100" y="2524125"/>
          <a:ext cx="2505075" cy="409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 CIVIL</a:t>
          </a:r>
        </a:p>
        <a:p>
          <a:pPr algn="ctr"/>
          <a:r>
            <a:rPr lang="es-ES" sz="1000" b="1" i="1">
              <a:solidFill>
                <a:schemeClr val="tx2"/>
              </a:solidFill>
            </a:rPr>
            <a:t>Mitjana Àmbit: 3,9</a:t>
          </a:r>
        </a:p>
      </xdr:txBody>
    </xdr:sp>
    <xdr:clientData/>
  </xdr:twoCellAnchor>
  <xdr:twoCellAnchor>
    <xdr:from>
      <xdr:col>0</xdr:col>
      <xdr:colOff>419100</xdr:colOff>
      <xdr:row>17</xdr:row>
      <xdr:rowOff>85725</xdr:rowOff>
    </xdr:from>
    <xdr:to>
      <xdr:col>4</xdr:col>
      <xdr:colOff>514350</xdr:colOff>
      <xdr:row>19</xdr:row>
      <xdr:rowOff>171450</xdr:rowOff>
    </xdr:to>
    <xdr:sp macro="" textlink="">
      <xdr:nvSpPr>
        <xdr:cNvPr id="6" name="QuadreDeText 5"/>
        <xdr:cNvSpPr txBox="1"/>
      </xdr:nvSpPr>
      <xdr:spPr>
        <a:xfrm>
          <a:off x="419100" y="3324225"/>
          <a:ext cx="2533650" cy="4667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 DE LES TIC</a:t>
          </a:r>
        </a:p>
        <a:p>
          <a:pPr algn="ctr"/>
          <a:r>
            <a:rPr lang="es-ES" sz="1000" b="1" i="1">
              <a:solidFill>
                <a:schemeClr val="tx2"/>
              </a:solidFill>
            </a:rPr>
            <a:t>Mitjana Àmbit:</a:t>
          </a:r>
          <a:r>
            <a:rPr lang="es-ES" sz="1000" b="1" i="1" baseline="0">
              <a:solidFill>
                <a:schemeClr val="tx2"/>
              </a:solidFill>
            </a:rPr>
            <a:t> 3,9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428625</xdr:colOff>
      <xdr:row>21</xdr:row>
      <xdr:rowOff>133350</xdr:rowOff>
    </xdr:from>
    <xdr:to>
      <xdr:col>4</xdr:col>
      <xdr:colOff>495300</xdr:colOff>
      <xdr:row>24</xdr:row>
      <xdr:rowOff>19050</xdr:rowOff>
    </xdr:to>
    <xdr:sp macro="" textlink="">
      <xdr:nvSpPr>
        <xdr:cNvPr id="7" name="QuadreDeText 6"/>
        <xdr:cNvSpPr txBox="1"/>
      </xdr:nvSpPr>
      <xdr:spPr>
        <a:xfrm>
          <a:off x="428625" y="4133850"/>
          <a:ext cx="2505075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</a:t>
          </a:r>
          <a:r>
            <a:rPr lang="es-ES" sz="1000" baseline="0">
              <a:solidFill>
                <a:schemeClr val="tx2"/>
              </a:solidFill>
            </a:rPr>
            <a:t> INDUTRIAL</a:t>
          </a:r>
        </a:p>
        <a:p>
          <a:pPr algn="ctr"/>
          <a:r>
            <a:rPr lang="es-ES" sz="1000" b="1" i="1" baseline="0">
              <a:solidFill>
                <a:schemeClr val="tx2"/>
              </a:solidFill>
            </a:rPr>
            <a:t>Mitjana Àmbit: 3,9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428625</xdr:colOff>
      <xdr:row>25</xdr:row>
      <xdr:rowOff>171450</xdr:rowOff>
    </xdr:from>
    <xdr:to>
      <xdr:col>4</xdr:col>
      <xdr:colOff>495300</xdr:colOff>
      <xdr:row>28</xdr:row>
      <xdr:rowOff>114300</xdr:rowOff>
    </xdr:to>
    <xdr:sp macro="" textlink="">
      <xdr:nvSpPr>
        <xdr:cNvPr id="8" name="QuadreDeText 7"/>
        <xdr:cNvSpPr txBox="1"/>
      </xdr:nvSpPr>
      <xdr:spPr>
        <a:xfrm>
          <a:off x="428625" y="4933950"/>
          <a:ext cx="2505075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 b="1">
              <a:solidFill>
                <a:schemeClr val="tx2"/>
              </a:solidFill>
            </a:rPr>
            <a:t>MITJANA</a:t>
          </a:r>
          <a:r>
            <a:rPr lang="es-ES" sz="1000" b="1" baseline="0">
              <a:solidFill>
                <a:schemeClr val="tx2"/>
              </a:solidFill>
            </a:rPr>
            <a:t> UPC</a:t>
          </a:r>
        </a:p>
        <a:p>
          <a:pPr algn="ctr"/>
          <a:r>
            <a:rPr lang="es-ES" sz="1000" b="1" i="1" baseline="0">
              <a:solidFill>
                <a:schemeClr val="tx2"/>
              </a:solidFill>
            </a:rPr>
            <a:t>Mitjana UPC: 3,8</a:t>
          </a:r>
          <a:endParaRPr lang="es-ES" sz="1000" b="1" i="1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31</xdr:row>
      <xdr:rowOff>19050</xdr:rowOff>
    </xdr:from>
    <xdr:to>
      <xdr:col>11</xdr:col>
      <xdr:colOff>590550</xdr:colOff>
      <xdr:row>33</xdr:row>
      <xdr:rowOff>123825</xdr:rowOff>
    </xdr:to>
    <xdr:sp macro="" textlink="">
      <xdr:nvSpPr>
        <xdr:cNvPr id="9" name="QuadreDeText 8"/>
        <xdr:cNvSpPr txBox="1"/>
      </xdr:nvSpPr>
      <xdr:spPr>
        <a:xfrm>
          <a:off x="400050" y="5924550"/>
          <a:ext cx="6896100" cy="4857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0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La mitjana de les valoracion</a:t>
          </a:r>
          <a:r>
            <a:rPr lang="es-ES" sz="1000" baseline="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s de la pregunta va de </a:t>
          </a:r>
          <a:r>
            <a:rPr lang="es-ES" sz="1000" b="1" baseline="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1 (molt en desacord) </a:t>
          </a:r>
          <a:r>
            <a:rPr lang="es-ES" sz="1000" b="0" baseline="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a </a:t>
          </a:r>
          <a:r>
            <a:rPr lang="es-ES" sz="1000" b="1" baseline="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5 (molt d'acord)</a:t>
          </a:r>
          <a:r>
            <a:rPr lang="es-ES" sz="1000" b="0" baseline="0">
              <a:solidFill>
                <a:schemeClr val="tx2"/>
              </a:solidFill>
              <a:effectLst/>
              <a:latin typeface="+mn-lt"/>
              <a:ea typeface="+mn-ea"/>
              <a:cs typeface="+mn-cs"/>
            </a:rPr>
            <a:t>. Els percentatges representen el pes de les respostes.</a:t>
          </a:r>
          <a:endParaRPr lang="es-ES" sz="1000">
            <a:solidFill>
              <a:schemeClr val="tx2"/>
            </a:solidFill>
            <a:effectLst/>
          </a:endParaRPr>
        </a:p>
      </xdr:txBody>
    </xdr:sp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1</xdr:row>
      <xdr:rowOff>71437</xdr:rowOff>
    </xdr:from>
    <xdr:to>
      <xdr:col>10</xdr:col>
      <xdr:colOff>19050</xdr:colOff>
      <xdr:row>24</xdr:row>
      <xdr:rowOff>19051</xdr:rowOff>
    </xdr:to>
    <xdr:graphicFrame macro="">
      <xdr:nvGraphicFramePr>
        <xdr:cNvPr id="2" name="Gràfic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438150</xdr:colOff>
      <xdr:row>22</xdr:row>
      <xdr:rowOff>28575</xdr:rowOff>
    </xdr:from>
    <xdr:to>
      <xdr:col>9</xdr:col>
      <xdr:colOff>600075</xdr:colOff>
      <xdr:row>24</xdr:row>
      <xdr:rowOff>0</xdr:rowOff>
    </xdr:to>
    <xdr:sp macro="" textlink="">
      <xdr:nvSpPr>
        <xdr:cNvPr id="3" name="QuadreDeText 2"/>
        <xdr:cNvSpPr txBox="1"/>
      </xdr:nvSpPr>
      <xdr:spPr>
        <a:xfrm>
          <a:off x="438150" y="4219575"/>
          <a:ext cx="5648325" cy="352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l"/>
          <a:r>
            <a:rPr lang="es-ES" sz="1000">
              <a:solidFill>
                <a:schemeClr val="tx2"/>
              </a:solidFill>
            </a:rPr>
            <a:t>Nombre</a:t>
          </a:r>
          <a:r>
            <a:rPr lang="es-ES" sz="1000" baseline="0">
              <a:solidFill>
                <a:schemeClr val="tx2"/>
              </a:solidFill>
            </a:rPr>
            <a:t> de respostes.</a:t>
          </a:r>
          <a:endParaRPr lang="es-ES" sz="10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400049</xdr:colOff>
      <xdr:row>25</xdr:row>
      <xdr:rowOff>90487</xdr:rowOff>
    </xdr:from>
    <xdr:to>
      <xdr:col>10</xdr:col>
      <xdr:colOff>9524</xdr:colOff>
      <xdr:row>47</xdr:row>
      <xdr:rowOff>161925</xdr:rowOff>
    </xdr:to>
    <xdr:graphicFrame macro="">
      <xdr:nvGraphicFramePr>
        <xdr:cNvPr id="4" name="Gràfic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495300</xdr:colOff>
      <xdr:row>31</xdr:row>
      <xdr:rowOff>171450</xdr:rowOff>
    </xdr:from>
    <xdr:to>
      <xdr:col>4</xdr:col>
      <xdr:colOff>485775</xdr:colOff>
      <xdr:row>33</xdr:row>
      <xdr:rowOff>47625</xdr:rowOff>
    </xdr:to>
    <xdr:sp macro="" textlink="">
      <xdr:nvSpPr>
        <xdr:cNvPr id="5" name="QuadreDeText 4"/>
        <xdr:cNvSpPr txBox="1"/>
      </xdr:nvSpPr>
      <xdr:spPr>
        <a:xfrm>
          <a:off x="495300" y="6076950"/>
          <a:ext cx="2428875" cy="2571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CIÈNCIES</a:t>
          </a:r>
        </a:p>
      </xdr:txBody>
    </xdr:sp>
    <xdr:clientData/>
  </xdr:twoCellAnchor>
  <xdr:twoCellAnchor>
    <xdr:from>
      <xdr:col>0</xdr:col>
      <xdr:colOff>485775</xdr:colOff>
      <xdr:row>35</xdr:row>
      <xdr:rowOff>19050</xdr:rowOff>
    </xdr:from>
    <xdr:to>
      <xdr:col>4</xdr:col>
      <xdr:colOff>457200</xdr:colOff>
      <xdr:row>36</xdr:row>
      <xdr:rowOff>38100</xdr:rowOff>
    </xdr:to>
    <xdr:sp macro="" textlink="">
      <xdr:nvSpPr>
        <xdr:cNvPr id="6" name="QuadreDeText 5"/>
        <xdr:cNvSpPr txBox="1"/>
      </xdr:nvSpPr>
      <xdr:spPr>
        <a:xfrm>
          <a:off x="485775" y="6686550"/>
          <a:ext cx="2409825" cy="209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</a:t>
          </a:r>
          <a:r>
            <a:rPr lang="es-ES" sz="1000" baseline="0">
              <a:solidFill>
                <a:schemeClr val="tx2"/>
              </a:solidFill>
            </a:rPr>
            <a:t> CIVIL</a:t>
          </a:r>
          <a:endParaRPr lang="es-ES" sz="10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495300</xdr:colOff>
      <xdr:row>38</xdr:row>
      <xdr:rowOff>9525</xdr:rowOff>
    </xdr:from>
    <xdr:to>
      <xdr:col>4</xdr:col>
      <xdr:colOff>466725</xdr:colOff>
      <xdr:row>39</xdr:row>
      <xdr:rowOff>66675</xdr:rowOff>
    </xdr:to>
    <xdr:sp macro="" textlink="">
      <xdr:nvSpPr>
        <xdr:cNvPr id="7" name="QuadreDeText 6"/>
        <xdr:cNvSpPr txBox="1"/>
      </xdr:nvSpPr>
      <xdr:spPr>
        <a:xfrm>
          <a:off x="495300" y="7248525"/>
          <a:ext cx="240982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 DE LES TIC</a:t>
          </a:r>
        </a:p>
      </xdr:txBody>
    </xdr:sp>
    <xdr:clientData/>
  </xdr:twoCellAnchor>
  <xdr:twoCellAnchor>
    <xdr:from>
      <xdr:col>0</xdr:col>
      <xdr:colOff>447675</xdr:colOff>
      <xdr:row>40</xdr:row>
      <xdr:rowOff>171450</xdr:rowOff>
    </xdr:from>
    <xdr:to>
      <xdr:col>4</xdr:col>
      <xdr:colOff>476250</xdr:colOff>
      <xdr:row>42</xdr:row>
      <xdr:rowOff>57150</xdr:rowOff>
    </xdr:to>
    <xdr:sp macro="" textlink="">
      <xdr:nvSpPr>
        <xdr:cNvPr id="8" name="QuadreDeText 7"/>
        <xdr:cNvSpPr txBox="1"/>
      </xdr:nvSpPr>
      <xdr:spPr>
        <a:xfrm>
          <a:off x="447675" y="7791450"/>
          <a:ext cx="24669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</a:t>
          </a:r>
          <a:r>
            <a:rPr lang="es-ES" sz="1000" baseline="0">
              <a:solidFill>
                <a:schemeClr val="tx2"/>
              </a:solidFill>
            </a:rPr>
            <a:t> INDUSTRIAL</a:t>
          </a:r>
          <a:endParaRPr lang="es-ES" sz="10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466725</xdr:colOff>
      <xdr:row>44</xdr:row>
      <xdr:rowOff>0</xdr:rowOff>
    </xdr:from>
    <xdr:to>
      <xdr:col>4</xdr:col>
      <xdr:colOff>457200</xdr:colOff>
      <xdr:row>45</xdr:row>
      <xdr:rowOff>66675</xdr:rowOff>
    </xdr:to>
    <xdr:sp macro="" textlink="">
      <xdr:nvSpPr>
        <xdr:cNvPr id="9" name="QuadreDeText 8"/>
        <xdr:cNvSpPr txBox="1"/>
      </xdr:nvSpPr>
      <xdr:spPr>
        <a:xfrm>
          <a:off x="466725" y="8382000"/>
          <a:ext cx="2428875" cy="2571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GLOBAL UPC</a:t>
          </a:r>
        </a:p>
      </xdr:txBody>
    </xdr:sp>
    <xdr:clientData/>
  </xdr:twoCellAnchor>
  <xdr:twoCellAnchor>
    <xdr:from>
      <xdr:col>0</xdr:col>
      <xdr:colOff>438150</xdr:colOff>
      <xdr:row>46</xdr:row>
      <xdr:rowOff>47625</xdr:rowOff>
    </xdr:from>
    <xdr:to>
      <xdr:col>9</xdr:col>
      <xdr:colOff>561975</xdr:colOff>
      <xdr:row>47</xdr:row>
      <xdr:rowOff>123825</xdr:rowOff>
    </xdr:to>
    <xdr:sp macro="" textlink="">
      <xdr:nvSpPr>
        <xdr:cNvPr id="10" name="QuadreDeText 9"/>
        <xdr:cNvSpPr txBox="1"/>
      </xdr:nvSpPr>
      <xdr:spPr>
        <a:xfrm>
          <a:off x="438150" y="8810625"/>
          <a:ext cx="561022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l"/>
          <a:r>
            <a:rPr lang="es-ES" sz="1000">
              <a:solidFill>
                <a:schemeClr val="tx2"/>
              </a:solidFill>
            </a:rPr>
            <a:t>Nombre de respostes.</a:t>
          </a:r>
        </a:p>
      </xdr:txBody>
    </xdr:sp>
    <xdr:clientData/>
  </xdr:twoCellAnchor>
  <xdr:twoCellAnchor>
    <xdr:from>
      <xdr:col>0</xdr:col>
      <xdr:colOff>409574</xdr:colOff>
      <xdr:row>49</xdr:row>
      <xdr:rowOff>90487</xdr:rowOff>
    </xdr:from>
    <xdr:to>
      <xdr:col>10</xdr:col>
      <xdr:colOff>19049</xdr:colOff>
      <xdr:row>71</xdr:row>
      <xdr:rowOff>66675</xdr:rowOff>
    </xdr:to>
    <xdr:graphicFrame macro="">
      <xdr:nvGraphicFramePr>
        <xdr:cNvPr id="11" name="Gràfic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466725</xdr:colOff>
      <xdr:row>53</xdr:row>
      <xdr:rowOff>38100</xdr:rowOff>
    </xdr:from>
    <xdr:to>
      <xdr:col>4</xdr:col>
      <xdr:colOff>457200</xdr:colOff>
      <xdr:row>54</xdr:row>
      <xdr:rowOff>142875</xdr:rowOff>
    </xdr:to>
    <xdr:sp macro="" textlink="">
      <xdr:nvSpPr>
        <xdr:cNvPr id="12" name="QuadreDeText 11"/>
        <xdr:cNvSpPr txBox="1"/>
      </xdr:nvSpPr>
      <xdr:spPr>
        <a:xfrm>
          <a:off x="466725" y="10134600"/>
          <a:ext cx="2428875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ARQUITECTURA, URBANISME I EDIFICACIÓ</a:t>
          </a:r>
        </a:p>
      </xdr:txBody>
    </xdr:sp>
    <xdr:clientData/>
  </xdr:twoCellAnchor>
  <xdr:twoCellAnchor>
    <xdr:from>
      <xdr:col>0</xdr:col>
      <xdr:colOff>466725</xdr:colOff>
      <xdr:row>56</xdr:row>
      <xdr:rowOff>19050</xdr:rowOff>
    </xdr:from>
    <xdr:to>
      <xdr:col>4</xdr:col>
      <xdr:colOff>438150</xdr:colOff>
      <xdr:row>57</xdr:row>
      <xdr:rowOff>85725</xdr:rowOff>
    </xdr:to>
    <xdr:sp macro="" textlink="">
      <xdr:nvSpPr>
        <xdr:cNvPr id="13" name="QuadreDeText 12"/>
        <xdr:cNvSpPr txBox="1"/>
      </xdr:nvSpPr>
      <xdr:spPr>
        <a:xfrm>
          <a:off x="466725" y="10687050"/>
          <a:ext cx="2409825" cy="2571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CIÈNCIES</a:t>
          </a:r>
        </a:p>
      </xdr:txBody>
    </xdr:sp>
    <xdr:clientData/>
  </xdr:twoCellAnchor>
  <xdr:twoCellAnchor>
    <xdr:from>
      <xdr:col>0</xdr:col>
      <xdr:colOff>457200</xdr:colOff>
      <xdr:row>58</xdr:row>
      <xdr:rowOff>161925</xdr:rowOff>
    </xdr:from>
    <xdr:to>
      <xdr:col>4</xdr:col>
      <xdr:colOff>447675</xdr:colOff>
      <xdr:row>60</xdr:row>
      <xdr:rowOff>47625</xdr:rowOff>
    </xdr:to>
    <xdr:sp macro="" textlink="">
      <xdr:nvSpPr>
        <xdr:cNvPr id="14" name="QuadreDeText 13"/>
        <xdr:cNvSpPr txBox="1"/>
      </xdr:nvSpPr>
      <xdr:spPr>
        <a:xfrm>
          <a:off x="457200" y="11210925"/>
          <a:ext cx="2428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 CIVIL</a:t>
          </a:r>
        </a:p>
      </xdr:txBody>
    </xdr:sp>
    <xdr:clientData/>
  </xdr:twoCellAnchor>
  <xdr:twoCellAnchor>
    <xdr:from>
      <xdr:col>0</xdr:col>
      <xdr:colOff>476250</xdr:colOff>
      <xdr:row>61</xdr:row>
      <xdr:rowOff>161925</xdr:rowOff>
    </xdr:from>
    <xdr:to>
      <xdr:col>4</xdr:col>
      <xdr:colOff>457200</xdr:colOff>
      <xdr:row>63</xdr:row>
      <xdr:rowOff>19050</xdr:rowOff>
    </xdr:to>
    <xdr:sp macro="" textlink="">
      <xdr:nvSpPr>
        <xdr:cNvPr id="15" name="QuadreDeText 14"/>
        <xdr:cNvSpPr txBox="1"/>
      </xdr:nvSpPr>
      <xdr:spPr>
        <a:xfrm>
          <a:off x="476250" y="11782425"/>
          <a:ext cx="2419350" cy="2381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 DE LES TIC</a:t>
          </a:r>
        </a:p>
      </xdr:txBody>
    </xdr:sp>
    <xdr:clientData/>
  </xdr:twoCellAnchor>
  <xdr:twoCellAnchor>
    <xdr:from>
      <xdr:col>0</xdr:col>
      <xdr:colOff>476250</xdr:colOff>
      <xdr:row>64</xdr:row>
      <xdr:rowOff>114300</xdr:rowOff>
    </xdr:from>
    <xdr:to>
      <xdr:col>4</xdr:col>
      <xdr:colOff>476250</xdr:colOff>
      <xdr:row>66</xdr:row>
      <xdr:rowOff>0</xdr:rowOff>
    </xdr:to>
    <xdr:sp macro="" textlink="">
      <xdr:nvSpPr>
        <xdr:cNvPr id="16" name="QuadreDeText 15"/>
        <xdr:cNvSpPr txBox="1"/>
      </xdr:nvSpPr>
      <xdr:spPr>
        <a:xfrm>
          <a:off x="476250" y="12306300"/>
          <a:ext cx="2438400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 INDUSTRIAL</a:t>
          </a:r>
        </a:p>
      </xdr:txBody>
    </xdr:sp>
    <xdr:clientData/>
  </xdr:twoCellAnchor>
  <xdr:twoCellAnchor>
    <xdr:from>
      <xdr:col>0</xdr:col>
      <xdr:colOff>438150</xdr:colOff>
      <xdr:row>67</xdr:row>
      <xdr:rowOff>85725</xdr:rowOff>
    </xdr:from>
    <xdr:to>
      <xdr:col>4</xdr:col>
      <xdr:colOff>476250</xdr:colOff>
      <xdr:row>68</xdr:row>
      <xdr:rowOff>152400</xdr:rowOff>
    </xdr:to>
    <xdr:sp macro="" textlink="">
      <xdr:nvSpPr>
        <xdr:cNvPr id="17" name="QuadreDeText 16"/>
        <xdr:cNvSpPr txBox="1"/>
      </xdr:nvSpPr>
      <xdr:spPr>
        <a:xfrm>
          <a:off x="438150" y="12849225"/>
          <a:ext cx="2476500" cy="2571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GLOBAL UPC</a:t>
          </a:r>
        </a:p>
      </xdr:txBody>
    </xdr:sp>
    <xdr:clientData/>
  </xdr:twoCellAnchor>
  <xdr:twoCellAnchor>
    <xdr:from>
      <xdr:col>0</xdr:col>
      <xdr:colOff>447675</xdr:colOff>
      <xdr:row>69</xdr:row>
      <xdr:rowOff>114300</xdr:rowOff>
    </xdr:from>
    <xdr:to>
      <xdr:col>9</xdr:col>
      <xdr:colOff>600075</xdr:colOff>
      <xdr:row>71</xdr:row>
      <xdr:rowOff>47625</xdr:rowOff>
    </xdr:to>
    <xdr:sp macro="" textlink="">
      <xdr:nvSpPr>
        <xdr:cNvPr id="18" name="QuadreDeText 17"/>
        <xdr:cNvSpPr txBox="1"/>
      </xdr:nvSpPr>
      <xdr:spPr>
        <a:xfrm>
          <a:off x="447675" y="13258800"/>
          <a:ext cx="5638800" cy="314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l"/>
          <a:r>
            <a:rPr lang="es-ES" sz="1000">
              <a:solidFill>
                <a:schemeClr val="tx2"/>
              </a:solidFill>
            </a:rPr>
            <a:t>Nombre de respostes.</a:t>
          </a:r>
        </a:p>
      </xdr:txBody>
    </xdr:sp>
    <xdr:clientData/>
  </xdr:twoCellAnchor>
  <xdr:twoCellAnchor>
    <xdr:from>
      <xdr:col>0</xdr:col>
      <xdr:colOff>419100</xdr:colOff>
      <xdr:row>73</xdr:row>
      <xdr:rowOff>52387</xdr:rowOff>
    </xdr:from>
    <xdr:to>
      <xdr:col>10</xdr:col>
      <xdr:colOff>19050</xdr:colOff>
      <xdr:row>95</xdr:row>
      <xdr:rowOff>161925</xdr:rowOff>
    </xdr:to>
    <xdr:graphicFrame macro="">
      <xdr:nvGraphicFramePr>
        <xdr:cNvPr id="19" name="Gràfic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495300</xdr:colOff>
      <xdr:row>82</xdr:row>
      <xdr:rowOff>161925</xdr:rowOff>
    </xdr:from>
    <xdr:to>
      <xdr:col>4</xdr:col>
      <xdr:colOff>409575</xdr:colOff>
      <xdr:row>84</xdr:row>
      <xdr:rowOff>9525</xdr:rowOff>
    </xdr:to>
    <xdr:sp macro="" textlink="">
      <xdr:nvSpPr>
        <xdr:cNvPr id="20" name="QuadreDeText 19"/>
        <xdr:cNvSpPr txBox="1"/>
      </xdr:nvSpPr>
      <xdr:spPr>
        <a:xfrm>
          <a:off x="495300" y="15782925"/>
          <a:ext cx="2352675" cy="2286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 CIVIL</a:t>
          </a:r>
        </a:p>
      </xdr:txBody>
    </xdr:sp>
    <xdr:clientData/>
  </xdr:twoCellAnchor>
  <xdr:twoCellAnchor>
    <xdr:from>
      <xdr:col>0</xdr:col>
      <xdr:colOff>466725</xdr:colOff>
      <xdr:row>85</xdr:row>
      <xdr:rowOff>152400</xdr:rowOff>
    </xdr:from>
    <xdr:to>
      <xdr:col>4</xdr:col>
      <xdr:colOff>438150</xdr:colOff>
      <xdr:row>87</xdr:row>
      <xdr:rowOff>19050</xdr:rowOff>
    </xdr:to>
    <xdr:sp macro="" textlink="">
      <xdr:nvSpPr>
        <xdr:cNvPr id="21" name="QuadreDeText 20"/>
        <xdr:cNvSpPr txBox="1"/>
      </xdr:nvSpPr>
      <xdr:spPr>
        <a:xfrm>
          <a:off x="466725" y="16344900"/>
          <a:ext cx="240982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</a:t>
          </a:r>
          <a:r>
            <a:rPr lang="es-ES" sz="1000" baseline="0">
              <a:solidFill>
                <a:schemeClr val="tx2"/>
              </a:solidFill>
            </a:rPr>
            <a:t> DE LES TIC</a:t>
          </a:r>
          <a:endParaRPr lang="es-ES" sz="10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466725</xdr:colOff>
      <xdr:row>88</xdr:row>
      <xdr:rowOff>133350</xdr:rowOff>
    </xdr:from>
    <xdr:to>
      <xdr:col>4</xdr:col>
      <xdr:colOff>428625</xdr:colOff>
      <xdr:row>90</xdr:row>
      <xdr:rowOff>57150</xdr:rowOff>
    </xdr:to>
    <xdr:sp macro="" textlink="">
      <xdr:nvSpPr>
        <xdr:cNvPr id="22" name="QuadreDeText 21"/>
        <xdr:cNvSpPr txBox="1"/>
      </xdr:nvSpPr>
      <xdr:spPr>
        <a:xfrm>
          <a:off x="466725" y="16897350"/>
          <a:ext cx="2400300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 INDUSTRIAL</a:t>
          </a:r>
        </a:p>
      </xdr:txBody>
    </xdr:sp>
    <xdr:clientData/>
  </xdr:twoCellAnchor>
  <xdr:twoCellAnchor>
    <xdr:from>
      <xdr:col>0</xdr:col>
      <xdr:colOff>476250</xdr:colOff>
      <xdr:row>91</xdr:row>
      <xdr:rowOff>142876</xdr:rowOff>
    </xdr:from>
    <xdr:to>
      <xdr:col>4</xdr:col>
      <xdr:colOff>447675</xdr:colOff>
      <xdr:row>93</xdr:row>
      <xdr:rowOff>47626</xdr:rowOff>
    </xdr:to>
    <xdr:sp macro="" textlink="">
      <xdr:nvSpPr>
        <xdr:cNvPr id="23" name="QuadreDeText 22"/>
        <xdr:cNvSpPr txBox="1"/>
      </xdr:nvSpPr>
      <xdr:spPr>
        <a:xfrm>
          <a:off x="476250" y="17478376"/>
          <a:ext cx="2409825" cy="285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GLOBAL UPC</a:t>
          </a:r>
        </a:p>
      </xdr:txBody>
    </xdr:sp>
    <xdr:clientData/>
  </xdr:twoCellAnchor>
  <xdr:twoCellAnchor>
    <xdr:from>
      <xdr:col>0</xdr:col>
      <xdr:colOff>457200</xdr:colOff>
      <xdr:row>93</xdr:row>
      <xdr:rowOff>152400</xdr:rowOff>
    </xdr:from>
    <xdr:to>
      <xdr:col>9</xdr:col>
      <xdr:colOff>514350</xdr:colOff>
      <xdr:row>95</xdr:row>
      <xdr:rowOff>114300</xdr:rowOff>
    </xdr:to>
    <xdr:sp macro="" textlink="">
      <xdr:nvSpPr>
        <xdr:cNvPr id="24" name="QuadreDeText 23"/>
        <xdr:cNvSpPr txBox="1"/>
      </xdr:nvSpPr>
      <xdr:spPr>
        <a:xfrm>
          <a:off x="457200" y="17868900"/>
          <a:ext cx="5543550" cy="3429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l"/>
          <a:r>
            <a:rPr lang="es-ES" sz="1000">
              <a:solidFill>
                <a:schemeClr val="tx2"/>
              </a:solidFill>
            </a:rPr>
            <a:t>Nombre</a:t>
          </a:r>
          <a:r>
            <a:rPr lang="es-ES" sz="1000" baseline="0">
              <a:solidFill>
                <a:schemeClr val="tx2"/>
              </a:solidFill>
            </a:rPr>
            <a:t> de respostes.</a:t>
          </a:r>
          <a:endParaRPr lang="es-ES" sz="10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419099</xdr:colOff>
      <xdr:row>97</xdr:row>
      <xdr:rowOff>157162</xdr:rowOff>
    </xdr:from>
    <xdr:to>
      <xdr:col>10</xdr:col>
      <xdr:colOff>9524</xdr:colOff>
      <xdr:row>119</xdr:row>
      <xdr:rowOff>133350</xdr:rowOff>
    </xdr:to>
    <xdr:graphicFrame macro="">
      <xdr:nvGraphicFramePr>
        <xdr:cNvPr id="25" name="Gràfic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495300</xdr:colOff>
      <xdr:row>104</xdr:row>
      <xdr:rowOff>28575</xdr:rowOff>
    </xdr:from>
    <xdr:to>
      <xdr:col>4</xdr:col>
      <xdr:colOff>447675</xdr:colOff>
      <xdr:row>105</xdr:row>
      <xdr:rowOff>114300</xdr:rowOff>
    </xdr:to>
    <xdr:sp macro="" textlink="">
      <xdr:nvSpPr>
        <xdr:cNvPr id="26" name="QuadreDeText 25"/>
        <xdr:cNvSpPr txBox="1"/>
      </xdr:nvSpPr>
      <xdr:spPr>
        <a:xfrm>
          <a:off x="495300" y="19840575"/>
          <a:ext cx="23907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CIÈNCIES</a:t>
          </a:r>
        </a:p>
      </xdr:txBody>
    </xdr:sp>
    <xdr:clientData/>
  </xdr:twoCellAnchor>
  <xdr:twoCellAnchor>
    <xdr:from>
      <xdr:col>0</xdr:col>
      <xdr:colOff>476250</xdr:colOff>
      <xdr:row>107</xdr:row>
      <xdr:rowOff>28575</xdr:rowOff>
    </xdr:from>
    <xdr:to>
      <xdr:col>4</xdr:col>
      <xdr:colOff>438150</xdr:colOff>
      <xdr:row>108</xdr:row>
      <xdr:rowOff>85725</xdr:rowOff>
    </xdr:to>
    <xdr:sp macro="" textlink="">
      <xdr:nvSpPr>
        <xdr:cNvPr id="27" name="QuadreDeText 26"/>
        <xdr:cNvSpPr txBox="1"/>
      </xdr:nvSpPr>
      <xdr:spPr>
        <a:xfrm>
          <a:off x="476250" y="20412075"/>
          <a:ext cx="240030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 CIVIL</a:t>
          </a:r>
        </a:p>
      </xdr:txBody>
    </xdr:sp>
    <xdr:clientData/>
  </xdr:twoCellAnchor>
  <xdr:twoCellAnchor>
    <xdr:from>
      <xdr:col>0</xdr:col>
      <xdr:colOff>466725</xdr:colOff>
      <xdr:row>110</xdr:row>
      <xdr:rowOff>9525</xdr:rowOff>
    </xdr:from>
    <xdr:to>
      <xdr:col>4</xdr:col>
      <xdr:colOff>428625</xdr:colOff>
      <xdr:row>111</xdr:row>
      <xdr:rowOff>95250</xdr:rowOff>
    </xdr:to>
    <xdr:sp macro="" textlink="">
      <xdr:nvSpPr>
        <xdr:cNvPr id="28" name="QuadreDeText 27"/>
        <xdr:cNvSpPr txBox="1"/>
      </xdr:nvSpPr>
      <xdr:spPr>
        <a:xfrm>
          <a:off x="466725" y="20964525"/>
          <a:ext cx="24003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</a:t>
          </a:r>
          <a:r>
            <a:rPr lang="es-ES" sz="1000" baseline="0">
              <a:solidFill>
                <a:schemeClr val="tx2"/>
              </a:solidFill>
            </a:rPr>
            <a:t> DE LES TIC</a:t>
          </a:r>
          <a:endParaRPr lang="es-ES" sz="10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466725</xdr:colOff>
      <xdr:row>112</xdr:row>
      <xdr:rowOff>161925</xdr:rowOff>
    </xdr:from>
    <xdr:to>
      <xdr:col>4</xdr:col>
      <xdr:colOff>419100</xdr:colOff>
      <xdr:row>114</xdr:row>
      <xdr:rowOff>66675</xdr:rowOff>
    </xdr:to>
    <xdr:sp macro="" textlink="">
      <xdr:nvSpPr>
        <xdr:cNvPr id="29" name="QuadreDeText 28"/>
        <xdr:cNvSpPr txBox="1"/>
      </xdr:nvSpPr>
      <xdr:spPr>
        <a:xfrm>
          <a:off x="466725" y="21497925"/>
          <a:ext cx="2390775" cy="285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</a:t>
          </a:r>
          <a:r>
            <a:rPr lang="es-ES" sz="1000" baseline="0">
              <a:solidFill>
                <a:schemeClr val="tx2"/>
              </a:solidFill>
            </a:rPr>
            <a:t> INDUSTRIAL</a:t>
          </a:r>
          <a:endParaRPr lang="es-ES" sz="10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466725</xdr:colOff>
      <xdr:row>115</xdr:row>
      <xdr:rowOff>133350</xdr:rowOff>
    </xdr:from>
    <xdr:to>
      <xdr:col>4</xdr:col>
      <xdr:colOff>438150</xdr:colOff>
      <xdr:row>117</xdr:row>
      <xdr:rowOff>76200</xdr:rowOff>
    </xdr:to>
    <xdr:sp macro="" textlink="">
      <xdr:nvSpPr>
        <xdr:cNvPr id="30" name="QuadreDeText 29"/>
        <xdr:cNvSpPr txBox="1"/>
      </xdr:nvSpPr>
      <xdr:spPr>
        <a:xfrm>
          <a:off x="466725" y="22040850"/>
          <a:ext cx="2409825" cy="323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GLOBAL UPC</a:t>
          </a:r>
        </a:p>
      </xdr:txBody>
    </xdr:sp>
    <xdr:clientData/>
  </xdr:twoCellAnchor>
  <xdr:twoCellAnchor>
    <xdr:from>
      <xdr:col>0</xdr:col>
      <xdr:colOff>438150</xdr:colOff>
      <xdr:row>117</xdr:row>
      <xdr:rowOff>171450</xdr:rowOff>
    </xdr:from>
    <xdr:to>
      <xdr:col>9</xdr:col>
      <xdr:colOff>590550</xdr:colOff>
      <xdr:row>119</xdr:row>
      <xdr:rowOff>104775</xdr:rowOff>
    </xdr:to>
    <xdr:sp macro="" textlink="">
      <xdr:nvSpPr>
        <xdr:cNvPr id="31" name="QuadreDeText 30"/>
        <xdr:cNvSpPr txBox="1"/>
      </xdr:nvSpPr>
      <xdr:spPr>
        <a:xfrm>
          <a:off x="438150" y="22459950"/>
          <a:ext cx="5638800" cy="314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lang="es-ES" sz="1000">
              <a:solidFill>
                <a:schemeClr val="tx2"/>
              </a:solidFill>
            </a:rPr>
            <a:t>Nombre de respostes.</a:t>
          </a:r>
        </a:p>
      </xdr:txBody>
    </xdr:sp>
    <xdr:clientData/>
  </xdr:twoCellAnchor>
  <xdr:twoCellAnchor>
    <xdr:from>
      <xdr:col>0</xdr:col>
      <xdr:colOff>419099</xdr:colOff>
      <xdr:row>121</xdr:row>
      <xdr:rowOff>109537</xdr:rowOff>
    </xdr:from>
    <xdr:to>
      <xdr:col>10</xdr:col>
      <xdr:colOff>9524</xdr:colOff>
      <xdr:row>143</xdr:row>
      <xdr:rowOff>104775</xdr:rowOff>
    </xdr:to>
    <xdr:graphicFrame macro="">
      <xdr:nvGraphicFramePr>
        <xdr:cNvPr id="32" name="Gràfic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485775</xdr:colOff>
      <xdr:row>125</xdr:row>
      <xdr:rowOff>19050</xdr:rowOff>
    </xdr:from>
    <xdr:to>
      <xdr:col>4</xdr:col>
      <xdr:colOff>438150</xdr:colOff>
      <xdr:row>126</xdr:row>
      <xdr:rowOff>85725</xdr:rowOff>
    </xdr:to>
    <xdr:sp macro="" textlink="">
      <xdr:nvSpPr>
        <xdr:cNvPr id="33" name="QuadreDeText 32"/>
        <xdr:cNvSpPr txBox="1"/>
      </xdr:nvSpPr>
      <xdr:spPr>
        <a:xfrm>
          <a:off x="485775" y="23831550"/>
          <a:ext cx="2390775" cy="2571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" sz="1000">
              <a:solidFill>
                <a:schemeClr val="tx2"/>
              </a:solidFill>
            </a:rPr>
            <a:t>ARQUITECTURA, URBANISME I EDIFICACIÓ</a:t>
          </a:r>
        </a:p>
      </xdr:txBody>
    </xdr:sp>
    <xdr:clientData/>
  </xdr:twoCellAnchor>
  <xdr:twoCellAnchor>
    <xdr:from>
      <xdr:col>0</xdr:col>
      <xdr:colOff>495300</xdr:colOff>
      <xdr:row>127</xdr:row>
      <xdr:rowOff>161925</xdr:rowOff>
    </xdr:from>
    <xdr:to>
      <xdr:col>4</xdr:col>
      <xdr:colOff>438150</xdr:colOff>
      <xdr:row>129</xdr:row>
      <xdr:rowOff>76200</xdr:rowOff>
    </xdr:to>
    <xdr:sp macro="" textlink="">
      <xdr:nvSpPr>
        <xdr:cNvPr id="34" name="QuadreDeText 33"/>
        <xdr:cNvSpPr txBox="1"/>
      </xdr:nvSpPr>
      <xdr:spPr>
        <a:xfrm>
          <a:off x="495300" y="24355425"/>
          <a:ext cx="2381250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CIÈNCIES</a:t>
          </a:r>
        </a:p>
      </xdr:txBody>
    </xdr:sp>
    <xdr:clientData/>
  </xdr:twoCellAnchor>
  <xdr:twoCellAnchor>
    <xdr:from>
      <xdr:col>0</xdr:col>
      <xdr:colOff>457200</xdr:colOff>
      <xdr:row>131</xdr:row>
      <xdr:rowOff>9525</xdr:rowOff>
    </xdr:from>
    <xdr:to>
      <xdr:col>4</xdr:col>
      <xdr:colOff>438150</xdr:colOff>
      <xdr:row>132</xdr:row>
      <xdr:rowOff>28575</xdr:rowOff>
    </xdr:to>
    <xdr:sp macro="" textlink="">
      <xdr:nvSpPr>
        <xdr:cNvPr id="35" name="QuadreDeText 34"/>
        <xdr:cNvSpPr txBox="1"/>
      </xdr:nvSpPr>
      <xdr:spPr>
        <a:xfrm>
          <a:off x="457200" y="24965025"/>
          <a:ext cx="2419350" cy="209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 CIVIL</a:t>
          </a:r>
        </a:p>
      </xdr:txBody>
    </xdr:sp>
    <xdr:clientData/>
  </xdr:twoCellAnchor>
  <xdr:twoCellAnchor>
    <xdr:from>
      <xdr:col>0</xdr:col>
      <xdr:colOff>457200</xdr:colOff>
      <xdr:row>133</xdr:row>
      <xdr:rowOff>123825</xdr:rowOff>
    </xdr:from>
    <xdr:to>
      <xdr:col>4</xdr:col>
      <xdr:colOff>428625</xdr:colOff>
      <xdr:row>135</xdr:row>
      <xdr:rowOff>85725</xdr:rowOff>
    </xdr:to>
    <xdr:sp macro="" textlink="">
      <xdr:nvSpPr>
        <xdr:cNvPr id="36" name="QuadreDeText 35"/>
        <xdr:cNvSpPr txBox="1"/>
      </xdr:nvSpPr>
      <xdr:spPr>
        <a:xfrm>
          <a:off x="457200" y="25460325"/>
          <a:ext cx="2409825" cy="3429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</a:t>
          </a:r>
          <a:r>
            <a:rPr lang="es-ES" sz="1000" baseline="0">
              <a:solidFill>
                <a:schemeClr val="tx2"/>
              </a:solidFill>
            </a:rPr>
            <a:t> DE LES TIC</a:t>
          </a:r>
          <a:endParaRPr lang="es-ES" sz="10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447675</xdr:colOff>
      <xdr:row>136</xdr:row>
      <xdr:rowOff>123826</xdr:rowOff>
    </xdr:from>
    <xdr:to>
      <xdr:col>4</xdr:col>
      <xdr:colOff>438150</xdr:colOff>
      <xdr:row>138</xdr:row>
      <xdr:rowOff>28576</xdr:rowOff>
    </xdr:to>
    <xdr:sp macro="" textlink="">
      <xdr:nvSpPr>
        <xdr:cNvPr id="37" name="QuadreDeText 36"/>
        <xdr:cNvSpPr txBox="1"/>
      </xdr:nvSpPr>
      <xdr:spPr>
        <a:xfrm>
          <a:off x="447675" y="26031826"/>
          <a:ext cx="2428875" cy="285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 INDUSTRIAL</a:t>
          </a:r>
        </a:p>
      </xdr:txBody>
    </xdr:sp>
    <xdr:clientData/>
  </xdr:twoCellAnchor>
  <xdr:twoCellAnchor>
    <xdr:from>
      <xdr:col>0</xdr:col>
      <xdr:colOff>466725</xdr:colOff>
      <xdr:row>139</xdr:row>
      <xdr:rowOff>114300</xdr:rowOff>
    </xdr:from>
    <xdr:to>
      <xdr:col>4</xdr:col>
      <xdr:colOff>428625</xdr:colOff>
      <xdr:row>141</xdr:row>
      <xdr:rowOff>57150</xdr:rowOff>
    </xdr:to>
    <xdr:sp macro="" textlink="">
      <xdr:nvSpPr>
        <xdr:cNvPr id="38" name="QuadreDeText 37"/>
        <xdr:cNvSpPr txBox="1"/>
      </xdr:nvSpPr>
      <xdr:spPr>
        <a:xfrm>
          <a:off x="466725" y="26593800"/>
          <a:ext cx="2400300" cy="323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GLOBAL UPC</a:t>
          </a:r>
        </a:p>
      </xdr:txBody>
    </xdr:sp>
    <xdr:clientData/>
  </xdr:twoCellAnchor>
  <xdr:twoCellAnchor>
    <xdr:from>
      <xdr:col>0</xdr:col>
      <xdr:colOff>457200</xdr:colOff>
      <xdr:row>141</xdr:row>
      <xdr:rowOff>142875</xdr:rowOff>
    </xdr:from>
    <xdr:to>
      <xdr:col>9</xdr:col>
      <xdr:colOff>600075</xdr:colOff>
      <xdr:row>143</xdr:row>
      <xdr:rowOff>85725</xdr:rowOff>
    </xdr:to>
    <xdr:sp macro="" textlink="">
      <xdr:nvSpPr>
        <xdr:cNvPr id="39" name="QuadreDeText 38"/>
        <xdr:cNvSpPr txBox="1"/>
      </xdr:nvSpPr>
      <xdr:spPr>
        <a:xfrm>
          <a:off x="457200" y="27003375"/>
          <a:ext cx="5629275" cy="323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l"/>
          <a:r>
            <a:rPr lang="es-ES" sz="1000">
              <a:solidFill>
                <a:schemeClr val="tx2"/>
              </a:solidFill>
            </a:rPr>
            <a:t>Nombre</a:t>
          </a:r>
          <a:r>
            <a:rPr lang="es-ES" sz="1000" baseline="0">
              <a:solidFill>
                <a:schemeClr val="tx2"/>
              </a:solidFill>
            </a:rPr>
            <a:t> de respostes.</a:t>
          </a:r>
          <a:endParaRPr lang="es-ES" sz="10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145</xdr:row>
      <xdr:rowOff>128586</xdr:rowOff>
    </xdr:from>
    <xdr:to>
      <xdr:col>10</xdr:col>
      <xdr:colOff>19050</xdr:colOff>
      <xdr:row>167</xdr:row>
      <xdr:rowOff>114299</xdr:rowOff>
    </xdr:to>
    <xdr:graphicFrame macro="">
      <xdr:nvGraphicFramePr>
        <xdr:cNvPr id="40" name="Gràfic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428625</xdr:colOff>
      <xdr:row>158</xdr:row>
      <xdr:rowOff>28575</xdr:rowOff>
    </xdr:from>
    <xdr:to>
      <xdr:col>4</xdr:col>
      <xdr:colOff>419100</xdr:colOff>
      <xdr:row>159</xdr:row>
      <xdr:rowOff>57150</xdr:rowOff>
    </xdr:to>
    <xdr:sp macro="" textlink="">
      <xdr:nvSpPr>
        <xdr:cNvPr id="41" name="QuadreDeText 40"/>
        <xdr:cNvSpPr txBox="1"/>
      </xdr:nvSpPr>
      <xdr:spPr>
        <a:xfrm>
          <a:off x="428625" y="30127575"/>
          <a:ext cx="2428875" cy="219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 DE LES TIC</a:t>
          </a:r>
        </a:p>
      </xdr:txBody>
    </xdr:sp>
    <xdr:clientData/>
  </xdr:twoCellAnchor>
  <xdr:twoCellAnchor>
    <xdr:from>
      <xdr:col>0</xdr:col>
      <xdr:colOff>438150</xdr:colOff>
      <xdr:row>160</xdr:row>
      <xdr:rowOff>123825</xdr:rowOff>
    </xdr:from>
    <xdr:to>
      <xdr:col>4</xdr:col>
      <xdr:colOff>428625</xdr:colOff>
      <xdr:row>162</xdr:row>
      <xdr:rowOff>57150</xdr:rowOff>
    </xdr:to>
    <xdr:sp macro="" textlink="">
      <xdr:nvSpPr>
        <xdr:cNvPr id="42" name="QuadreDeText 41"/>
        <xdr:cNvSpPr txBox="1"/>
      </xdr:nvSpPr>
      <xdr:spPr>
        <a:xfrm>
          <a:off x="438150" y="30603825"/>
          <a:ext cx="2428875" cy="314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 INDUSTRIAL</a:t>
          </a:r>
        </a:p>
      </xdr:txBody>
    </xdr:sp>
    <xdr:clientData/>
  </xdr:twoCellAnchor>
  <xdr:twoCellAnchor>
    <xdr:from>
      <xdr:col>0</xdr:col>
      <xdr:colOff>457200</xdr:colOff>
      <xdr:row>163</xdr:row>
      <xdr:rowOff>76200</xdr:rowOff>
    </xdr:from>
    <xdr:to>
      <xdr:col>4</xdr:col>
      <xdr:colOff>428625</xdr:colOff>
      <xdr:row>165</xdr:row>
      <xdr:rowOff>28575</xdr:rowOff>
    </xdr:to>
    <xdr:sp macro="" textlink="">
      <xdr:nvSpPr>
        <xdr:cNvPr id="43" name="QuadreDeText 42"/>
        <xdr:cNvSpPr txBox="1"/>
      </xdr:nvSpPr>
      <xdr:spPr>
        <a:xfrm>
          <a:off x="457200" y="31127700"/>
          <a:ext cx="2409825" cy="333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GLOBAL UPC</a:t>
          </a:r>
        </a:p>
      </xdr:txBody>
    </xdr:sp>
    <xdr:clientData/>
  </xdr:twoCellAnchor>
  <xdr:twoCellAnchor>
    <xdr:from>
      <xdr:col>0</xdr:col>
      <xdr:colOff>428625</xdr:colOff>
      <xdr:row>165</xdr:row>
      <xdr:rowOff>133350</xdr:rowOff>
    </xdr:from>
    <xdr:to>
      <xdr:col>10</xdr:col>
      <xdr:colOff>0</xdr:colOff>
      <xdr:row>167</xdr:row>
      <xdr:rowOff>95250</xdr:rowOff>
    </xdr:to>
    <xdr:sp macro="" textlink="">
      <xdr:nvSpPr>
        <xdr:cNvPr id="44" name="QuadreDeText 43"/>
        <xdr:cNvSpPr txBox="1"/>
      </xdr:nvSpPr>
      <xdr:spPr>
        <a:xfrm>
          <a:off x="428625" y="31565850"/>
          <a:ext cx="5667375" cy="3429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l"/>
          <a:r>
            <a:rPr lang="es-ES" sz="1000">
              <a:solidFill>
                <a:schemeClr val="tx2"/>
              </a:solidFill>
            </a:rPr>
            <a:t>Nombre de respostes.</a:t>
          </a:r>
        </a:p>
      </xdr:txBody>
    </xdr:sp>
    <xdr:clientData/>
  </xdr:twoCellAnchor>
  <xdr:twoCellAnchor>
    <xdr:from>
      <xdr:col>0</xdr:col>
      <xdr:colOff>400049</xdr:colOff>
      <xdr:row>169</xdr:row>
      <xdr:rowOff>109537</xdr:rowOff>
    </xdr:from>
    <xdr:to>
      <xdr:col>10</xdr:col>
      <xdr:colOff>28574</xdr:colOff>
      <xdr:row>191</xdr:row>
      <xdr:rowOff>85725</xdr:rowOff>
    </xdr:to>
    <xdr:graphicFrame macro="">
      <xdr:nvGraphicFramePr>
        <xdr:cNvPr id="45" name="Gràfic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447675</xdr:colOff>
      <xdr:row>172</xdr:row>
      <xdr:rowOff>161925</xdr:rowOff>
    </xdr:from>
    <xdr:to>
      <xdr:col>4</xdr:col>
      <xdr:colOff>438150</xdr:colOff>
      <xdr:row>174</xdr:row>
      <xdr:rowOff>76200</xdr:rowOff>
    </xdr:to>
    <xdr:sp macro="" textlink="">
      <xdr:nvSpPr>
        <xdr:cNvPr id="46" name="QuadreDeText 45"/>
        <xdr:cNvSpPr txBox="1"/>
      </xdr:nvSpPr>
      <xdr:spPr>
        <a:xfrm>
          <a:off x="447675" y="32927925"/>
          <a:ext cx="2428875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" sz="1000">
              <a:solidFill>
                <a:schemeClr val="tx2"/>
              </a:solidFill>
            </a:rPr>
            <a:t>ARQUITECTURA, URBANISME I EDIFICACIÓ</a:t>
          </a:r>
        </a:p>
      </xdr:txBody>
    </xdr:sp>
    <xdr:clientData/>
  </xdr:twoCellAnchor>
  <xdr:twoCellAnchor>
    <xdr:from>
      <xdr:col>0</xdr:col>
      <xdr:colOff>457200</xdr:colOff>
      <xdr:row>178</xdr:row>
      <xdr:rowOff>133350</xdr:rowOff>
    </xdr:from>
    <xdr:to>
      <xdr:col>4</xdr:col>
      <xdr:colOff>447675</xdr:colOff>
      <xdr:row>180</xdr:row>
      <xdr:rowOff>28575</xdr:rowOff>
    </xdr:to>
    <xdr:sp macro="" textlink="">
      <xdr:nvSpPr>
        <xdr:cNvPr id="47" name="QuadreDeText 46"/>
        <xdr:cNvSpPr txBox="1"/>
      </xdr:nvSpPr>
      <xdr:spPr>
        <a:xfrm>
          <a:off x="457200" y="34042350"/>
          <a:ext cx="2428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 CIVIL</a:t>
          </a:r>
        </a:p>
      </xdr:txBody>
    </xdr:sp>
    <xdr:clientData/>
  </xdr:twoCellAnchor>
  <xdr:twoCellAnchor>
    <xdr:from>
      <xdr:col>0</xdr:col>
      <xdr:colOff>447675</xdr:colOff>
      <xdr:row>181</xdr:row>
      <xdr:rowOff>123825</xdr:rowOff>
    </xdr:from>
    <xdr:to>
      <xdr:col>4</xdr:col>
      <xdr:colOff>447675</xdr:colOff>
      <xdr:row>183</xdr:row>
      <xdr:rowOff>19050</xdr:rowOff>
    </xdr:to>
    <xdr:sp macro="" textlink="">
      <xdr:nvSpPr>
        <xdr:cNvPr id="48" name="QuadreDeText 47"/>
        <xdr:cNvSpPr txBox="1"/>
      </xdr:nvSpPr>
      <xdr:spPr>
        <a:xfrm>
          <a:off x="447675" y="34604325"/>
          <a:ext cx="2438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 DE LES TIC</a:t>
          </a:r>
        </a:p>
      </xdr:txBody>
    </xdr:sp>
    <xdr:clientData/>
  </xdr:twoCellAnchor>
  <xdr:twoCellAnchor>
    <xdr:from>
      <xdr:col>0</xdr:col>
      <xdr:colOff>438150</xdr:colOff>
      <xdr:row>184</xdr:row>
      <xdr:rowOff>57150</xdr:rowOff>
    </xdr:from>
    <xdr:to>
      <xdr:col>4</xdr:col>
      <xdr:colOff>447675</xdr:colOff>
      <xdr:row>186</xdr:row>
      <xdr:rowOff>28575</xdr:rowOff>
    </xdr:to>
    <xdr:sp macro="" textlink="">
      <xdr:nvSpPr>
        <xdr:cNvPr id="49" name="QuadreDeText 48"/>
        <xdr:cNvSpPr txBox="1"/>
      </xdr:nvSpPr>
      <xdr:spPr>
        <a:xfrm>
          <a:off x="438150" y="35109150"/>
          <a:ext cx="2447925" cy="352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</a:t>
          </a:r>
          <a:r>
            <a:rPr lang="es-ES" sz="1000" baseline="0">
              <a:solidFill>
                <a:schemeClr val="tx2"/>
              </a:solidFill>
            </a:rPr>
            <a:t> INDUSTRIAL</a:t>
          </a:r>
          <a:endParaRPr lang="es-ES" sz="10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438150</xdr:colOff>
      <xdr:row>189</xdr:row>
      <xdr:rowOff>47625</xdr:rowOff>
    </xdr:from>
    <xdr:to>
      <xdr:col>10</xdr:col>
      <xdr:colOff>9525</xdr:colOff>
      <xdr:row>191</xdr:row>
      <xdr:rowOff>66675</xdr:rowOff>
    </xdr:to>
    <xdr:sp macro="" textlink="">
      <xdr:nvSpPr>
        <xdr:cNvPr id="50" name="QuadreDeText 49"/>
        <xdr:cNvSpPr txBox="1"/>
      </xdr:nvSpPr>
      <xdr:spPr>
        <a:xfrm>
          <a:off x="438150" y="36052125"/>
          <a:ext cx="566737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l"/>
          <a:r>
            <a:rPr lang="es-ES" sz="1000">
              <a:solidFill>
                <a:schemeClr val="tx2"/>
              </a:solidFill>
            </a:rPr>
            <a:t>Nombre</a:t>
          </a:r>
          <a:r>
            <a:rPr lang="es-ES" sz="1000" baseline="0">
              <a:solidFill>
                <a:schemeClr val="tx2"/>
              </a:solidFill>
            </a:rPr>
            <a:t> de respostes.</a:t>
          </a:r>
          <a:endParaRPr lang="es-ES" sz="10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400049</xdr:colOff>
      <xdr:row>193</xdr:row>
      <xdr:rowOff>80961</xdr:rowOff>
    </xdr:from>
    <xdr:to>
      <xdr:col>10</xdr:col>
      <xdr:colOff>28574</xdr:colOff>
      <xdr:row>215</xdr:row>
      <xdr:rowOff>66674</xdr:rowOff>
    </xdr:to>
    <xdr:graphicFrame macro="">
      <xdr:nvGraphicFramePr>
        <xdr:cNvPr id="51" name="Gràfic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390524</xdr:colOff>
      <xdr:row>217</xdr:row>
      <xdr:rowOff>42862</xdr:rowOff>
    </xdr:from>
    <xdr:to>
      <xdr:col>10</xdr:col>
      <xdr:colOff>38099</xdr:colOff>
      <xdr:row>239</xdr:row>
      <xdr:rowOff>114300</xdr:rowOff>
    </xdr:to>
    <xdr:graphicFrame macro="">
      <xdr:nvGraphicFramePr>
        <xdr:cNvPr id="52" name="Gràfic 5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419100</xdr:colOff>
      <xdr:row>237</xdr:row>
      <xdr:rowOff>133350</xdr:rowOff>
    </xdr:from>
    <xdr:to>
      <xdr:col>10</xdr:col>
      <xdr:colOff>19050</xdr:colOff>
      <xdr:row>239</xdr:row>
      <xdr:rowOff>95250</xdr:rowOff>
    </xdr:to>
    <xdr:sp macro="" textlink="">
      <xdr:nvSpPr>
        <xdr:cNvPr id="53" name="QuadreDeText 52"/>
        <xdr:cNvSpPr txBox="1"/>
      </xdr:nvSpPr>
      <xdr:spPr>
        <a:xfrm>
          <a:off x="419100" y="45281850"/>
          <a:ext cx="5695950" cy="3429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l"/>
          <a:r>
            <a:rPr lang="es-ES" sz="1000">
              <a:solidFill>
                <a:schemeClr val="tx2"/>
              </a:solidFill>
            </a:rPr>
            <a:t>Nombre</a:t>
          </a:r>
          <a:r>
            <a:rPr lang="es-ES" sz="1000" baseline="0">
              <a:solidFill>
                <a:schemeClr val="tx2"/>
              </a:solidFill>
            </a:rPr>
            <a:t> de respostes.</a:t>
          </a:r>
          <a:endParaRPr lang="es-ES" sz="10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390524</xdr:colOff>
      <xdr:row>241</xdr:row>
      <xdr:rowOff>71436</xdr:rowOff>
    </xdr:from>
    <xdr:to>
      <xdr:col>10</xdr:col>
      <xdr:colOff>38099</xdr:colOff>
      <xdr:row>263</xdr:row>
      <xdr:rowOff>57149</xdr:rowOff>
    </xdr:to>
    <xdr:graphicFrame macro="">
      <xdr:nvGraphicFramePr>
        <xdr:cNvPr id="54" name="Gràfic 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457200</xdr:colOff>
      <xdr:row>244</xdr:row>
      <xdr:rowOff>161925</xdr:rowOff>
    </xdr:from>
    <xdr:to>
      <xdr:col>4</xdr:col>
      <xdr:colOff>400050</xdr:colOff>
      <xdr:row>246</xdr:row>
      <xdr:rowOff>123825</xdr:rowOff>
    </xdr:to>
    <xdr:sp macro="" textlink="">
      <xdr:nvSpPr>
        <xdr:cNvPr id="55" name="QuadreDeText 54"/>
        <xdr:cNvSpPr txBox="1"/>
      </xdr:nvSpPr>
      <xdr:spPr>
        <a:xfrm>
          <a:off x="457200" y="46643925"/>
          <a:ext cx="2381250" cy="3429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ARQUITECTURA, URBANISME I EDIFICACIÓ</a:t>
          </a:r>
        </a:p>
      </xdr:txBody>
    </xdr:sp>
    <xdr:clientData/>
  </xdr:twoCellAnchor>
  <xdr:twoCellAnchor>
    <xdr:from>
      <xdr:col>0</xdr:col>
      <xdr:colOff>466725</xdr:colOff>
      <xdr:row>248</xdr:row>
      <xdr:rowOff>9525</xdr:rowOff>
    </xdr:from>
    <xdr:to>
      <xdr:col>4</xdr:col>
      <xdr:colOff>409575</xdr:colOff>
      <xdr:row>249</xdr:row>
      <xdr:rowOff>85725</xdr:rowOff>
    </xdr:to>
    <xdr:sp macro="" textlink="">
      <xdr:nvSpPr>
        <xdr:cNvPr id="56" name="QuadreDeText 55"/>
        <xdr:cNvSpPr txBox="1"/>
      </xdr:nvSpPr>
      <xdr:spPr>
        <a:xfrm>
          <a:off x="466725" y="47253525"/>
          <a:ext cx="2381250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CIÈNCIES</a:t>
          </a:r>
        </a:p>
      </xdr:txBody>
    </xdr:sp>
    <xdr:clientData/>
  </xdr:twoCellAnchor>
  <xdr:twoCellAnchor>
    <xdr:from>
      <xdr:col>0</xdr:col>
      <xdr:colOff>457200</xdr:colOff>
      <xdr:row>253</xdr:row>
      <xdr:rowOff>114300</xdr:rowOff>
    </xdr:from>
    <xdr:to>
      <xdr:col>4</xdr:col>
      <xdr:colOff>390525</xdr:colOff>
      <xdr:row>255</xdr:row>
      <xdr:rowOff>76200</xdr:rowOff>
    </xdr:to>
    <xdr:sp macro="" textlink="">
      <xdr:nvSpPr>
        <xdr:cNvPr id="57" name="QuadreDeText 56"/>
        <xdr:cNvSpPr txBox="1"/>
      </xdr:nvSpPr>
      <xdr:spPr>
        <a:xfrm>
          <a:off x="457200" y="48310800"/>
          <a:ext cx="2371725" cy="3429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 DE LES TIC</a:t>
          </a:r>
        </a:p>
      </xdr:txBody>
    </xdr:sp>
    <xdr:clientData/>
  </xdr:twoCellAnchor>
  <xdr:twoCellAnchor>
    <xdr:from>
      <xdr:col>0</xdr:col>
      <xdr:colOff>438150</xdr:colOff>
      <xdr:row>256</xdr:row>
      <xdr:rowOff>142875</xdr:rowOff>
    </xdr:from>
    <xdr:to>
      <xdr:col>4</xdr:col>
      <xdr:colOff>409575</xdr:colOff>
      <xdr:row>258</xdr:row>
      <xdr:rowOff>28575</xdr:rowOff>
    </xdr:to>
    <xdr:sp macro="" textlink="">
      <xdr:nvSpPr>
        <xdr:cNvPr id="58" name="QuadreDeText 57"/>
        <xdr:cNvSpPr txBox="1"/>
      </xdr:nvSpPr>
      <xdr:spPr>
        <a:xfrm>
          <a:off x="438150" y="48910875"/>
          <a:ext cx="240982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 INDUSTRIAL</a:t>
          </a:r>
        </a:p>
      </xdr:txBody>
    </xdr:sp>
    <xdr:clientData/>
  </xdr:twoCellAnchor>
  <xdr:twoCellAnchor>
    <xdr:from>
      <xdr:col>0</xdr:col>
      <xdr:colOff>428625</xdr:colOff>
      <xdr:row>259</xdr:row>
      <xdr:rowOff>66675</xdr:rowOff>
    </xdr:from>
    <xdr:to>
      <xdr:col>4</xdr:col>
      <xdr:colOff>428625</xdr:colOff>
      <xdr:row>261</xdr:row>
      <xdr:rowOff>19050</xdr:rowOff>
    </xdr:to>
    <xdr:sp macro="" textlink="">
      <xdr:nvSpPr>
        <xdr:cNvPr id="59" name="QuadreDeText 58"/>
        <xdr:cNvSpPr txBox="1"/>
      </xdr:nvSpPr>
      <xdr:spPr>
        <a:xfrm>
          <a:off x="428625" y="49406175"/>
          <a:ext cx="2438400" cy="333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GLOBAL UPC</a:t>
          </a:r>
        </a:p>
      </xdr:txBody>
    </xdr:sp>
    <xdr:clientData/>
  </xdr:twoCellAnchor>
  <xdr:twoCellAnchor>
    <xdr:from>
      <xdr:col>0</xdr:col>
      <xdr:colOff>419100</xdr:colOff>
      <xdr:row>261</xdr:row>
      <xdr:rowOff>76200</xdr:rowOff>
    </xdr:from>
    <xdr:to>
      <xdr:col>10</xdr:col>
      <xdr:colOff>19050</xdr:colOff>
      <xdr:row>263</xdr:row>
      <xdr:rowOff>38100</xdr:rowOff>
    </xdr:to>
    <xdr:sp macro="" textlink="">
      <xdr:nvSpPr>
        <xdr:cNvPr id="60" name="QuadreDeText 59"/>
        <xdr:cNvSpPr txBox="1"/>
      </xdr:nvSpPr>
      <xdr:spPr>
        <a:xfrm>
          <a:off x="419100" y="49796700"/>
          <a:ext cx="5695950" cy="3429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l"/>
          <a:r>
            <a:rPr lang="es-ES" sz="1000">
              <a:solidFill>
                <a:schemeClr val="tx2"/>
              </a:solidFill>
            </a:rPr>
            <a:t>Nombre de respostes.</a:t>
          </a:r>
        </a:p>
      </xdr:txBody>
    </xdr:sp>
    <xdr:clientData/>
  </xdr:twoCellAnchor>
  <xdr:twoCellAnchor>
    <xdr:from>
      <xdr:col>0</xdr:col>
      <xdr:colOff>333374</xdr:colOff>
      <xdr:row>274</xdr:row>
      <xdr:rowOff>80961</xdr:rowOff>
    </xdr:from>
    <xdr:to>
      <xdr:col>9</xdr:col>
      <xdr:colOff>609599</xdr:colOff>
      <xdr:row>296</xdr:row>
      <xdr:rowOff>123824</xdr:rowOff>
    </xdr:to>
    <xdr:graphicFrame macro="">
      <xdr:nvGraphicFramePr>
        <xdr:cNvPr id="61" name="Gràfic 6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381000</xdr:colOff>
      <xdr:row>278</xdr:row>
      <xdr:rowOff>180974</xdr:rowOff>
    </xdr:from>
    <xdr:to>
      <xdr:col>4</xdr:col>
      <xdr:colOff>400050</xdr:colOff>
      <xdr:row>280</xdr:row>
      <xdr:rowOff>95249</xdr:rowOff>
    </xdr:to>
    <xdr:sp macro="" textlink="">
      <xdr:nvSpPr>
        <xdr:cNvPr id="62" name="QuadreDeText 61"/>
        <xdr:cNvSpPr txBox="1"/>
      </xdr:nvSpPr>
      <xdr:spPr>
        <a:xfrm>
          <a:off x="381000" y="55054499"/>
          <a:ext cx="2457450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ARQUITECTURA, URBANISME I EDIFICACIÓ</a:t>
          </a:r>
        </a:p>
      </xdr:txBody>
    </xdr:sp>
    <xdr:clientData/>
  </xdr:twoCellAnchor>
  <xdr:twoCellAnchor>
    <xdr:from>
      <xdr:col>0</xdr:col>
      <xdr:colOff>409575</xdr:colOff>
      <xdr:row>281</xdr:row>
      <xdr:rowOff>85725</xdr:rowOff>
    </xdr:from>
    <xdr:to>
      <xdr:col>4</xdr:col>
      <xdr:colOff>390525</xdr:colOff>
      <xdr:row>283</xdr:row>
      <xdr:rowOff>85725</xdr:rowOff>
    </xdr:to>
    <xdr:sp macro="" textlink="">
      <xdr:nvSpPr>
        <xdr:cNvPr id="63" name="QuadreDeText 62"/>
        <xdr:cNvSpPr txBox="1"/>
      </xdr:nvSpPr>
      <xdr:spPr>
        <a:xfrm>
          <a:off x="409575" y="55530750"/>
          <a:ext cx="2419350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CIÈNCIES</a:t>
          </a:r>
        </a:p>
      </xdr:txBody>
    </xdr:sp>
    <xdr:clientData/>
  </xdr:twoCellAnchor>
  <xdr:twoCellAnchor>
    <xdr:from>
      <xdr:col>0</xdr:col>
      <xdr:colOff>381000</xdr:colOff>
      <xdr:row>284</xdr:row>
      <xdr:rowOff>57149</xdr:rowOff>
    </xdr:from>
    <xdr:to>
      <xdr:col>4</xdr:col>
      <xdr:colOff>371475</xdr:colOff>
      <xdr:row>286</xdr:row>
      <xdr:rowOff>28574</xdr:rowOff>
    </xdr:to>
    <xdr:sp macro="" textlink="">
      <xdr:nvSpPr>
        <xdr:cNvPr id="64" name="QuadreDeText 63"/>
        <xdr:cNvSpPr txBox="1"/>
      </xdr:nvSpPr>
      <xdr:spPr>
        <a:xfrm>
          <a:off x="381000" y="56073674"/>
          <a:ext cx="2428875" cy="352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 CIVIL</a:t>
          </a:r>
        </a:p>
      </xdr:txBody>
    </xdr:sp>
    <xdr:clientData/>
  </xdr:twoCellAnchor>
  <xdr:twoCellAnchor>
    <xdr:from>
      <xdr:col>0</xdr:col>
      <xdr:colOff>371475</xdr:colOff>
      <xdr:row>287</xdr:row>
      <xdr:rowOff>47625</xdr:rowOff>
    </xdr:from>
    <xdr:to>
      <xdr:col>4</xdr:col>
      <xdr:colOff>381000</xdr:colOff>
      <xdr:row>289</xdr:row>
      <xdr:rowOff>0</xdr:rowOff>
    </xdr:to>
    <xdr:sp macro="" textlink="">
      <xdr:nvSpPr>
        <xdr:cNvPr id="65" name="QuadreDeText 64"/>
        <xdr:cNvSpPr txBox="1"/>
      </xdr:nvSpPr>
      <xdr:spPr>
        <a:xfrm>
          <a:off x="371475" y="56635650"/>
          <a:ext cx="2447925" cy="333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</a:t>
          </a:r>
          <a:r>
            <a:rPr lang="es-ES" sz="1000" baseline="0">
              <a:solidFill>
                <a:schemeClr val="tx2"/>
              </a:solidFill>
            </a:rPr>
            <a:t> DE LES TIC</a:t>
          </a:r>
          <a:endParaRPr lang="es-ES" sz="10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361950</xdr:colOff>
      <xdr:row>289</xdr:row>
      <xdr:rowOff>152400</xdr:rowOff>
    </xdr:from>
    <xdr:to>
      <xdr:col>4</xdr:col>
      <xdr:colOff>400050</xdr:colOff>
      <xdr:row>291</xdr:row>
      <xdr:rowOff>171450</xdr:rowOff>
    </xdr:to>
    <xdr:sp macro="" textlink="">
      <xdr:nvSpPr>
        <xdr:cNvPr id="66" name="QuadreDeText 65"/>
        <xdr:cNvSpPr txBox="1"/>
      </xdr:nvSpPr>
      <xdr:spPr>
        <a:xfrm>
          <a:off x="361950" y="57121425"/>
          <a:ext cx="2476500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</a:t>
          </a:r>
          <a:r>
            <a:rPr lang="es-ES" sz="1000" baseline="0">
              <a:solidFill>
                <a:schemeClr val="tx2"/>
              </a:solidFill>
            </a:rPr>
            <a:t> INDUSTRIAL</a:t>
          </a:r>
          <a:endParaRPr lang="es-ES" sz="10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361950</xdr:colOff>
      <xdr:row>292</xdr:row>
      <xdr:rowOff>85725</xdr:rowOff>
    </xdr:from>
    <xdr:to>
      <xdr:col>4</xdr:col>
      <xdr:colOff>400050</xdr:colOff>
      <xdr:row>294</xdr:row>
      <xdr:rowOff>104775</xdr:rowOff>
    </xdr:to>
    <xdr:sp macro="" textlink="">
      <xdr:nvSpPr>
        <xdr:cNvPr id="67" name="QuadreDeText 66"/>
        <xdr:cNvSpPr txBox="1"/>
      </xdr:nvSpPr>
      <xdr:spPr>
        <a:xfrm>
          <a:off x="361950" y="57626250"/>
          <a:ext cx="2476500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GLOBAL</a:t>
          </a:r>
          <a:r>
            <a:rPr lang="es-ES" sz="1000" baseline="0">
              <a:solidFill>
                <a:schemeClr val="tx2"/>
              </a:solidFill>
            </a:rPr>
            <a:t> UPC</a:t>
          </a:r>
          <a:endParaRPr lang="es-ES" sz="10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352425</xdr:colOff>
      <xdr:row>294</xdr:row>
      <xdr:rowOff>152400</xdr:rowOff>
    </xdr:from>
    <xdr:to>
      <xdr:col>9</xdr:col>
      <xdr:colOff>485775</xdr:colOff>
      <xdr:row>296</xdr:row>
      <xdr:rowOff>104775</xdr:rowOff>
    </xdr:to>
    <xdr:sp macro="" textlink="">
      <xdr:nvSpPr>
        <xdr:cNvPr id="68" name="QuadreDeText 67"/>
        <xdr:cNvSpPr txBox="1"/>
      </xdr:nvSpPr>
      <xdr:spPr>
        <a:xfrm>
          <a:off x="352425" y="58073925"/>
          <a:ext cx="5619750" cy="333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l"/>
          <a:r>
            <a:rPr lang="es-ES" sz="1000">
              <a:solidFill>
                <a:schemeClr val="tx2"/>
              </a:solidFill>
            </a:rPr>
            <a:t>Nombre de respostes.</a:t>
          </a:r>
        </a:p>
      </xdr:txBody>
    </xdr:sp>
    <xdr:clientData/>
  </xdr:twoCellAnchor>
  <xdr:twoCellAnchor>
    <xdr:from>
      <xdr:col>0</xdr:col>
      <xdr:colOff>323850</xdr:colOff>
      <xdr:row>298</xdr:row>
      <xdr:rowOff>100011</xdr:rowOff>
    </xdr:from>
    <xdr:to>
      <xdr:col>10</xdr:col>
      <xdr:colOff>0</xdr:colOff>
      <xdr:row>320</xdr:row>
      <xdr:rowOff>142874</xdr:rowOff>
    </xdr:to>
    <xdr:graphicFrame macro="">
      <xdr:nvGraphicFramePr>
        <xdr:cNvPr id="69" name="Gràfic 6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361950</xdr:colOff>
      <xdr:row>311</xdr:row>
      <xdr:rowOff>28575</xdr:rowOff>
    </xdr:from>
    <xdr:to>
      <xdr:col>4</xdr:col>
      <xdr:colOff>361950</xdr:colOff>
      <xdr:row>313</xdr:row>
      <xdr:rowOff>28575</xdr:rowOff>
    </xdr:to>
    <xdr:sp macro="" textlink="">
      <xdr:nvSpPr>
        <xdr:cNvPr id="70" name="QuadreDeText 69"/>
        <xdr:cNvSpPr txBox="1"/>
      </xdr:nvSpPr>
      <xdr:spPr>
        <a:xfrm>
          <a:off x="361950" y="61188600"/>
          <a:ext cx="2438400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 DE LES TIC</a:t>
          </a:r>
        </a:p>
      </xdr:txBody>
    </xdr:sp>
    <xdr:clientData/>
  </xdr:twoCellAnchor>
  <xdr:twoCellAnchor>
    <xdr:from>
      <xdr:col>0</xdr:col>
      <xdr:colOff>371475</xdr:colOff>
      <xdr:row>314</xdr:row>
      <xdr:rowOff>57150</xdr:rowOff>
    </xdr:from>
    <xdr:to>
      <xdr:col>4</xdr:col>
      <xdr:colOff>352425</xdr:colOff>
      <xdr:row>315</xdr:row>
      <xdr:rowOff>123825</xdr:rowOff>
    </xdr:to>
    <xdr:sp macro="" textlink="">
      <xdr:nvSpPr>
        <xdr:cNvPr id="71" name="QuadreDeText 70"/>
        <xdr:cNvSpPr txBox="1"/>
      </xdr:nvSpPr>
      <xdr:spPr>
        <a:xfrm>
          <a:off x="371475" y="61788675"/>
          <a:ext cx="2419350" cy="2571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 INDUSTRIAL</a:t>
          </a:r>
        </a:p>
      </xdr:txBody>
    </xdr:sp>
    <xdr:clientData/>
  </xdr:twoCellAnchor>
  <xdr:twoCellAnchor>
    <xdr:from>
      <xdr:col>0</xdr:col>
      <xdr:colOff>371475</xdr:colOff>
      <xdr:row>316</xdr:row>
      <xdr:rowOff>133350</xdr:rowOff>
    </xdr:from>
    <xdr:to>
      <xdr:col>4</xdr:col>
      <xdr:colOff>352425</xdr:colOff>
      <xdr:row>318</xdr:row>
      <xdr:rowOff>142875</xdr:rowOff>
    </xdr:to>
    <xdr:sp macro="" textlink="">
      <xdr:nvSpPr>
        <xdr:cNvPr id="72" name="QuadreDeText 71"/>
        <xdr:cNvSpPr txBox="1"/>
      </xdr:nvSpPr>
      <xdr:spPr>
        <a:xfrm>
          <a:off x="371475" y="62245875"/>
          <a:ext cx="2419350" cy="3905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GLOBAL UPC</a:t>
          </a:r>
        </a:p>
      </xdr:txBody>
    </xdr:sp>
    <xdr:clientData/>
  </xdr:twoCellAnchor>
  <xdr:twoCellAnchor>
    <xdr:from>
      <xdr:col>0</xdr:col>
      <xdr:colOff>352425</xdr:colOff>
      <xdr:row>318</xdr:row>
      <xdr:rowOff>161925</xdr:rowOff>
    </xdr:from>
    <xdr:to>
      <xdr:col>9</xdr:col>
      <xdr:colOff>590550</xdr:colOff>
      <xdr:row>320</xdr:row>
      <xdr:rowOff>123825</xdr:rowOff>
    </xdr:to>
    <xdr:sp macro="" textlink="">
      <xdr:nvSpPr>
        <xdr:cNvPr id="73" name="QuadreDeText 72"/>
        <xdr:cNvSpPr txBox="1"/>
      </xdr:nvSpPr>
      <xdr:spPr>
        <a:xfrm>
          <a:off x="352425" y="62655450"/>
          <a:ext cx="5724525" cy="3429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l"/>
          <a:r>
            <a:rPr lang="es-ES" sz="1000">
              <a:solidFill>
                <a:schemeClr val="tx2"/>
              </a:solidFill>
            </a:rPr>
            <a:t>Nombre</a:t>
          </a:r>
          <a:r>
            <a:rPr lang="es-ES" sz="1000" baseline="0">
              <a:solidFill>
                <a:schemeClr val="tx2"/>
              </a:solidFill>
            </a:rPr>
            <a:t> de respostes.</a:t>
          </a:r>
          <a:endParaRPr lang="es-ES" sz="10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323850</xdr:colOff>
      <xdr:row>322</xdr:row>
      <xdr:rowOff>109537</xdr:rowOff>
    </xdr:from>
    <xdr:to>
      <xdr:col>10</xdr:col>
      <xdr:colOff>0</xdr:colOff>
      <xdr:row>344</xdr:row>
      <xdr:rowOff>123825</xdr:rowOff>
    </xdr:to>
    <xdr:graphicFrame macro="">
      <xdr:nvGraphicFramePr>
        <xdr:cNvPr id="74" name="Gràfic 7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352425</xdr:colOff>
      <xdr:row>342</xdr:row>
      <xdr:rowOff>152400</xdr:rowOff>
    </xdr:from>
    <xdr:to>
      <xdr:col>9</xdr:col>
      <xdr:colOff>381000</xdr:colOff>
      <xdr:row>344</xdr:row>
      <xdr:rowOff>104775</xdr:rowOff>
    </xdr:to>
    <xdr:sp macro="" textlink="">
      <xdr:nvSpPr>
        <xdr:cNvPr id="75" name="QuadreDeText 74"/>
        <xdr:cNvSpPr txBox="1"/>
      </xdr:nvSpPr>
      <xdr:spPr>
        <a:xfrm>
          <a:off x="352425" y="67217925"/>
          <a:ext cx="5514975" cy="333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l"/>
          <a:r>
            <a:rPr lang="es-ES" sz="1000">
              <a:solidFill>
                <a:schemeClr val="tx2"/>
              </a:solidFill>
            </a:rPr>
            <a:t>Nombre</a:t>
          </a:r>
          <a:r>
            <a:rPr lang="es-ES" sz="1000" baseline="0">
              <a:solidFill>
                <a:schemeClr val="tx2"/>
              </a:solidFill>
            </a:rPr>
            <a:t> de respostes.</a:t>
          </a:r>
          <a:endParaRPr lang="es-ES" sz="10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323850</xdr:colOff>
      <xdr:row>346</xdr:row>
      <xdr:rowOff>90486</xdr:rowOff>
    </xdr:from>
    <xdr:to>
      <xdr:col>10</xdr:col>
      <xdr:colOff>0</xdr:colOff>
      <xdr:row>368</xdr:row>
      <xdr:rowOff>133349</xdr:rowOff>
    </xdr:to>
    <xdr:graphicFrame macro="">
      <xdr:nvGraphicFramePr>
        <xdr:cNvPr id="76" name="Gràfic 7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352425</xdr:colOff>
      <xdr:row>359</xdr:row>
      <xdr:rowOff>95250</xdr:rowOff>
    </xdr:from>
    <xdr:to>
      <xdr:col>4</xdr:col>
      <xdr:colOff>361950</xdr:colOff>
      <xdr:row>361</xdr:row>
      <xdr:rowOff>9525</xdr:rowOff>
    </xdr:to>
    <xdr:sp macro="" textlink="">
      <xdr:nvSpPr>
        <xdr:cNvPr id="77" name="QuadreDeText 76"/>
        <xdr:cNvSpPr txBox="1"/>
      </xdr:nvSpPr>
      <xdr:spPr>
        <a:xfrm>
          <a:off x="352425" y="70399275"/>
          <a:ext cx="2447925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 DE LES TIC</a:t>
          </a:r>
        </a:p>
      </xdr:txBody>
    </xdr:sp>
    <xdr:clientData/>
  </xdr:twoCellAnchor>
  <xdr:twoCellAnchor>
    <xdr:from>
      <xdr:col>0</xdr:col>
      <xdr:colOff>381000</xdr:colOff>
      <xdr:row>362</xdr:row>
      <xdr:rowOff>123825</xdr:rowOff>
    </xdr:from>
    <xdr:to>
      <xdr:col>4</xdr:col>
      <xdr:colOff>361950</xdr:colOff>
      <xdr:row>363</xdr:row>
      <xdr:rowOff>114300</xdr:rowOff>
    </xdr:to>
    <xdr:sp macro="" textlink="">
      <xdr:nvSpPr>
        <xdr:cNvPr id="78" name="QuadreDeText 77"/>
        <xdr:cNvSpPr txBox="1"/>
      </xdr:nvSpPr>
      <xdr:spPr>
        <a:xfrm>
          <a:off x="381000" y="70999350"/>
          <a:ext cx="2419350" cy="1809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</a:t>
          </a:r>
          <a:r>
            <a:rPr lang="es-ES" sz="1000" baseline="0">
              <a:solidFill>
                <a:schemeClr val="tx2"/>
              </a:solidFill>
            </a:rPr>
            <a:t> INDUSTRIAL</a:t>
          </a:r>
          <a:endParaRPr lang="es-ES" sz="10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352425</xdr:colOff>
      <xdr:row>365</xdr:row>
      <xdr:rowOff>9525</xdr:rowOff>
    </xdr:from>
    <xdr:to>
      <xdr:col>4</xdr:col>
      <xdr:colOff>361950</xdr:colOff>
      <xdr:row>366</xdr:row>
      <xdr:rowOff>142875</xdr:rowOff>
    </xdr:to>
    <xdr:sp macro="" textlink="">
      <xdr:nvSpPr>
        <xdr:cNvPr id="79" name="QuadreDeText 78"/>
        <xdr:cNvSpPr txBox="1"/>
      </xdr:nvSpPr>
      <xdr:spPr>
        <a:xfrm>
          <a:off x="352425" y="71456550"/>
          <a:ext cx="2447925" cy="323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GLOBAL UPC</a:t>
          </a:r>
        </a:p>
      </xdr:txBody>
    </xdr:sp>
    <xdr:clientData/>
  </xdr:twoCellAnchor>
  <xdr:twoCellAnchor>
    <xdr:from>
      <xdr:col>0</xdr:col>
      <xdr:colOff>361950</xdr:colOff>
      <xdr:row>367</xdr:row>
      <xdr:rowOff>19050</xdr:rowOff>
    </xdr:from>
    <xdr:to>
      <xdr:col>9</xdr:col>
      <xdr:colOff>514350</xdr:colOff>
      <xdr:row>368</xdr:row>
      <xdr:rowOff>123825</xdr:rowOff>
    </xdr:to>
    <xdr:sp macro="" textlink="">
      <xdr:nvSpPr>
        <xdr:cNvPr id="80" name="QuadreDeText 79"/>
        <xdr:cNvSpPr txBox="1"/>
      </xdr:nvSpPr>
      <xdr:spPr>
        <a:xfrm>
          <a:off x="361950" y="71847075"/>
          <a:ext cx="5638800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l"/>
          <a:r>
            <a:rPr lang="es-ES" sz="1000">
              <a:solidFill>
                <a:schemeClr val="tx2"/>
              </a:solidFill>
            </a:rPr>
            <a:t>Nombre de respostes.</a:t>
          </a:r>
        </a:p>
      </xdr:txBody>
    </xdr:sp>
    <xdr:clientData/>
  </xdr:twoCellAnchor>
  <xdr:twoCellAnchor>
    <xdr:from>
      <xdr:col>0</xdr:col>
      <xdr:colOff>333374</xdr:colOff>
      <xdr:row>370</xdr:row>
      <xdr:rowOff>138111</xdr:rowOff>
    </xdr:from>
    <xdr:to>
      <xdr:col>9</xdr:col>
      <xdr:colOff>590549</xdr:colOff>
      <xdr:row>392</xdr:row>
      <xdr:rowOff>123824</xdr:rowOff>
    </xdr:to>
    <xdr:graphicFrame macro="">
      <xdr:nvGraphicFramePr>
        <xdr:cNvPr id="81" name="Gràfic 8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361950</xdr:colOff>
      <xdr:row>374</xdr:row>
      <xdr:rowOff>66675</xdr:rowOff>
    </xdr:from>
    <xdr:to>
      <xdr:col>4</xdr:col>
      <xdr:colOff>352425</xdr:colOff>
      <xdr:row>375</xdr:row>
      <xdr:rowOff>104775</xdr:rowOff>
    </xdr:to>
    <xdr:sp macro="" textlink="">
      <xdr:nvSpPr>
        <xdr:cNvPr id="82" name="QuadreDeText 81"/>
        <xdr:cNvSpPr txBox="1"/>
      </xdr:nvSpPr>
      <xdr:spPr>
        <a:xfrm>
          <a:off x="361950" y="73228200"/>
          <a:ext cx="2428875" cy="2286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ARQUITECTURA</a:t>
          </a:r>
          <a:r>
            <a:rPr lang="es-ES" sz="1000" baseline="0">
              <a:solidFill>
                <a:schemeClr val="tx2"/>
              </a:solidFill>
            </a:rPr>
            <a:t>, URBANISME I EDIFICACIÓ</a:t>
          </a:r>
          <a:endParaRPr lang="es-ES" sz="10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390525</xdr:colOff>
      <xdr:row>377</xdr:row>
      <xdr:rowOff>9525</xdr:rowOff>
    </xdr:from>
    <xdr:to>
      <xdr:col>4</xdr:col>
      <xdr:colOff>371475</xdr:colOff>
      <xdr:row>378</xdr:row>
      <xdr:rowOff>104775</xdr:rowOff>
    </xdr:to>
    <xdr:sp macro="" textlink="">
      <xdr:nvSpPr>
        <xdr:cNvPr id="83" name="QuadreDeText 82"/>
        <xdr:cNvSpPr txBox="1"/>
      </xdr:nvSpPr>
      <xdr:spPr>
        <a:xfrm>
          <a:off x="390525" y="73742550"/>
          <a:ext cx="2419350" cy="285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CIÈNCIES</a:t>
          </a:r>
        </a:p>
      </xdr:txBody>
    </xdr:sp>
    <xdr:clientData/>
  </xdr:twoCellAnchor>
  <xdr:twoCellAnchor>
    <xdr:from>
      <xdr:col>0</xdr:col>
      <xdr:colOff>381000</xdr:colOff>
      <xdr:row>380</xdr:row>
      <xdr:rowOff>1</xdr:rowOff>
    </xdr:from>
    <xdr:to>
      <xdr:col>4</xdr:col>
      <xdr:colOff>371475</xdr:colOff>
      <xdr:row>381</xdr:row>
      <xdr:rowOff>95251</xdr:rowOff>
    </xdr:to>
    <xdr:sp macro="" textlink="">
      <xdr:nvSpPr>
        <xdr:cNvPr id="84" name="QuadreDeText 83"/>
        <xdr:cNvSpPr txBox="1"/>
      </xdr:nvSpPr>
      <xdr:spPr>
        <a:xfrm>
          <a:off x="381000" y="74304526"/>
          <a:ext cx="2428875" cy="285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 CIVIL</a:t>
          </a:r>
        </a:p>
      </xdr:txBody>
    </xdr:sp>
    <xdr:clientData/>
  </xdr:twoCellAnchor>
  <xdr:twoCellAnchor>
    <xdr:from>
      <xdr:col>0</xdr:col>
      <xdr:colOff>361950</xdr:colOff>
      <xdr:row>382</xdr:row>
      <xdr:rowOff>171450</xdr:rowOff>
    </xdr:from>
    <xdr:to>
      <xdr:col>4</xdr:col>
      <xdr:colOff>371475</xdr:colOff>
      <xdr:row>384</xdr:row>
      <xdr:rowOff>104775</xdr:rowOff>
    </xdr:to>
    <xdr:sp macro="" textlink="">
      <xdr:nvSpPr>
        <xdr:cNvPr id="85" name="QuadreDeText 84"/>
        <xdr:cNvSpPr txBox="1"/>
      </xdr:nvSpPr>
      <xdr:spPr>
        <a:xfrm>
          <a:off x="361950" y="74856975"/>
          <a:ext cx="2447925" cy="314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</a:t>
          </a:r>
          <a:r>
            <a:rPr lang="es-ES" sz="1000" baseline="0">
              <a:solidFill>
                <a:schemeClr val="tx2"/>
              </a:solidFill>
            </a:rPr>
            <a:t> DE LES TIC</a:t>
          </a:r>
          <a:endParaRPr lang="es-ES" sz="10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381000</xdr:colOff>
      <xdr:row>386</xdr:row>
      <xdr:rowOff>9525</xdr:rowOff>
    </xdr:from>
    <xdr:to>
      <xdr:col>4</xdr:col>
      <xdr:colOff>371475</xdr:colOff>
      <xdr:row>387</xdr:row>
      <xdr:rowOff>76200</xdr:rowOff>
    </xdr:to>
    <xdr:sp macro="" textlink="">
      <xdr:nvSpPr>
        <xdr:cNvPr id="86" name="QuadreDeText 85"/>
        <xdr:cNvSpPr txBox="1"/>
      </xdr:nvSpPr>
      <xdr:spPr>
        <a:xfrm>
          <a:off x="381000" y="75457050"/>
          <a:ext cx="2428875" cy="2571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</a:t>
          </a:r>
          <a:r>
            <a:rPr lang="es-ES" sz="1000" baseline="0">
              <a:solidFill>
                <a:schemeClr val="tx2"/>
              </a:solidFill>
            </a:rPr>
            <a:t> INDUSTRIAL</a:t>
          </a:r>
          <a:endParaRPr lang="es-ES" sz="10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371475</xdr:colOff>
      <xdr:row>388</xdr:row>
      <xdr:rowOff>142875</xdr:rowOff>
    </xdr:from>
    <xdr:to>
      <xdr:col>4</xdr:col>
      <xdr:colOff>371475</xdr:colOff>
      <xdr:row>390</xdr:row>
      <xdr:rowOff>85725</xdr:rowOff>
    </xdr:to>
    <xdr:sp macro="" textlink="">
      <xdr:nvSpPr>
        <xdr:cNvPr id="87" name="QuadreDeText 86"/>
        <xdr:cNvSpPr txBox="1"/>
      </xdr:nvSpPr>
      <xdr:spPr>
        <a:xfrm>
          <a:off x="371475" y="75971400"/>
          <a:ext cx="2438400" cy="3238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GLOBAL UPC</a:t>
          </a:r>
        </a:p>
      </xdr:txBody>
    </xdr:sp>
    <xdr:clientData/>
  </xdr:twoCellAnchor>
  <xdr:twoCellAnchor>
    <xdr:from>
      <xdr:col>0</xdr:col>
      <xdr:colOff>361950</xdr:colOff>
      <xdr:row>390</xdr:row>
      <xdr:rowOff>133350</xdr:rowOff>
    </xdr:from>
    <xdr:to>
      <xdr:col>9</xdr:col>
      <xdr:colOff>285750</xdr:colOff>
      <xdr:row>392</xdr:row>
      <xdr:rowOff>114300</xdr:rowOff>
    </xdr:to>
    <xdr:sp macro="" textlink="">
      <xdr:nvSpPr>
        <xdr:cNvPr id="88" name="QuadreDeText 87"/>
        <xdr:cNvSpPr txBox="1"/>
      </xdr:nvSpPr>
      <xdr:spPr>
        <a:xfrm>
          <a:off x="361950" y="76342875"/>
          <a:ext cx="5410200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l"/>
          <a:r>
            <a:rPr lang="es-ES" sz="1000">
              <a:solidFill>
                <a:schemeClr val="tx2"/>
              </a:solidFill>
            </a:rPr>
            <a:t>Nombre de respostes.</a:t>
          </a:r>
        </a:p>
      </xdr:txBody>
    </xdr:sp>
    <xdr:clientData/>
  </xdr:twoCellAnchor>
  <xdr:twoCellAnchor>
    <xdr:from>
      <xdr:col>0</xdr:col>
      <xdr:colOff>342900</xdr:colOff>
      <xdr:row>394</xdr:row>
      <xdr:rowOff>90486</xdr:rowOff>
    </xdr:from>
    <xdr:to>
      <xdr:col>9</xdr:col>
      <xdr:colOff>590550</xdr:colOff>
      <xdr:row>416</xdr:row>
      <xdr:rowOff>133349</xdr:rowOff>
    </xdr:to>
    <xdr:graphicFrame macro="">
      <xdr:nvGraphicFramePr>
        <xdr:cNvPr id="89" name="Gràfic 8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390525</xdr:colOff>
      <xdr:row>397</xdr:row>
      <xdr:rowOff>161925</xdr:rowOff>
    </xdr:from>
    <xdr:to>
      <xdr:col>4</xdr:col>
      <xdr:colOff>371475</xdr:colOff>
      <xdr:row>399</xdr:row>
      <xdr:rowOff>85725</xdr:rowOff>
    </xdr:to>
    <xdr:sp macro="" textlink="">
      <xdr:nvSpPr>
        <xdr:cNvPr id="90" name="QuadreDeText 89"/>
        <xdr:cNvSpPr txBox="1"/>
      </xdr:nvSpPr>
      <xdr:spPr>
        <a:xfrm>
          <a:off x="390525" y="77704950"/>
          <a:ext cx="2419350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ES" sz="1000">
              <a:solidFill>
                <a:schemeClr val="tx2"/>
              </a:solidFill>
            </a:rPr>
            <a:t>ARQUITECTURA, URBANISME</a:t>
          </a:r>
          <a:r>
            <a:rPr lang="es-ES" sz="1000" baseline="0">
              <a:solidFill>
                <a:schemeClr val="tx2"/>
              </a:solidFill>
            </a:rPr>
            <a:t> I EDIFICACIÓ</a:t>
          </a:r>
          <a:endParaRPr lang="es-ES" sz="10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400050</xdr:colOff>
      <xdr:row>400</xdr:row>
      <xdr:rowOff>171450</xdr:rowOff>
    </xdr:from>
    <xdr:to>
      <xdr:col>4</xdr:col>
      <xdr:colOff>390525</xdr:colOff>
      <xdr:row>402</xdr:row>
      <xdr:rowOff>85725</xdr:rowOff>
    </xdr:to>
    <xdr:sp macro="" textlink="">
      <xdr:nvSpPr>
        <xdr:cNvPr id="91" name="QuadreDeText 90"/>
        <xdr:cNvSpPr txBox="1"/>
      </xdr:nvSpPr>
      <xdr:spPr>
        <a:xfrm>
          <a:off x="400050" y="78285975"/>
          <a:ext cx="2428875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CIÈNCIES</a:t>
          </a:r>
        </a:p>
      </xdr:txBody>
    </xdr:sp>
    <xdr:clientData/>
  </xdr:twoCellAnchor>
  <xdr:twoCellAnchor>
    <xdr:from>
      <xdr:col>0</xdr:col>
      <xdr:colOff>381000</xdr:colOff>
      <xdr:row>403</xdr:row>
      <xdr:rowOff>171450</xdr:rowOff>
    </xdr:from>
    <xdr:to>
      <xdr:col>4</xdr:col>
      <xdr:colOff>390525</xdr:colOff>
      <xdr:row>405</xdr:row>
      <xdr:rowOff>66675</xdr:rowOff>
    </xdr:to>
    <xdr:sp macro="" textlink="">
      <xdr:nvSpPr>
        <xdr:cNvPr id="92" name="QuadreDeText 91"/>
        <xdr:cNvSpPr txBox="1"/>
      </xdr:nvSpPr>
      <xdr:spPr>
        <a:xfrm>
          <a:off x="381000" y="78857475"/>
          <a:ext cx="244792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</a:t>
          </a:r>
          <a:r>
            <a:rPr lang="es-ES" sz="1000" baseline="0">
              <a:solidFill>
                <a:schemeClr val="tx2"/>
              </a:solidFill>
            </a:rPr>
            <a:t> CIVIL</a:t>
          </a:r>
          <a:endParaRPr lang="es-ES" sz="10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371475</xdr:colOff>
      <xdr:row>406</xdr:row>
      <xdr:rowOff>142875</xdr:rowOff>
    </xdr:from>
    <xdr:to>
      <xdr:col>4</xdr:col>
      <xdr:colOff>381000</xdr:colOff>
      <xdr:row>408</xdr:row>
      <xdr:rowOff>104775</xdr:rowOff>
    </xdr:to>
    <xdr:sp macro="" textlink="">
      <xdr:nvSpPr>
        <xdr:cNvPr id="93" name="QuadreDeText 92"/>
        <xdr:cNvSpPr txBox="1"/>
      </xdr:nvSpPr>
      <xdr:spPr>
        <a:xfrm>
          <a:off x="371475" y="79400400"/>
          <a:ext cx="2447925" cy="3429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 DE LES TIC</a:t>
          </a:r>
        </a:p>
      </xdr:txBody>
    </xdr:sp>
    <xdr:clientData/>
  </xdr:twoCellAnchor>
  <xdr:twoCellAnchor>
    <xdr:from>
      <xdr:col>0</xdr:col>
      <xdr:colOff>371475</xdr:colOff>
      <xdr:row>410</xdr:row>
      <xdr:rowOff>9526</xdr:rowOff>
    </xdr:from>
    <xdr:to>
      <xdr:col>4</xdr:col>
      <xdr:colOff>390525</xdr:colOff>
      <xdr:row>411</xdr:row>
      <xdr:rowOff>47626</xdr:rowOff>
    </xdr:to>
    <xdr:sp macro="" textlink="">
      <xdr:nvSpPr>
        <xdr:cNvPr id="94" name="QuadreDeText 93"/>
        <xdr:cNvSpPr txBox="1"/>
      </xdr:nvSpPr>
      <xdr:spPr>
        <a:xfrm>
          <a:off x="371475" y="80029051"/>
          <a:ext cx="2457450" cy="2286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</a:t>
          </a:r>
          <a:r>
            <a:rPr lang="es-ES" sz="1000" baseline="0">
              <a:solidFill>
                <a:schemeClr val="tx2"/>
              </a:solidFill>
            </a:rPr>
            <a:t> INDUSTRIAL</a:t>
          </a:r>
          <a:endParaRPr lang="es-ES" sz="10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390525</xdr:colOff>
      <xdr:row>412</xdr:row>
      <xdr:rowOff>142875</xdr:rowOff>
    </xdr:from>
    <xdr:to>
      <xdr:col>4</xdr:col>
      <xdr:colOff>390525</xdr:colOff>
      <xdr:row>414</xdr:row>
      <xdr:rowOff>104775</xdr:rowOff>
    </xdr:to>
    <xdr:sp macro="" textlink="">
      <xdr:nvSpPr>
        <xdr:cNvPr id="95" name="QuadreDeText 94"/>
        <xdr:cNvSpPr txBox="1"/>
      </xdr:nvSpPr>
      <xdr:spPr>
        <a:xfrm>
          <a:off x="390525" y="80543400"/>
          <a:ext cx="2438400" cy="3429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GLOBAL UPC</a:t>
          </a:r>
        </a:p>
      </xdr:txBody>
    </xdr:sp>
    <xdr:clientData/>
  </xdr:twoCellAnchor>
  <xdr:twoCellAnchor>
    <xdr:from>
      <xdr:col>0</xdr:col>
      <xdr:colOff>361950</xdr:colOff>
      <xdr:row>414</xdr:row>
      <xdr:rowOff>123825</xdr:rowOff>
    </xdr:from>
    <xdr:to>
      <xdr:col>9</xdr:col>
      <xdr:colOff>381000</xdr:colOff>
      <xdr:row>416</xdr:row>
      <xdr:rowOff>114300</xdr:rowOff>
    </xdr:to>
    <xdr:sp macro="" textlink="">
      <xdr:nvSpPr>
        <xdr:cNvPr id="96" name="QuadreDeText 95"/>
        <xdr:cNvSpPr txBox="1"/>
      </xdr:nvSpPr>
      <xdr:spPr>
        <a:xfrm>
          <a:off x="361950" y="80905350"/>
          <a:ext cx="5505450" cy="371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l"/>
          <a:r>
            <a:rPr lang="es-ES" sz="1000">
              <a:solidFill>
                <a:schemeClr val="tx2"/>
              </a:solidFill>
            </a:rPr>
            <a:t>Nombre de respostes.</a:t>
          </a:r>
        </a:p>
      </xdr:txBody>
    </xdr:sp>
    <xdr:clientData/>
  </xdr:twoCellAnchor>
  <xdr:twoCellAnchor>
    <xdr:from>
      <xdr:col>0</xdr:col>
      <xdr:colOff>333374</xdr:colOff>
      <xdr:row>418</xdr:row>
      <xdr:rowOff>128586</xdr:rowOff>
    </xdr:from>
    <xdr:to>
      <xdr:col>9</xdr:col>
      <xdr:colOff>590549</xdr:colOff>
      <xdr:row>440</xdr:row>
      <xdr:rowOff>133349</xdr:rowOff>
    </xdr:to>
    <xdr:graphicFrame macro="">
      <xdr:nvGraphicFramePr>
        <xdr:cNvPr id="97" name="Gràfic 9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342900</xdr:colOff>
      <xdr:row>439</xdr:row>
      <xdr:rowOff>9525</xdr:rowOff>
    </xdr:from>
    <xdr:to>
      <xdr:col>9</xdr:col>
      <xdr:colOff>485775</xdr:colOff>
      <xdr:row>440</xdr:row>
      <xdr:rowOff>133350</xdr:rowOff>
    </xdr:to>
    <xdr:sp macro="" textlink="">
      <xdr:nvSpPr>
        <xdr:cNvPr id="98" name="QuadreDeText 97"/>
        <xdr:cNvSpPr txBox="1"/>
      </xdr:nvSpPr>
      <xdr:spPr>
        <a:xfrm>
          <a:off x="342900" y="85553550"/>
          <a:ext cx="5629275" cy="314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l"/>
          <a:r>
            <a:rPr lang="es-ES" sz="1000">
              <a:solidFill>
                <a:schemeClr val="tx2"/>
              </a:solidFill>
            </a:rPr>
            <a:t>Nombre de respostes.</a:t>
          </a:r>
        </a:p>
      </xdr:txBody>
    </xdr:sp>
    <xdr:clientData/>
  </xdr:twoCellAnchor>
  <xdr:twoCellAnchor>
    <xdr:from>
      <xdr:col>0</xdr:col>
      <xdr:colOff>333374</xdr:colOff>
      <xdr:row>442</xdr:row>
      <xdr:rowOff>109537</xdr:rowOff>
    </xdr:from>
    <xdr:to>
      <xdr:col>9</xdr:col>
      <xdr:colOff>590549</xdr:colOff>
      <xdr:row>464</xdr:row>
      <xdr:rowOff>142875</xdr:rowOff>
    </xdr:to>
    <xdr:graphicFrame macro="">
      <xdr:nvGraphicFramePr>
        <xdr:cNvPr id="99" name="Gràfic 9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361950</xdr:colOff>
      <xdr:row>446</xdr:row>
      <xdr:rowOff>19049</xdr:rowOff>
    </xdr:from>
    <xdr:to>
      <xdr:col>4</xdr:col>
      <xdr:colOff>361950</xdr:colOff>
      <xdr:row>447</xdr:row>
      <xdr:rowOff>76200</xdr:rowOff>
    </xdr:to>
    <xdr:sp macro="" textlink="">
      <xdr:nvSpPr>
        <xdr:cNvPr id="100" name="QuadreDeText 99"/>
        <xdr:cNvSpPr txBox="1"/>
      </xdr:nvSpPr>
      <xdr:spPr>
        <a:xfrm>
          <a:off x="361950" y="86896574"/>
          <a:ext cx="2438400" cy="2476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ARQUITECTURA,</a:t>
          </a:r>
          <a:r>
            <a:rPr lang="es-ES" sz="1000" baseline="0">
              <a:solidFill>
                <a:schemeClr val="tx2"/>
              </a:solidFill>
            </a:rPr>
            <a:t> URBANISME I EDIFICACIÓ</a:t>
          </a:r>
          <a:endParaRPr lang="es-ES" sz="10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381000</xdr:colOff>
      <xdr:row>448</xdr:row>
      <xdr:rowOff>180975</xdr:rowOff>
    </xdr:from>
    <xdr:to>
      <xdr:col>4</xdr:col>
      <xdr:colOff>371475</xdr:colOff>
      <xdr:row>450</xdr:row>
      <xdr:rowOff>95250</xdr:rowOff>
    </xdr:to>
    <xdr:sp macro="" textlink="">
      <xdr:nvSpPr>
        <xdr:cNvPr id="101" name="QuadreDeText 100"/>
        <xdr:cNvSpPr txBox="1"/>
      </xdr:nvSpPr>
      <xdr:spPr>
        <a:xfrm>
          <a:off x="381000" y="87439500"/>
          <a:ext cx="2428875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CIÈNCIES</a:t>
          </a:r>
        </a:p>
      </xdr:txBody>
    </xdr:sp>
    <xdr:clientData/>
  </xdr:twoCellAnchor>
  <xdr:twoCellAnchor>
    <xdr:from>
      <xdr:col>0</xdr:col>
      <xdr:colOff>390525</xdr:colOff>
      <xdr:row>452</xdr:row>
      <xdr:rowOff>9525</xdr:rowOff>
    </xdr:from>
    <xdr:to>
      <xdr:col>4</xdr:col>
      <xdr:colOff>371475</xdr:colOff>
      <xdr:row>453</xdr:row>
      <xdr:rowOff>85725</xdr:rowOff>
    </xdr:to>
    <xdr:sp macro="" textlink="">
      <xdr:nvSpPr>
        <xdr:cNvPr id="102" name="QuadreDeText 101"/>
        <xdr:cNvSpPr txBox="1"/>
      </xdr:nvSpPr>
      <xdr:spPr>
        <a:xfrm>
          <a:off x="390525" y="88030050"/>
          <a:ext cx="2419350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 CIVIL</a:t>
          </a:r>
        </a:p>
      </xdr:txBody>
    </xdr:sp>
    <xdr:clientData/>
  </xdr:twoCellAnchor>
  <xdr:twoCellAnchor>
    <xdr:from>
      <xdr:col>0</xdr:col>
      <xdr:colOff>390525</xdr:colOff>
      <xdr:row>455</xdr:row>
      <xdr:rowOff>19051</xdr:rowOff>
    </xdr:from>
    <xdr:to>
      <xdr:col>4</xdr:col>
      <xdr:colOff>371475</xdr:colOff>
      <xdr:row>456</xdr:row>
      <xdr:rowOff>76201</xdr:rowOff>
    </xdr:to>
    <xdr:sp macro="" textlink="">
      <xdr:nvSpPr>
        <xdr:cNvPr id="103" name="QuadreDeText 102"/>
        <xdr:cNvSpPr txBox="1"/>
      </xdr:nvSpPr>
      <xdr:spPr>
        <a:xfrm>
          <a:off x="390525" y="88611076"/>
          <a:ext cx="2419350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 DE LES TIC</a:t>
          </a:r>
        </a:p>
      </xdr:txBody>
    </xdr:sp>
    <xdr:clientData/>
  </xdr:twoCellAnchor>
  <xdr:twoCellAnchor>
    <xdr:from>
      <xdr:col>0</xdr:col>
      <xdr:colOff>371475</xdr:colOff>
      <xdr:row>458</xdr:row>
      <xdr:rowOff>0</xdr:rowOff>
    </xdr:from>
    <xdr:to>
      <xdr:col>4</xdr:col>
      <xdr:colOff>371475</xdr:colOff>
      <xdr:row>459</xdr:row>
      <xdr:rowOff>114300</xdr:rowOff>
    </xdr:to>
    <xdr:sp macro="" textlink="">
      <xdr:nvSpPr>
        <xdr:cNvPr id="104" name="QuadreDeText 103"/>
        <xdr:cNvSpPr txBox="1"/>
      </xdr:nvSpPr>
      <xdr:spPr>
        <a:xfrm>
          <a:off x="371475" y="89163525"/>
          <a:ext cx="2438400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</a:t>
          </a:r>
          <a:r>
            <a:rPr lang="es-ES" sz="1000" baseline="0">
              <a:solidFill>
                <a:schemeClr val="tx2"/>
              </a:solidFill>
            </a:rPr>
            <a:t> INDUSTRIAL</a:t>
          </a:r>
          <a:endParaRPr lang="es-ES" sz="10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381000</xdr:colOff>
      <xdr:row>461</xdr:row>
      <xdr:rowOff>9525</xdr:rowOff>
    </xdr:from>
    <xdr:to>
      <xdr:col>4</xdr:col>
      <xdr:colOff>371475</xdr:colOff>
      <xdr:row>462</xdr:row>
      <xdr:rowOff>104775</xdr:rowOff>
    </xdr:to>
    <xdr:sp macro="" textlink="">
      <xdr:nvSpPr>
        <xdr:cNvPr id="105" name="QuadreDeText 104"/>
        <xdr:cNvSpPr txBox="1"/>
      </xdr:nvSpPr>
      <xdr:spPr>
        <a:xfrm>
          <a:off x="381000" y="89744550"/>
          <a:ext cx="2428875" cy="285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GLOBAL UPC</a:t>
          </a:r>
        </a:p>
      </xdr:txBody>
    </xdr:sp>
    <xdr:clientData/>
  </xdr:twoCellAnchor>
  <xdr:twoCellAnchor>
    <xdr:from>
      <xdr:col>0</xdr:col>
      <xdr:colOff>352425</xdr:colOff>
      <xdr:row>462</xdr:row>
      <xdr:rowOff>161925</xdr:rowOff>
    </xdr:from>
    <xdr:to>
      <xdr:col>9</xdr:col>
      <xdr:colOff>447675</xdr:colOff>
      <xdr:row>464</xdr:row>
      <xdr:rowOff>133350</xdr:rowOff>
    </xdr:to>
    <xdr:sp macro="" textlink="">
      <xdr:nvSpPr>
        <xdr:cNvPr id="106" name="QuadreDeText 105"/>
        <xdr:cNvSpPr txBox="1"/>
      </xdr:nvSpPr>
      <xdr:spPr>
        <a:xfrm>
          <a:off x="352425" y="90087450"/>
          <a:ext cx="5581650" cy="352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l"/>
          <a:r>
            <a:rPr lang="es-ES" sz="1000">
              <a:solidFill>
                <a:schemeClr val="tx2"/>
              </a:solidFill>
            </a:rPr>
            <a:t>Nombre de respostes.</a:t>
          </a:r>
        </a:p>
      </xdr:txBody>
    </xdr:sp>
    <xdr:clientData/>
  </xdr:twoCellAnchor>
  <xdr:twoCellAnchor>
    <xdr:from>
      <xdr:col>0</xdr:col>
      <xdr:colOff>333374</xdr:colOff>
      <xdr:row>466</xdr:row>
      <xdr:rowOff>128586</xdr:rowOff>
    </xdr:from>
    <xdr:to>
      <xdr:col>9</xdr:col>
      <xdr:colOff>590549</xdr:colOff>
      <xdr:row>488</xdr:row>
      <xdr:rowOff>95249</xdr:rowOff>
    </xdr:to>
    <xdr:graphicFrame macro="">
      <xdr:nvGraphicFramePr>
        <xdr:cNvPr id="107" name="Gràfic 10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381000</xdr:colOff>
      <xdr:row>479</xdr:row>
      <xdr:rowOff>9525</xdr:rowOff>
    </xdr:from>
    <xdr:to>
      <xdr:col>4</xdr:col>
      <xdr:colOff>361950</xdr:colOff>
      <xdr:row>481</xdr:row>
      <xdr:rowOff>9525</xdr:rowOff>
    </xdr:to>
    <xdr:sp macro="" textlink="">
      <xdr:nvSpPr>
        <xdr:cNvPr id="108" name="QuadreDeText 107"/>
        <xdr:cNvSpPr txBox="1"/>
      </xdr:nvSpPr>
      <xdr:spPr>
        <a:xfrm>
          <a:off x="381000" y="93173550"/>
          <a:ext cx="2419350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 DE LES TIC</a:t>
          </a:r>
        </a:p>
      </xdr:txBody>
    </xdr:sp>
    <xdr:clientData/>
  </xdr:twoCellAnchor>
  <xdr:twoCellAnchor>
    <xdr:from>
      <xdr:col>0</xdr:col>
      <xdr:colOff>361950</xdr:colOff>
      <xdr:row>482</xdr:row>
      <xdr:rowOff>28576</xdr:rowOff>
    </xdr:from>
    <xdr:to>
      <xdr:col>4</xdr:col>
      <xdr:colOff>352425</xdr:colOff>
      <xdr:row>483</xdr:row>
      <xdr:rowOff>66676</xdr:rowOff>
    </xdr:to>
    <xdr:sp macro="" textlink="">
      <xdr:nvSpPr>
        <xdr:cNvPr id="109" name="QuadreDeText 108"/>
        <xdr:cNvSpPr txBox="1"/>
      </xdr:nvSpPr>
      <xdr:spPr>
        <a:xfrm>
          <a:off x="361950" y="93764101"/>
          <a:ext cx="2428875" cy="2286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 INDUSTRIAL</a:t>
          </a:r>
        </a:p>
      </xdr:txBody>
    </xdr:sp>
    <xdr:clientData/>
  </xdr:twoCellAnchor>
  <xdr:twoCellAnchor>
    <xdr:from>
      <xdr:col>0</xdr:col>
      <xdr:colOff>342899</xdr:colOff>
      <xdr:row>490</xdr:row>
      <xdr:rowOff>100011</xdr:rowOff>
    </xdr:from>
    <xdr:to>
      <xdr:col>9</xdr:col>
      <xdr:colOff>581024</xdr:colOff>
      <xdr:row>512</xdr:row>
      <xdr:rowOff>142874</xdr:rowOff>
    </xdr:to>
    <xdr:graphicFrame macro="">
      <xdr:nvGraphicFramePr>
        <xdr:cNvPr id="110" name="Gràfic 10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381000</xdr:colOff>
      <xdr:row>497</xdr:row>
      <xdr:rowOff>114300</xdr:rowOff>
    </xdr:from>
    <xdr:to>
      <xdr:col>4</xdr:col>
      <xdr:colOff>361950</xdr:colOff>
      <xdr:row>499</xdr:row>
      <xdr:rowOff>95250</xdr:rowOff>
    </xdr:to>
    <xdr:sp macro="" textlink="">
      <xdr:nvSpPr>
        <xdr:cNvPr id="111" name="QuadreDeText 110"/>
        <xdr:cNvSpPr txBox="1"/>
      </xdr:nvSpPr>
      <xdr:spPr>
        <a:xfrm>
          <a:off x="381000" y="96707325"/>
          <a:ext cx="2419350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CIÈNCIES</a:t>
          </a:r>
        </a:p>
      </xdr:txBody>
    </xdr:sp>
    <xdr:clientData/>
  </xdr:twoCellAnchor>
  <xdr:twoCellAnchor>
    <xdr:from>
      <xdr:col>0</xdr:col>
      <xdr:colOff>409575</xdr:colOff>
      <xdr:row>500</xdr:row>
      <xdr:rowOff>142875</xdr:rowOff>
    </xdr:from>
    <xdr:to>
      <xdr:col>4</xdr:col>
      <xdr:colOff>390525</xdr:colOff>
      <xdr:row>502</xdr:row>
      <xdr:rowOff>38100</xdr:rowOff>
    </xdr:to>
    <xdr:sp macro="" textlink="">
      <xdr:nvSpPr>
        <xdr:cNvPr id="112" name="QuadreDeText 111"/>
        <xdr:cNvSpPr txBox="1"/>
      </xdr:nvSpPr>
      <xdr:spPr>
        <a:xfrm>
          <a:off x="409575" y="97307400"/>
          <a:ext cx="241935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 CIVIL</a:t>
          </a:r>
        </a:p>
      </xdr:txBody>
    </xdr:sp>
    <xdr:clientData/>
  </xdr:twoCellAnchor>
  <xdr:twoCellAnchor>
    <xdr:from>
      <xdr:col>0</xdr:col>
      <xdr:colOff>381000</xdr:colOff>
      <xdr:row>506</xdr:row>
      <xdr:rowOff>114301</xdr:rowOff>
    </xdr:from>
    <xdr:to>
      <xdr:col>4</xdr:col>
      <xdr:colOff>361950</xdr:colOff>
      <xdr:row>507</xdr:row>
      <xdr:rowOff>123825</xdr:rowOff>
    </xdr:to>
    <xdr:sp macro="" textlink="">
      <xdr:nvSpPr>
        <xdr:cNvPr id="113" name="QuadreDeText 112"/>
        <xdr:cNvSpPr txBox="1"/>
      </xdr:nvSpPr>
      <xdr:spPr>
        <a:xfrm>
          <a:off x="381000" y="98421826"/>
          <a:ext cx="2419350" cy="2000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</a:t>
          </a:r>
          <a:r>
            <a:rPr lang="es-ES" sz="1000" baseline="0">
              <a:solidFill>
                <a:schemeClr val="tx2"/>
              </a:solidFill>
            </a:rPr>
            <a:t> INDUSTRIAL</a:t>
          </a:r>
          <a:endParaRPr lang="es-ES" sz="10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381000</xdr:colOff>
      <xdr:row>509</xdr:row>
      <xdr:rowOff>0</xdr:rowOff>
    </xdr:from>
    <xdr:to>
      <xdr:col>4</xdr:col>
      <xdr:colOff>361950</xdr:colOff>
      <xdr:row>510</xdr:row>
      <xdr:rowOff>114300</xdr:rowOff>
    </xdr:to>
    <xdr:sp macro="" textlink="">
      <xdr:nvSpPr>
        <xdr:cNvPr id="114" name="QuadreDeText 113"/>
        <xdr:cNvSpPr txBox="1"/>
      </xdr:nvSpPr>
      <xdr:spPr>
        <a:xfrm>
          <a:off x="381000" y="98879025"/>
          <a:ext cx="2419350" cy="304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GLOBAL UPC</a:t>
          </a:r>
        </a:p>
      </xdr:txBody>
    </xdr:sp>
    <xdr:clientData/>
  </xdr:twoCellAnchor>
  <xdr:twoCellAnchor>
    <xdr:from>
      <xdr:col>0</xdr:col>
      <xdr:colOff>361950</xdr:colOff>
      <xdr:row>510</xdr:row>
      <xdr:rowOff>152400</xdr:rowOff>
    </xdr:from>
    <xdr:to>
      <xdr:col>9</xdr:col>
      <xdr:colOff>504825</xdr:colOff>
      <xdr:row>512</xdr:row>
      <xdr:rowOff>123825</xdr:rowOff>
    </xdr:to>
    <xdr:sp macro="" textlink="">
      <xdr:nvSpPr>
        <xdr:cNvPr id="115" name="QuadreDeText 114"/>
        <xdr:cNvSpPr txBox="1"/>
      </xdr:nvSpPr>
      <xdr:spPr>
        <a:xfrm>
          <a:off x="361950" y="99221925"/>
          <a:ext cx="5629275" cy="352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lang="es-ES" sz="1000">
              <a:solidFill>
                <a:schemeClr val="tx2"/>
              </a:solidFill>
            </a:rPr>
            <a:t>Nombre de respostes.</a:t>
          </a:r>
        </a:p>
      </xdr:txBody>
    </xdr:sp>
    <xdr:clientData/>
  </xdr:twoCellAnchor>
  <xdr:twoCellAnchor>
    <xdr:from>
      <xdr:col>0</xdr:col>
      <xdr:colOff>342900</xdr:colOff>
      <xdr:row>514</xdr:row>
      <xdr:rowOff>147636</xdr:rowOff>
    </xdr:from>
    <xdr:to>
      <xdr:col>9</xdr:col>
      <xdr:colOff>571500</xdr:colOff>
      <xdr:row>536</xdr:row>
      <xdr:rowOff>152399</xdr:rowOff>
    </xdr:to>
    <xdr:graphicFrame macro="">
      <xdr:nvGraphicFramePr>
        <xdr:cNvPr id="116" name="Gràfic 1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390525</xdr:colOff>
      <xdr:row>522</xdr:row>
      <xdr:rowOff>0</xdr:rowOff>
    </xdr:from>
    <xdr:to>
      <xdr:col>4</xdr:col>
      <xdr:colOff>371475</xdr:colOff>
      <xdr:row>523</xdr:row>
      <xdr:rowOff>104775</xdr:rowOff>
    </xdr:to>
    <xdr:sp macro="" textlink="">
      <xdr:nvSpPr>
        <xdr:cNvPr id="117" name="QuadreDeText 116"/>
        <xdr:cNvSpPr txBox="1"/>
      </xdr:nvSpPr>
      <xdr:spPr>
        <a:xfrm>
          <a:off x="390525" y="101355525"/>
          <a:ext cx="2419350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CIÈNCIES</a:t>
          </a:r>
        </a:p>
      </xdr:txBody>
    </xdr:sp>
    <xdr:clientData/>
  </xdr:twoCellAnchor>
  <xdr:twoCellAnchor>
    <xdr:from>
      <xdr:col>0</xdr:col>
      <xdr:colOff>409575</xdr:colOff>
      <xdr:row>524</xdr:row>
      <xdr:rowOff>76200</xdr:rowOff>
    </xdr:from>
    <xdr:to>
      <xdr:col>4</xdr:col>
      <xdr:colOff>381000</xdr:colOff>
      <xdr:row>526</xdr:row>
      <xdr:rowOff>95250</xdr:rowOff>
    </xdr:to>
    <xdr:sp macro="" textlink="">
      <xdr:nvSpPr>
        <xdr:cNvPr id="118" name="QuadreDeText 117"/>
        <xdr:cNvSpPr txBox="1"/>
      </xdr:nvSpPr>
      <xdr:spPr>
        <a:xfrm>
          <a:off x="409575" y="101812725"/>
          <a:ext cx="2409825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</a:t>
          </a:r>
          <a:r>
            <a:rPr lang="es-ES" sz="1000" baseline="0">
              <a:solidFill>
                <a:schemeClr val="tx2"/>
              </a:solidFill>
            </a:rPr>
            <a:t> CIVIL</a:t>
          </a:r>
          <a:endParaRPr lang="es-ES" sz="1000">
            <a:solidFill>
              <a:schemeClr val="tx2"/>
            </a:solidFill>
          </a:endParaRPr>
        </a:p>
      </xdr:txBody>
    </xdr:sp>
    <xdr:clientData/>
  </xdr:twoCellAnchor>
  <xdr:twoCellAnchor>
    <xdr:from>
      <xdr:col>0</xdr:col>
      <xdr:colOff>361950</xdr:colOff>
      <xdr:row>527</xdr:row>
      <xdr:rowOff>104775</xdr:rowOff>
    </xdr:from>
    <xdr:to>
      <xdr:col>4</xdr:col>
      <xdr:colOff>390525</xdr:colOff>
      <xdr:row>529</xdr:row>
      <xdr:rowOff>19050</xdr:rowOff>
    </xdr:to>
    <xdr:sp macro="" textlink="">
      <xdr:nvSpPr>
        <xdr:cNvPr id="119" name="QuadreDeText 118"/>
        <xdr:cNvSpPr txBox="1"/>
      </xdr:nvSpPr>
      <xdr:spPr>
        <a:xfrm>
          <a:off x="361950" y="102412800"/>
          <a:ext cx="2466975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 DE LES TIC</a:t>
          </a:r>
        </a:p>
      </xdr:txBody>
    </xdr:sp>
    <xdr:clientData/>
  </xdr:twoCellAnchor>
  <xdr:twoCellAnchor>
    <xdr:from>
      <xdr:col>0</xdr:col>
      <xdr:colOff>371475</xdr:colOff>
      <xdr:row>530</xdr:row>
      <xdr:rowOff>28575</xdr:rowOff>
    </xdr:from>
    <xdr:to>
      <xdr:col>4</xdr:col>
      <xdr:colOff>390525</xdr:colOff>
      <xdr:row>531</xdr:row>
      <xdr:rowOff>180975</xdr:rowOff>
    </xdr:to>
    <xdr:sp macro="" textlink="">
      <xdr:nvSpPr>
        <xdr:cNvPr id="120" name="QuadreDeText 119"/>
        <xdr:cNvSpPr txBox="1"/>
      </xdr:nvSpPr>
      <xdr:spPr>
        <a:xfrm>
          <a:off x="371475" y="102908100"/>
          <a:ext cx="2457450" cy="3429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ENGINYERIA INDUSTRIAL</a:t>
          </a:r>
        </a:p>
      </xdr:txBody>
    </xdr:sp>
    <xdr:clientData/>
  </xdr:twoCellAnchor>
  <xdr:twoCellAnchor>
    <xdr:from>
      <xdr:col>0</xdr:col>
      <xdr:colOff>400050</xdr:colOff>
      <xdr:row>533</xdr:row>
      <xdr:rowOff>0</xdr:rowOff>
    </xdr:from>
    <xdr:to>
      <xdr:col>4</xdr:col>
      <xdr:colOff>390525</xdr:colOff>
      <xdr:row>534</xdr:row>
      <xdr:rowOff>152400</xdr:rowOff>
    </xdr:to>
    <xdr:sp macro="" textlink="">
      <xdr:nvSpPr>
        <xdr:cNvPr id="121" name="QuadreDeText 120"/>
        <xdr:cNvSpPr txBox="1"/>
      </xdr:nvSpPr>
      <xdr:spPr>
        <a:xfrm>
          <a:off x="400050" y="103451025"/>
          <a:ext cx="2428875" cy="3429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ES" sz="1000">
              <a:solidFill>
                <a:schemeClr val="tx2"/>
              </a:solidFill>
            </a:rPr>
            <a:t>GLOBAL UPC</a:t>
          </a:r>
        </a:p>
      </xdr:txBody>
    </xdr:sp>
    <xdr:clientData/>
  </xdr:twoCellAnchor>
  <xdr:twoCellAnchor>
    <xdr:from>
      <xdr:col>0</xdr:col>
      <xdr:colOff>371475</xdr:colOff>
      <xdr:row>534</xdr:row>
      <xdr:rowOff>180975</xdr:rowOff>
    </xdr:from>
    <xdr:to>
      <xdr:col>9</xdr:col>
      <xdr:colOff>104775</xdr:colOff>
      <xdr:row>536</xdr:row>
      <xdr:rowOff>142875</xdr:rowOff>
    </xdr:to>
    <xdr:sp macro="" textlink="">
      <xdr:nvSpPr>
        <xdr:cNvPr id="122" name="QuadreDeText 121"/>
        <xdr:cNvSpPr txBox="1"/>
      </xdr:nvSpPr>
      <xdr:spPr>
        <a:xfrm>
          <a:off x="371475" y="103822500"/>
          <a:ext cx="5219700" cy="3429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l"/>
          <a:r>
            <a:rPr lang="es-ES" sz="1000">
              <a:solidFill>
                <a:schemeClr val="tx2"/>
              </a:solidFill>
            </a:rPr>
            <a:t>Nombre de respostes.</a:t>
          </a:r>
        </a:p>
      </xdr:txBody>
    </xdr:sp>
    <xdr:clientData/>
  </xdr:twoCellAnchor>
  <xdr:twoCellAnchor>
    <xdr:from>
      <xdr:col>0</xdr:col>
      <xdr:colOff>342900</xdr:colOff>
      <xdr:row>538</xdr:row>
      <xdr:rowOff>128587</xdr:rowOff>
    </xdr:from>
    <xdr:to>
      <xdr:col>9</xdr:col>
      <xdr:colOff>571500</xdr:colOff>
      <xdr:row>560</xdr:row>
      <xdr:rowOff>85725</xdr:rowOff>
    </xdr:to>
    <xdr:graphicFrame macro="">
      <xdr:nvGraphicFramePr>
        <xdr:cNvPr id="123" name="Gràfic 1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342900</xdr:colOff>
      <xdr:row>562</xdr:row>
      <xdr:rowOff>71437</xdr:rowOff>
    </xdr:from>
    <xdr:to>
      <xdr:col>9</xdr:col>
      <xdr:colOff>571500</xdr:colOff>
      <xdr:row>584</xdr:row>
      <xdr:rowOff>85725</xdr:rowOff>
    </xdr:to>
    <xdr:graphicFrame macro="">
      <xdr:nvGraphicFramePr>
        <xdr:cNvPr id="124" name="Gràfic 1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371475</xdr:colOff>
      <xdr:row>582</xdr:row>
      <xdr:rowOff>95250</xdr:rowOff>
    </xdr:from>
    <xdr:to>
      <xdr:col>9</xdr:col>
      <xdr:colOff>123825</xdr:colOff>
      <xdr:row>584</xdr:row>
      <xdr:rowOff>76200</xdr:rowOff>
    </xdr:to>
    <xdr:sp macro="" textlink="">
      <xdr:nvSpPr>
        <xdr:cNvPr id="125" name="QuadreDeText 124"/>
        <xdr:cNvSpPr txBox="1"/>
      </xdr:nvSpPr>
      <xdr:spPr>
        <a:xfrm>
          <a:off x="371475" y="112880775"/>
          <a:ext cx="5238750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l"/>
          <a:r>
            <a:rPr lang="es-ES" sz="1000">
              <a:solidFill>
                <a:schemeClr val="tx2"/>
              </a:solidFill>
            </a:rPr>
            <a:t>Nombre de respostes.</a:t>
          </a:r>
        </a:p>
      </xdr:txBody>
    </xdr:sp>
    <xdr:clientData/>
  </xdr:twoCellAnchor>
</xdr:wsDr>
</file>

<file path=xl/drawings/drawing37.xml><?xml version="1.0" encoding="utf-8"?>
<c:userShapes xmlns:c="http://schemas.openxmlformats.org/drawingml/2006/chart">
  <cdr:relSizeAnchor xmlns:cdr="http://schemas.openxmlformats.org/drawingml/2006/chartDrawing">
    <cdr:from>
      <cdr:x>0.01</cdr:x>
      <cdr:y>0.12211</cdr:y>
    </cdr:from>
    <cdr:to>
      <cdr:x>0.43333</cdr:x>
      <cdr:y>0.21012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0" y="528638"/>
          <a:ext cx="2419350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ARQUITECTURA, URBANISME I EDIFICACIÓ</a:t>
          </a:r>
        </a:p>
      </cdr:txBody>
    </cdr:sp>
  </cdr:relSizeAnchor>
  <cdr:relSizeAnchor xmlns:cdr="http://schemas.openxmlformats.org/drawingml/2006/chartDrawing">
    <cdr:from>
      <cdr:x>0.01333</cdr:x>
      <cdr:y>0.27173</cdr:y>
    </cdr:from>
    <cdr:to>
      <cdr:x>0.44</cdr:x>
      <cdr:y>0.33333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76200" y="1176338"/>
          <a:ext cx="243840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CIÈNCIES</a:t>
          </a:r>
        </a:p>
      </cdr:txBody>
    </cdr:sp>
  </cdr:relSizeAnchor>
  <cdr:relSizeAnchor xmlns:cdr="http://schemas.openxmlformats.org/drawingml/2006/chartDrawing">
    <cdr:from>
      <cdr:x>0.01167</cdr:x>
      <cdr:y>0.41474</cdr:y>
    </cdr:from>
    <cdr:to>
      <cdr:x>0.435</cdr:x>
      <cdr:y>0.46755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75" y="1795463"/>
          <a:ext cx="241935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CIVIL</a:t>
          </a:r>
        </a:p>
      </cdr:txBody>
    </cdr:sp>
  </cdr:relSizeAnchor>
  <cdr:relSizeAnchor xmlns:cdr="http://schemas.openxmlformats.org/drawingml/2006/chartDrawing">
    <cdr:from>
      <cdr:x>0.01</cdr:x>
      <cdr:y>0.54895</cdr:y>
    </cdr:from>
    <cdr:to>
      <cdr:x>0.43667</cdr:x>
      <cdr:y>0.60836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57150" y="2376488"/>
          <a:ext cx="2438400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DE LES TIC</a:t>
          </a:r>
        </a:p>
      </cdr:txBody>
    </cdr:sp>
  </cdr:relSizeAnchor>
  <cdr:relSizeAnchor xmlns:cdr="http://schemas.openxmlformats.org/drawingml/2006/chartDrawing">
    <cdr:from>
      <cdr:x>0.00667</cdr:x>
      <cdr:y>0.68097</cdr:y>
    </cdr:from>
    <cdr:to>
      <cdr:x>0.44</cdr:x>
      <cdr:y>0.73817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38100" y="2947988"/>
          <a:ext cx="24765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INDUSTRIAL</a:t>
          </a:r>
        </a:p>
      </cdr:txBody>
    </cdr:sp>
  </cdr:relSizeAnchor>
  <cdr:relSizeAnchor xmlns:cdr="http://schemas.openxmlformats.org/drawingml/2006/chartDrawing">
    <cdr:from>
      <cdr:x>0.00833</cdr:x>
      <cdr:y>0.81078</cdr:y>
    </cdr:from>
    <cdr:to>
      <cdr:x>0.44</cdr:x>
      <cdr:y>0.87899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47625" y="3509963"/>
          <a:ext cx="2466975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GLOBAL</a:t>
          </a:r>
          <a:r>
            <a:rPr lang="es-ES" sz="1000" baseline="0">
              <a:solidFill>
                <a:schemeClr val="tx2"/>
              </a:solidFill>
            </a:rPr>
            <a:t> UPC</a:t>
          </a:r>
          <a:endParaRPr lang="es-ES" sz="1000">
            <a:solidFill>
              <a:schemeClr val="tx2"/>
            </a:solidFill>
          </a:endParaRPr>
        </a:p>
      </cdr:txBody>
    </cdr:sp>
  </cdr:relSizeAnchor>
</c:userShapes>
</file>

<file path=xl/drawings/drawing38.xml><?xml version="1.0" encoding="utf-8"?>
<c:userShapes xmlns:c="http://schemas.openxmlformats.org/drawingml/2006/chart">
  <cdr:relSizeAnchor xmlns:cdr="http://schemas.openxmlformats.org/drawingml/2006/chartDrawing">
    <cdr:from>
      <cdr:x>0.01002</cdr:x>
      <cdr:y>0.15307</cdr:y>
    </cdr:from>
    <cdr:to>
      <cdr:x>0.4374</cdr:x>
      <cdr:y>0.22235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1" y="652463"/>
          <a:ext cx="2438400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ARQUITECTURA,</a:t>
          </a:r>
          <a:r>
            <a:rPr lang="es-ES" sz="1000" baseline="0">
              <a:solidFill>
                <a:schemeClr val="tx2"/>
              </a:solidFill>
            </a:rPr>
            <a:t> URBANISME I EDIFICACIÓ</a:t>
          </a:r>
          <a:endParaRPr lang="es-ES" sz="1000">
            <a:solidFill>
              <a:schemeClr val="tx2"/>
            </a:solidFill>
          </a:endParaRPr>
        </a:p>
      </cdr:txBody>
    </cdr:sp>
  </cdr:relSizeAnchor>
</c:userShapes>
</file>

<file path=xl/drawings/drawing39.xml><?xml version="1.0" encoding="utf-8"?>
<c:userShapes xmlns:c="http://schemas.openxmlformats.org/drawingml/2006/chart">
  <cdr:relSizeAnchor xmlns:cdr="http://schemas.openxmlformats.org/drawingml/2006/chartDrawing">
    <cdr:from>
      <cdr:x>0.00836</cdr:x>
      <cdr:y>0.1495</cdr:y>
    </cdr:from>
    <cdr:to>
      <cdr:x>0.43478</cdr:x>
      <cdr:y>0.22038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47625" y="642938"/>
          <a:ext cx="2428875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ARQUITECTURA, URBANISME</a:t>
          </a:r>
          <a:r>
            <a:rPr lang="es-ES" sz="1000" baseline="0">
              <a:solidFill>
                <a:schemeClr val="tx2"/>
              </a:solidFill>
            </a:rPr>
            <a:t> I EDIFICACIÓ</a:t>
          </a:r>
          <a:endParaRPr lang="es-ES" sz="10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0.01003</cdr:x>
      <cdr:y>0.28904</cdr:y>
    </cdr:from>
    <cdr:to>
      <cdr:x>0.42977</cdr:x>
      <cdr:y>0.34441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0" y="1243013"/>
          <a:ext cx="2390775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CIÈNCIES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0.01235</cdr:x>
      <cdr:y>0.44405</cdr:y>
    </cdr:from>
    <cdr:to>
      <cdr:x>0.33608</cdr:x>
      <cdr:y>0.50089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85726" y="2381251"/>
          <a:ext cx="224790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100">
              <a:solidFill>
                <a:schemeClr val="tx2"/>
              </a:solidFill>
            </a:rPr>
            <a:t>ENGINYERIA CIVIL</a:t>
          </a:r>
        </a:p>
      </cdr:txBody>
    </cdr:sp>
  </cdr:relSizeAnchor>
  <cdr:relSizeAnchor xmlns:cdr="http://schemas.openxmlformats.org/drawingml/2006/chartDrawing">
    <cdr:from>
      <cdr:x>0.00823</cdr:x>
      <cdr:y>0.56661</cdr:y>
    </cdr:from>
    <cdr:to>
      <cdr:x>0.33745</cdr:x>
      <cdr:y>0.66252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1" y="3038476"/>
          <a:ext cx="228600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100">
              <a:solidFill>
                <a:schemeClr val="tx2"/>
              </a:solidFill>
            </a:rPr>
            <a:t>ENGINYERIA DE LES TIC</a:t>
          </a:r>
        </a:p>
      </cdr:txBody>
    </cdr:sp>
  </cdr:relSizeAnchor>
  <cdr:relSizeAnchor xmlns:cdr="http://schemas.openxmlformats.org/drawingml/2006/chartDrawing">
    <cdr:from>
      <cdr:x>0.01509</cdr:x>
      <cdr:y>0.73002</cdr:y>
    </cdr:from>
    <cdr:to>
      <cdr:x>0.33608</cdr:x>
      <cdr:y>0.78863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104776" y="3914776"/>
          <a:ext cx="2228850" cy="314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100">
              <a:solidFill>
                <a:schemeClr val="tx2"/>
              </a:solidFill>
            </a:rPr>
            <a:t>ENGINYERIA INDUSTRIAL</a:t>
          </a:r>
        </a:p>
      </cdr:txBody>
    </cdr:sp>
  </cdr:relSizeAnchor>
  <cdr:relSizeAnchor xmlns:cdr="http://schemas.openxmlformats.org/drawingml/2006/chartDrawing">
    <cdr:from>
      <cdr:x>0.00274</cdr:x>
      <cdr:y>0.9556</cdr:y>
    </cdr:from>
    <cdr:to>
      <cdr:x>0.32099</cdr:x>
      <cdr:y>0.99645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19051" y="5124451"/>
          <a:ext cx="22098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/>
        <a:lstStyle xmlns:a="http://schemas.openxmlformats.org/drawingml/2006/main"/>
        <a:p xmlns:a="http://schemas.openxmlformats.org/drawingml/2006/main">
          <a:r>
            <a:rPr lang="es-ES" sz="1000">
              <a:solidFill>
                <a:schemeClr val="tx2"/>
              </a:solidFill>
            </a:rPr>
            <a:t>Nombre</a:t>
          </a:r>
          <a:r>
            <a:rPr lang="es-ES" sz="1000" baseline="0">
              <a:solidFill>
                <a:schemeClr val="tx2"/>
              </a:solidFill>
            </a:rPr>
            <a:t> de respostes.</a:t>
          </a:r>
          <a:endParaRPr lang="es-ES" sz="1000">
            <a:solidFill>
              <a:schemeClr val="tx2"/>
            </a:solidFill>
          </a:endParaRPr>
        </a:p>
      </cdr:txBody>
    </cdr:sp>
  </cdr:relSizeAnchor>
</c:userShapes>
</file>

<file path=xl/drawings/drawing40.xml><?xml version="1.0" encoding="utf-8"?>
<c:userShapes xmlns:c="http://schemas.openxmlformats.org/drawingml/2006/chart">
  <cdr:relSizeAnchor xmlns:cdr="http://schemas.openxmlformats.org/drawingml/2006/chartDrawing">
    <cdr:from>
      <cdr:x>0.01005</cdr:x>
      <cdr:y>0.13829</cdr:y>
    </cdr:from>
    <cdr:to>
      <cdr:x>0.43049</cdr:x>
      <cdr:y>0.24343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1" y="576263"/>
          <a:ext cx="2390775" cy="4381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ARQUITECTURA, URBANISME I EDIFICACIÓ</a:t>
          </a:r>
        </a:p>
      </cdr:txBody>
    </cdr:sp>
  </cdr:relSizeAnchor>
</c:userShapes>
</file>

<file path=xl/drawings/drawing41.xml><?xml version="1.0" encoding="utf-8"?>
<c:userShapes xmlns:c="http://schemas.openxmlformats.org/drawingml/2006/chart">
  <cdr:relSizeAnchor xmlns:cdr="http://schemas.openxmlformats.org/drawingml/2006/chartDrawing">
    <cdr:from>
      <cdr:x>0.01</cdr:x>
      <cdr:y>0.15621</cdr:y>
    </cdr:from>
    <cdr:to>
      <cdr:x>0.42667</cdr:x>
      <cdr:y>0.24287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0" y="652464"/>
          <a:ext cx="2381250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ARQUITECTURA,</a:t>
          </a:r>
          <a:r>
            <a:rPr lang="es-ES" sz="1000" baseline="0">
              <a:solidFill>
                <a:schemeClr val="tx2"/>
              </a:solidFill>
            </a:rPr>
            <a:t> URBANISME I EDIFICACIÓ</a:t>
          </a:r>
          <a:endParaRPr lang="es-ES" sz="10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0.00833</cdr:x>
      <cdr:y>0.29076</cdr:y>
    </cdr:from>
    <cdr:to>
      <cdr:x>0.43333</cdr:x>
      <cdr:y>0.36602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25" y="1214439"/>
          <a:ext cx="2428875" cy="314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CIÈNCIES</a:t>
          </a:r>
        </a:p>
      </cdr:txBody>
    </cdr:sp>
  </cdr:relSizeAnchor>
  <cdr:relSizeAnchor xmlns:cdr="http://schemas.openxmlformats.org/drawingml/2006/chartDrawing">
    <cdr:from>
      <cdr:x>0.01167</cdr:x>
      <cdr:y>0.42759</cdr:y>
    </cdr:from>
    <cdr:to>
      <cdr:x>0.43333</cdr:x>
      <cdr:y>0.49829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75" y="1785939"/>
          <a:ext cx="2409825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</a:t>
          </a:r>
          <a:r>
            <a:rPr lang="es-ES" sz="1000" baseline="0">
              <a:solidFill>
                <a:schemeClr val="tx2"/>
              </a:solidFill>
            </a:rPr>
            <a:t> CIVIL</a:t>
          </a:r>
          <a:endParaRPr lang="es-ES" sz="1000">
            <a:solidFill>
              <a:schemeClr val="tx2"/>
            </a:solidFill>
          </a:endParaRPr>
        </a:p>
      </cdr:txBody>
    </cdr:sp>
  </cdr:relSizeAnchor>
</c:userShapes>
</file>

<file path=xl/drawings/drawing42.xml><?xml version="1.0" encoding="utf-8"?>
<c:userShapes xmlns:c="http://schemas.openxmlformats.org/drawingml/2006/chart">
  <cdr:relSizeAnchor xmlns:cdr="http://schemas.openxmlformats.org/drawingml/2006/chartDrawing">
    <cdr:from>
      <cdr:x>0.00998</cdr:x>
      <cdr:y>0.29143</cdr:y>
    </cdr:from>
    <cdr:to>
      <cdr:x>0.43261</cdr:x>
      <cdr:y>0.34857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1" y="1214438"/>
          <a:ext cx="241935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CIÈNCIES</a:t>
          </a:r>
        </a:p>
      </cdr:txBody>
    </cdr:sp>
  </cdr:relSizeAnchor>
  <cdr:relSizeAnchor xmlns:cdr="http://schemas.openxmlformats.org/drawingml/2006/chartDrawing">
    <cdr:from>
      <cdr:x>0.00666</cdr:x>
      <cdr:y>0.808</cdr:y>
    </cdr:from>
    <cdr:to>
      <cdr:x>0.43428</cdr:x>
      <cdr:y>0.88343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38101" y="3367088"/>
          <a:ext cx="2447925" cy="314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GLOBAL</a:t>
          </a:r>
          <a:r>
            <a:rPr lang="es-ES" sz="1000" baseline="0">
              <a:solidFill>
                <a:schemeClr val="tx2"/>
              </a:solidFill>
            </a:rPr>
            <a:t> UPC</a:t>
          </a:r>
          <a:endParaRPr lang="es-ES" sz="1000">
            <a:solidFill>
              <a:schemeClr val="tx2"/>
            </a:solidFill>
          </a:endParaRPr>
        </a:p>
      </cdr:txBody>
    </cdr:sp>
  </cdr:relSizeAnchor>
</c:userShapes>
</file>

<file path=xl/drawings/drawing43.xml><?xml version="1.0" encoding="utf-8"?>
<c:userShapes xmlns:c="http://schemas.openxmlformats.org/drawingml/2006/chart">
  <cdr:relSizeAnchor xmlns:cdr="http://schemas.openxmlformats.org/drawingml/2006/chartDrawing">
    <cdr:from>
      <cdr:x>0.00832</cdr:x>
      <cdr:y>0.14937</cdr:y>
    </cdr:from>
    <cdr:to>
      <cdr:x>0.42928</cdr:x>
      <cdr:y>0.252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47626" y="623889"/>
          <a:ext cx="2409825" cy="428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ARQUITECTURA, URBANISME I EDIFICACIÓ</a:t>
          </a:r>
        </a:p>
      </cdr:txBody>
    </cdr:sp>
  </cdr:relSizeAnchor>
  <cdr:relSizeAnchor xmlns:cdr="http://schemas.openxmlformats.org/drawingml/2006/chartDrawing">
    <cdr:from>
      <cdr:x>0.01331</cdr:x>
      <cdr:y>0.29533</cdr:y>
    </cdr:from>
    <cdr:to>
      <cdr:x>0.42762</cdr:x>
      <cdr:y>0.3683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76201" y="1233489"/>
          <a:ext cx="2371725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CIÈNCIES</a:t>
          </a:r>
        </a:p>
      </cdr:txBody>
    </cdr:sp>
  </cdr:relSizeAnchor>
  <cdr:relSizeAnchor xmlns:cdr="http://schemas.openxmlformats.org/drawingml/2006/chartDrawing">
    <cdr:from>
      <cdr:x>0.00666</cdr:x>
      <cdr:y>0.42531</cdr:y>
    </cdr:from>
    <cdr:to>
      <cdr:x>0.42928</cdr:x>
      <cdr:y>0.50285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38101" y="1776414"/>
          <a:ext cx="2419350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CIVIL</a:t>
          </a:r>
        </a:p>
      </cdr:txBody>
    </cdr:sp>
  </cdr:relSizeAnchor>
  <cdr:relSizeAnchor xmlns:cdr="http://schemas.openxmlformats.org/drawingml/2006/chartDrawing">
    <cdr:from>
      <cdr:x>0.00499</cdr:x>
      <cdr:y>0.56214</cdr:y>
    </cdr:from>
    <cdr:to>
      <cdr:x>0.42762</cdr:x>
      <cdr:y>0.63512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8576" y="2347914"/>
          <a:ext cx="241935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DE LES TIC</a:t>
          </a:r>
        </a:p>
      </cdr:txBody>
    </cdr:sp>
  </cdr:relSizeAnchor>
  <cdr:relSizeAnchor xmlns:cdr="http://schemas.openxmlformats.org/drawingml/2006/chartDrawing">
    <cdr:from>
      <cdr:x>0.00666</cdr:x>
      <cdr:y>0.68757</cdr:y>
    </cdr:from>
    <cdr:to>
      <cdr:x>0.42762</cdr:x>
      <cdr:y>0.77651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38101" y="2871789"/>
          <a:ext cx="2409825" cy="371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INDUSTRIAL</a:t>
          </a:r>
        </a:p>
      </cdr:txBody>
    </cdr:sp>
  </cdr:relSizeAnchor>
  <cdr:relSizeAnchor xmlns:cdr="http://schemas.openxmlformats.org/drawingml/2006/chartDrawing">
    <cdr:from>
      <cdr:x>0.00666</cdr:x>
      <cdr:y>0.82896</cdr:y>
    </cdr:from>
    <cdr:to>
      <cdr:x>0.42762</cdr:x>
      <cdr:y>0.89966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38101" y="3462339"/>
          <a:ext cx="2409825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GLOBAL UPC</a:t>
          </a:r>
        </a:p>
      </cdr:txBody>
    </cdr:sp>
  </cdr:relSizeAnchor>
  <cdr:relSizeAnchor xmlns:cdr="http://schemas.openxmlformats.org/drawingml/2006/chartDrawing">
    <cdr:from>
      <cdr:x>1.74687E-7</cdr:x>
      <cdr:y>0.90878</cdr:y>
    </cdr:from>
    <cdr:to>
      <cdr:x>0.98835</cdr:x>
      <cdr:y>0.99544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1" y="3795714"/>
          <a:ext cx="5657850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es-ES" sz="1000">
              <a:solidFill>
                <a:schemeClr val="tx2"/>
              </a:solidFill>
            </a:rPr>
            <a:t>Nombre de respostes.</a:t>
          </a:r>
        </a:p>
      </cdr:txBody>
    </cdr:sp>
  </cdr:relSizeAnchor>
</c:userShapes>
</file>

<file path=xl/drawings/drawing44.xml><?xml version="1.0" encoding="utf-8"?>
<c:userShapes xmlns:c="http://schemas.openxmlformats.org/drawingml/2006/chart">
  <cdr:relSizeAnchor xmlns:cdr="http://schemas.openxmlformats.org/drawingml/2006/chartDrawing">
    <cdr:from>
      <cdr:x>0.00663</cdr:x>
      <cdr:y>0.15531</cdr:y>
    </cdr:from>
    <cdr:to>
      <cdr:x>0.42952</cdr:x>
      <cdr:y>0.24022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8101" y="661988"/>
          <a:ext cx="2428875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ARQUITECTURA, URBANISME</a:t>
          </a:r>
          <a:r>
            <a:rPr lang="es-ES" sz="1000" baseline="0">
              <a:solidFill>
                <a:schemeClr val="tx2"/>
              </a:solidFill>
            </a:rPr>
            <a:t> I EDIFICACIÓ</a:t>
          </a:r>
          <a:endParaRPr lang="es-ES" sz="10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0.00498</cdr:x>
      <cdr:y>0.30056</cdr:y>
    </cdr:from>
    <cdr:to>
      <cdr:x>0.4262</cdr:x>
      <cdr:y>0.36089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8576" y="1281113"/>
          <a:ext cx="2419350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CIÈNCIES</a:t>
          </a:r>
        </a:p>
      </cdr:txBody>
    </cdr:sp>
  </cdr:relSizeAnchor>
  <cdr:relSizeAnchor xmlns:cdr="http://schemas.openxmlformats.org/drawingml/2006/chartDrawing">
    <cdr:from>
      <cdr:x>0.01161</cdr:x>
      <cdr:y>0.43017</cdr:y>
    </cdr:from>
    <cdr:to>
      <cdr:x>0.42952</cdr:x>
      <cdr:y>0.49944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76" y="1833563"/>
          <a:ext cx="2400300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</a:t>
          </a:r>
          <a:r>
            <a:rPr lang="es-ES" sz="1000" baseline="0">
              <a:solidFill>
                <a:schemeClr val="tx2"/>
              </a:solidFill>
            </a:rPr>
            <a:t> CIVIL</a:t>
          </a:r>
          <a:endParaRPr lang="es-ES" sz="10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0.01161</cdr:x>
      <cdr:y>0.55978</cdr:y>
    </cdr:from>
    <cdr:to>
      <cdr:x>0.42952</cdr:x>
      <cdr:y>0.63128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66676" y="2386013"/>
          <a:ext cx="240030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DE LES TIC</a:t>
          </a:r>
        </a:p>
      </cdr:txBody>
    </cdr:sp>
  </cdr:relSizeAnchor>
  <cdr:relSizeAnchor xmlns:cdr="http://schemas.openxmlformats.org/drawingml/2006/chartDrawing">
    <cdr:from>
      <cdr:x>0.00829</cdr:x>
      <cdr:y>0.69162</cdr:y>
    </cdr:from>
    <cdr:to>
      <cdr:x>0.42952</cdr:x>
      <cdr:y>0.76536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47626" y="2947988"/>
          <a:ext cx="2419350" cy="314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INDUSTRIAL</a:t>
          </a:r>
        </a:p>
      </cdr:txBody>
    </cdr:sp>
  </cdr:relSizeAnchor>
  <cdr:relSizeAnchor xmlns:cdr="http://schemas.openxmlformats.org/drawingml/2006/chartDrawing">
    <cdr:from>
      <cdr:x>0.00829</cdr:x>
      <cdr:y>0.83017</cdr:y>
    </cdr:from>
    <cdr:to>
      <cdr:x>0.4262</cdr:x>
      <cdr:y>0.88603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47626" y="3538538"/>
          <a:ext cx="240030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GLOBAL UPC</a:t>
          </a:r>
        </a:p>
      </cdr:txBody>
    </cdr:sp>
  </cdr:relSizeAnchor>
</c:userShapes>
</file>

<file path=xl/drawings/drawing45.xml><?xml version="1.0" encoding="utf-8"?>
<c:userShapes xmlns:c="http://schemas.openxmlformats.org/drawingml/2006/chart">
  <cdr:relSizeAnchor xmlns:cdr="http://schemas.openxmlformats.org/drawingml/2006/chartDrawing">
    <cdr:from>
      <cdr:x>0.01161</cdr:x>
      <cdr:y>0.42987</cdr:y>
    </cdr:from>
    <cdr:to>
      <cdr:x>0.42952</cdr:x>
      <cdr:y>0.50285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76" y="1795464"/>
          <a:ext cx="240030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CIVIL</a:t>
          </a:r>
        </a:p>
      </cdr:txBody>
    </cdr:sp>
  </cdr:relSizeAnchor>
</c:userShapes>
</file>

<file path=xl/drawings/drawing46.xml><?xml version="1.0" encoding="utf-8"?>
<c:userShapes xmlns:c="http://schemas.openxmlformats.org/drawingml/2006/chart">
  <cdr:relSizeAnchor xmlns:cdr="http://schemas.openxmlformats.org/drawingml/2006/chartDrawing">
    <cdr:from>
      <cdr:x>0.01155</cdr:x>
      <cdr:y>0.18785</cdr:y>
    </cdr:from>
    <cdr:to>
      <cdr:x>0.42739</cdr:x>
      <cdr:y>0.28234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75" y="795339"/>
          <a:ext cx="2400300" cy="4000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ARQUITECTURA,</a:t>
          </a:r>
          <a:r>
            <a:rPr lang="es-ES" sz="1000" baseline="0">
              <a:solidFill>
                <a:schemeClr val="tx2"/>
              </a:solidFill>
            </a:rPr>
            <a:t> URBANISME I EDIFICACIÓ</a:t>
          </a:r>
          <a:endParaRPr lang="es-ES" sz="10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0.00495</cdr:x>
      <cdr:y>0.33858</cdr:y>
    </cdr:from>
    <cdr:to>
      <cdr:x>0.42739</cdr:x>
      <cdr:y>0.39258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8575" y="1433514"/>
          <a:ext cx="24384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CIÈNCIES</a:t>
          </a:r>
        </a:p>
      </cdr:txBody>
    </cdr:sp>
  </cdr:relSizeAnchor>
  <cdr:relSizeAnchor xmlns:cdr="http://schemas.openxmlformats.org/drawingml/2006/chartDrawing">
    <cdr:from>
      <cdr:x>0.0132</cdr:x>
      <cdr:y>0.45557</cdr:y>
    </cdr:from>
    <cdr:to>
      <cdr:x>0.42739</cdr:x>
      <cdr:y>0.51406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0" y="1928814"/>
          <a:ext cx="2390775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CIVIL</a:t>
          </a:r>
        </a:p>
      </cdr:txBody>
    </cdr:sp>
  </cdr:relSizeAnchor>
</c:userShapes>
</file>

<file path=xl/drawings/drawing47.xml><?xml version="1.0" encoding="utf-8"?>
<c:userShapes xmlns:c="http://schemas.openxmlformats.org/drawingml/2006/chart">
  <cdr:relSizeAnchor xmlns:cdr="http://schemas.openxmlformats.org/drawingml/2006/chartDrawing">
    <cdr:from>
      <cdr:x>0.0132</cdr:x>
      <cdr:y>0.19819</cdr:y>
    </cdr:from>
    <cdr:to>
      <cdr:x>0.43234</cdr:x>
      <cdr:y>0.2752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76200" y="833438"/>
          <a:ext cx="2419350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ARQUITECTURA,</a:t>
          </a:r>
          <a:r>
            <a:rPr lang="es-ES" sz="1000" baseline="0">
              <a:solidFill>
                <a:schemeClr val="tx2"/>
              </a:solidFill>
            </a:rPr>
            <a:t> URBANISME I EDIFICACIÓ</a:t>
          </a:r>
          <a:endParaRPr lang="es-ES" sz="10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0.00825</cdr:x>
      <cdr:y>0.32503</cdr:y>
    </cdr:from>
    <cdr:to>
      <cdr:x>0.43069</cdr:x>
      <cdr:y>0.39977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25" y="1366838"/>
          <a:ext cx="2438400" cy="314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CIÈNCIES</a:t>
          </a:r>
        </a:p>
      </cdr:txBody>
    </cdr:sp>
  </cdr:relSizeAnchor>
  <cdr:relSizeAnchor xmlns:cdr="http://schemas.openxmlformats.org/drawingml/2006/chartDrawing">
    <cdr:from>
      <cdr:x>0.01485</cdr:x>
      <cdr:y>0.45187</cdr:y>
    </cdr:from>
    <cdr:to>
      <cdr:x>0.43069</cdr:x>
      <cdr:y>0.53567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85725" y="1900237"/>
          <a:ext cx="240030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CIVIL</a:t>
          </a:r>
        </a:p>
      </cdr:txBody>
    </cdr:sp>
  </cdr:relSizeAnchor>
  <cdr:relSizeAnchor xmlns:cdr="http://schemas.openxmlformats.org/drawingml/2006/chartDrawing">
    <cdr:from>
      <cdr:x>0.01155</cdr:x>
      <cdr:y>0.58097</cdr:y>
    </cdr:from>
    <cdr:to>
      <cdr:x>0.43069</cdr:x>
      <cdr:y>0.65345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66675" y="2443163"/>
          <a:ext cx="241935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</a:t>
          </a:r>
          <a:r>
            <a:rPr lang="es-ES" sz="1000" baseline="0">
              <a:solidFill>
                <a:schemeClr val="tx2"/>
              </a:solidFill>
            </a:rPr>
            <a:t> DE LES TIC</a:t>
          </a:r>
          <a:endParaRPr lang="es-ES" sz="10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0.0132</cdr:x>
      <cdr:y>0.71687</cdr:y>
    </cdr:from>
    <cdr:to>
      <cdr:x>0.42904</cdr:x>
      <cdr:y>0.77803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76200" y="3014663"/>
          <a:ext cx="2400300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INDUSTRIAL</a:t>
          </a:r>
        </a:p>
      </cdr:txBody>
    </cdr:sp>
  </cdr:relSizeAnchor>
  <cdr:relSizeAnchor xmlns:cdr="http://schemas.openxmlformats.org/drawingml/2006/chartDrawing">
    <cdr:from>
      <cdr:x>0.00165</cdr:x>
      <cdr:y>0.83239</cdr:y>
    </cdr:from>
    <cdr:to>
      <cdr:x>0.43234</cdr:x>
      <cdr:y>0.90713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9525" y="3500438"/>
          <a:ext cx="2486025" cy="314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GLOBAL UPC</a:t>
          </a:r>
        </a:p>
      </cdr:txBody>
    </cdr:sp>
  </cdr:relSizeAnchor>
</c:userShapes>
</file>

<file path=xl/drawings/drawing48.xml><?xml version="1.0" encoding="utf-8"?>
<c:userShapes xmlns:c="http://schemas.openxmlformats.org/drawingml/2006/chart">
  <cdr:relSizeAnchor xmlns:cdr="http://schemas.openxmlformats.org/drawingml/2006/chartDrawing">
    <cdr:from>
      <cdr:x>0.0066</cdr:x>
      <cdr:y>0.1901</cdr:y>
    </cdr:from>
    <cdr:to>
      <cdr:x>0.43234</cdr:x>
      <cdr:y>0.28009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8100" y="804864"/>
          <a:ext cx="2457450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ARQUITECTURA, URBANISME I EDIFICACIÓ</a:t>
          </a:r>
        </a:p>
      </cdr:txBody>
    </cdr:sp>
  </cdr:relSizeAnchor>
  <cdr:relSizeAnchor xmlns:cdr="http://schemas.openxmlformats.org/drawingml/2006/chartDrawing">
    <cdr:from>
      <cdr:x>0.00825</cdr:x>
      <cdr:y>0.33633</cdr:y>
    </cdr:from>
    <cdr:to>
      <cdr:x>0.42739</cdr:x>
      <cdr:y>0.39708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25" y="1423989"/>
          <a:ext cx="2419350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CIÈNCIES</a:t>
          </a:r>
        </a:p>
      </cdr:txBody>
    </cdr:sp>
  </cdr:relSizeAnchor>
  <cdr:relSizeAnchor xmlns:cdr="http://schemas.openxmlformats.org/drawingml/2006/chartDrawing">
    <cdr:from>
      <cdr:x>0.0066</cdr:x>
      <cdr:y>0.45332</cdr:y>
    </cdr:from>
    <cdr:to>
      <cdr:x>0.42904</cdr:x>
      <cdr:y>0.52756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38100" y="1919289"/>
          <a:ext cx="2438400" cy="314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CIVIL</a:t>
          </a:r>
        </a:p>
      </cdr:txBody>
    </cdr:sp>
  </cdr:relSizeAnchor>
</c:userShapes>
</file>

<file path=xl/drawings/drawing49.xml><?xml version="1.0" encoding="utf-8"?>
<c:userShapes xmlns:c="http://schemas.openxmlformats.org/drawingml/2006/chart">
  <cdr:relSizeAnchor xmlns:cdr="http://schemas.openxmlformats.org/drawingml/2006/chartDrawing">
    <cdr:from>
      <cdr:x>0.01161</cdr:x>
      <cdr:y>0.16005</cdr:y>
    </cdr:from>
    <cdr:to>
      <cdr:x>0.43449</cdr:x>
      <cdr:y>0.22361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76" y="671514"/>
          <a:ext cx="24288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ARQUITECTURA, URBANISME</a:t>
          </a:r>
          <a:r>
            <a:rPr lang="es-ES" sz="1000" baseline="0">
              <a:solidFill>
                <a:schemeClr val="tx2"/>
              </a:solidFill>
            </a:rPr>
            <a:t> I EDIFICACIÓ</a:t>
          </a:r>
          <a:endParaRPr lang="es-ES" sz="10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0.00829</cdr:x>
      <cdr:y>0.28944</cdr:y>
    </cdr:from>
    <cdr:to>
      <cdr:x>0.43449</cdr:x>
      <cdr:y>0.37344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26" y="1214439"/>
          <a:ext cx="2447925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CIÈNCIES</a:t>
          </a:r>
        </a:p>
      </cdr:txBody>
    </cdr:sp>
  </cdr:relSizeAnchor>
  <cdr:relSizeAnchor xmlns:cdr="http://schemas.openxmlformats.org/drawingml/2006/chartDrawing">
    <cdr:from>
      <cdr:x>0.00829</cdr:x>
      <cdr:y>0.43927</cdr:y>
    </cdr:from>
    <cdr:to>
      <cdr:x>0.43781</cdr:x>
      <cdr:y>0.50511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7626" y="1843089"/>
          <a:ext cx="2466975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</a:t>
          </a:r>
          <a:r>
            <a:rPr lang="es-ES" sz="1000" baseline="0">
              <a:solidFill>
                <a:schemeClr val="tx2"/>
              </a:solidFill>
            </a:rPr>
            <a:t> CIVIL</a:t>
          </a:r>
          <a:endParaRPr lang="es-ES" sz="10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0.00829</cdr:x>
      <cdr:y>0.58229</cdr:y>
    </cdr:from>
    <cdr:to>
      <cdr:x>0.43781</cdr:x>
      <cdr:y>0.64359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47626" y="2443164"/>
          <a:ext cx="2466975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DE LES TIC</a:t>
          </a:r>
        </a:p>
      </cdr:txBody>
    </cdr:sp>
  </cdr:relSizeAnchor>
  <cdr:relSizeAnchor xmlns:cdr="http://schemas.openxmlformats.org/drawingml/2006/chartDrawing">
    <cdr:from>
      <cdr:x>0.00498</cdr:x>
      <cdr:y>0.71623</cdr:y>
    </cdr:from>
    <cdr:to>
      <cdr:x>0.43781</cdr:x>
      <cdr:y>0.78888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28576" y="3005139"/>
          <a:ext cx="2486025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INDUSTRIAL</a:t>
          </a:r>
        </a:p>
      </cdr:txBody>
    </cdr:sp>
  </cdr:relSizeAnchor>
  <cdr:relSizeAnchor xmlns:cdr="http://schemas.openxmlformats.org/drawingml/2006/chartDrawing">
    <cdr:from>
      <cdr:x>0.00663</cdr:x>
      <cdr:y>0.85017</cdr:y>
    </cdr:from>
    <cdr:to>
      <cdr:x>0.43781</cdr:x>
      <cdr:y>0.93417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38101" y="3567113"/>
          <a:ext cx="2476500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GLOBAL UPC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0.00548</cdr:x>
      <cdr:y>0.9537</cdr:y>
    </cdr:from>
    <cdr:to>
      <cdr:x>0.27945</cdr:x>
      <cdr:y>0.99444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38100" y="4905375"/>
          <a:ext cx="1905000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1000">
              <a:solidFill>
                <a:schemeClr val="tx2"/>
              </a:solidFill>
            </a:rPr>
            <a:t>Nombre de respostes.</a:t>
          </a:r>
        </a:p>
      </cdr:txBody>
    </cdr:sp>
  </cdr:relSizeAnchor>
  <cdr:relSizeAnchor xmlns:cdr="http://schemas.openxmlformats.org/drawingml/2006/chartDrawing">
    <cdr:from>
      <cdr:x>0.00685</cdr:x>
      <cdr:y>0.31296</cdr:y>
    </cdr:from>
    <cdr:to>
      <cdr:x>0.33014</cdr:x>
      <cdr:y>0.36482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47625" y="1609726"/>
          <a:ext cx="224790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100">
              <a:solidFill>
                <a:schemeClr val="tx2"/>
              </a:solidFill>
            </a:rPr>
            <a:t>CIÈNCIES</a:t>
          </a:r>
        </a:p>
      </cdr:txBody>
    </cdr:sp>
  </cdr:relSizeAnchor>
  <cdr:relSizeAnchor xmlns:cdr="http://schemas.openxmlformats.org/drawingml/2006/chartDrawing">
    <cdr:from>
      <cdr:x>0.00959</cdr:x>
      <cdr:y>0.46852</cdr:y>
    </cdr:from>
    <cdr:to>
      <cdr:x>0.33151</cdr:x>
      <cdr:y>0.51296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75" y="2409825"/>
          <a:ext cx="2238375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100">
              <a:solidFill>
                <a:schemeClr val="tx2"/>
              </a:solidFill>
            </a:rPr>
            <a:t>ENGINYERIA CIVIL</a:t>
          </a:r>
        </a:p>
      </cdr:txBody>
    </cdr:sp>
  </cdr:relSizeAnchor>
  <cdr:relSizeAnchor xmlns:cdr="http://schemas.openxmlformats.org/drawingml/2006/chartDrawing">
    <cdr:from>
      <cdr:x>0.00548</cdr:x>
      <cdr:y>0.61296</cdr:y>
    </cdr:from>
    <cdr:to>
      <cdr:x>0.33151</cdr:x>
      <cdr:y>0.66296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38100" y="3152775"/>
          <a:ext cx="2266950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100">
              <a:solidFill>
                <a:schemeClr val="tx2"/>
              </a:solidFill>
            </a:rPr>
            <a:t>ENGINYERIA DE LES TIC</a:t>
          </a:r>
        </a:p>
      </cdr:txBody>
    </cdr:sp>
  </cdr:relSizeAnchor>
  <cdr:relSizeAnchor xmlns:cdr="http://schemas.openxmlformats.org/drawingml/2006/chartDrawing">
    <cdr:from>
      <cdr:x>0.00959</cdr:x>
      <cdr:y>0.76667</cdr:y>
    </cdr:from>
    <cdr:to>
      <cdr:x>0.33014</cdr:x>
      <cdr:y>0.81296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66675" y="3943350"/>
          <a:ext cx="222885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100">
              <a:solidFill>
                <a:schemeClr val="tx2"/>
              </a:solidFill>
            </a:rPr>
            <a:t>ENGINYERIA INDUSTRIAL</a:t>
          </a:r>
        </a:p>
      </cdr:txBody>
    </cdr:sp>
  </cdr:relSizeAnchor>
</c:userShapes>
</file>

<file path=xl/drawings/drawing50.xml><?xml version="1.0" encoding="utf-8"?>
<c:userShapes xmlns:c="http://schemas.openxmlformats.org/drawingml/2006/chart">
  <cdr:relSizeAnchor xmlns:cdr="http://schemas.openxmlformats.org/drawingml/2006/chartDrawing">
    <cdr:from>
      <cdr:x>0.01161</cdr:x>
      <cdr:y>0.20046</cdr:y>
    </cdr:from>
    <cdr:to>
      <cdr:x>0.42952</cdr:x>
      <cdr:y>0.27835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76" y="833439"/>
          <a:ext cx="2400300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ARQUITECTURA, URBANISME I EDIFICACIÓ</a:t>
          </a:r>
        </a:p>
      </cdr:txBody>
    </cdr:sp>
  </cdr:relSizeAnchor>
  <cdr:relSizeAnchor xmlns:cdr="http://schemas.openxmlformats.org/drawingml/2006/chartDrawing">
    <cdr:from>
      <cdr:x>0.01161</cdr:x>
      <cdr:y>0.32417</cdr:y>
    </cdr:from>
    <cdr:to>
      <cdr:x>0.4262</cdr:x>
      <cdr:y>0.40206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66676" y="1347789"/>
          <a:ext cx="2381250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CIÈNCIES</a:t>
          </a:r>
        </a:p>
      </cdr:txBody>
    </cdr:sp>
  </cdr:relSizeAnchor>
  <cdr:relSizeAnchor xmlns:cdr="http://schemas.openxmlformats.org/drawingml/2006/chartDrawing">
    <cdr:from>
      <cdr:x>0.00663</cdr:x>
      <cdr:y>0.45704</cdr:y>
    </cdr:from>
    <cdr:to>
      <cdr:x>0.42952</cdr:x>
      <cdr:y>0.52348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38101" y="1900239"/>
          <a:ext cx="2428875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CIVIL</a:t>
          </a:r>
        </a:p>
      </cdr:txBody>
    </cdr:sp>
  </cdr:relSizeAnchor>
  <cdr:relSizeAnchor xmlns:cdr="http://schemas.openxmlformats.org/drawingml/2006/chartDrawing">
    <cdr:from>
      <cdr:x>0.00332</cdr:x>
      <cdr:y>0.82589</cdr:y>
    </cdr:from>
    <cdr:to>
      <cdr:x>0.42786</cdr:x>
      <cdr:y>0.89233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19051" y="3433764"/>
          <a:ext cx="2438400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GLOBAL UPC</a:t>
          </a:r>
        </a:p>
      </cdr:txBody>
    </cdr:sp>
  </cdr:relSizeAnchor>
  <cdr:relSizeAnchor xmlns:cdr="http://schemas.openxmlformats.org/drawingml/2006/chartDrawing">
    <cdr:from>
      <cdr:x>0.00498</cdr:x>
      <cdr:y>0.91982</cdr:y>
    </cdr:from>
    <cdr:to>
      <cdr:x>0.8209</cdr:x>
      <cdr:y>0.99771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28576" y="3824289"/>
          <a:ext cx="4686300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es-ES" sz="1000">
              <a:solidFill>
                <a:schemeClr val="tx2"/>
              </a:solidFill>
            </a:rPr>
            <a:t>Nombre de respostes.</a:t>
          </a:r>
        </a:p>
      </cdr:txBody>
    </cdr:sp>
  </cdr:relSizeAnchor>
</c:userShapes>
</file>

<file path=xl/drawings/drawing51.xml><?xml version="1.0" encoding="utf-8"?>
<c:userShapes xmlns:c="http://schemas.openxmlformats.org/drawingml/2006/chart">
  <cdr:relSizeAnchor xmlns:cdr="http://schemas.openxmlformats.org/drawingml/2006/chartDrawing">
    <cdr:from>
      <cdr:x>0.00333</cdr:x>
      <cdr:y>0.19235</cdr:y>
    </cdr:from>
    <cdr:to>
      <cdr:x>0.43261</cdr:x>
      <cdr:y>0.28009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19051" y="814389"/>
          <a:ext cx="2457450" cy="371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ARQUITECTURA, URBANISME</a:t>
          </a:r>
          <a:r>
            <a:rPr lang="es-ES" sz="1000" baseline="0">
              <a:solidFill>
                <a:schemeClr val="tx2"/>
              </a:solidFill>
            </a:rPr>
            <a:t> I EDIFICACIÓ</a:t>
          </a:r>
          <a:endParaRPr lang="es-ES" sz="10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0.00998</cdr:x>
      <cdr:y>0.58605</cdr:y>
    </cdr:from>
    <cdr:to>
      <cdr:x>0.43095</cdr:x>
      <cdr:y>0.64679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57151" y="2481264"/>
          <a:ext cx="2409825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DE LES TIC</a:t>
          </a:r>
        </a:p>
      </cdr:txBody>
    </cdr:sp>
  </cdr:relSizeAnchor>
</c:userShapes>
</file>

<file path=xl/drawings/drawing52.xml><?xml version="1.0" encoding="utf-8"?>
<c:userShapes xmlns:c="http://schemas.openxmlformats.org/drawingml/2006/chart">
  <cdr:relSizeAnchor xmlns:cdr="http://schemas.openxmlformats.org/drawingml/2006/chartDrawing">
    <cdr:from>
      <cdr:x>0.00833</cdr:x>
      <cdr:y>0.19637</cdr:y>
    </cdr:from>
    <cdr:to>
      <cdr:x>0.43167</cdr:x>
      <cdr:y>0.27809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47625" y="823914"/>
          <a:ext cx="2419350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ARQUITECTURA, URBANISME I EDIFICACIÓ</a:t>
          </a:r>
        </a:p>
      </cdr:txBody>
    </cdr:sp>
  </cdr:relSizeAnchor>
</c:userShapes>
</file>

<file path=xl/drawings/drawing53.xml><?xml version="1.0" encoding="utf-8"?>
<c:userShapes xmlns:c="http://schemas.openxmlformats.org/drawingml/2006/chart">
  <cdr:relSizeAnchor xmlns:cdr="http://schemas.openxmlformats.org/drawingml/2006/chartDrawing">
    <cdr:from>
      <cdr:x>0.00833</cdr:x>
      <cdr:y>0.1504</cdr:y>
    </cdr:from>
    <cdr:to>
      <cdr:x>0.435</cdr:x>
      <cdr:y>0.22847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47625" y="623888"/>
          <a:ext cx="2438400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ARQUITECTURA, URBANISME I EDIFICACIÓ</a:t>
          </a:r>
        </a:p>
      </cdr:txBody>
    </cdr:sp>
  </cdr:relSizeAnchor>
  <cdr:relSizeAnchor xmlns:cdr="http://schemas.openxmlformats.org/drawingml/2006/chartDrawing">
    <cdr:from>
      <cdr:x>0.01167</cdr:x>
      <cdr:y>0.28358</cdr:y>
    </cdr:from>
    <cdr:to>
      <cdr:x>0.43667</cdr:x>
      <cdr:y>0.36165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66675" y="1176338"/>
          <a:ext cx="2428875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CIÈNCIES</a:t>
          </a:r>
        </a:p>
      </cdr:txBody>
    </cdr:sp>
  </cdr:relSizeAnchor>
  <cdr:relSizeAnchor xmlns:cdr="http://schemas.openxmlformats.org/drawingml/2006/chartDrawing">
    <cdr:from>
      <cdr:x>0.00667</cdr:x>
      <cdr:y>0.40987</cdr:y>
    </cdr:from>
    <cdr:to>
      <cdr:x>0.43667</cdr:x>
      <cdr:y>0.50631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38100" y="1700213"/>
          <a:ext cx="2457450" cy="4000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CIVIL</a:t>
          </a:r>
        </a:p>
      </cdr:txBody>
    </cdr:sp>
  </cdr:relSizeAnchor>
  <cdr:relSizeAnchor xmlns:cdr="http://schemas.openxmlformats.org/drawingml/2006/chartDrawing">
    <cdr:from>
      <cdr:x>0.01</cdr:x>
      <cdr:y>0.55913</cdr:y>
    </cdr:from>
    <cdr:to>
      <cdr:x>0.43833</cdr:x>
      <cdr:y>0.63031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57150" y="2319338"/>
          <a:ext cx="2447925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DE</a:t>
          </a:r>
          <a:r>
            <a:rPr lang="es-ES" sz="1000" baseline="0">
              <a:solidFill>
                <a:schemeClr val="tx2"/>
              </a:solidFill>
            </a:rPr>
            <a:t> LES TIC</a:t>
          </a:r>
          <a:endParaRPr lang="es-ES" sz="10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</cdr:x>
      <cdr:y>0.6946</cdr:y>
    </cdr:from>
    <cdr:to>
      <cdr:x>0.43833</cdr:x>
      <cdr:y>0.76808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57150" y="2881314"/>
          <a:ext cx="2447925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</a:t>
          </a:r>
          <a:r>
            <a:rPr lang="es-ES" sz="1000" baseline="0">
              <a:solidFill>
                <a:schemeClr val="tx2"/>
              </a:solidFill>
            </a:rPr>
            <a:t> INDUSTRIAL</a:t>
          </a:r>
          <a:endParaRPr lang="es-ES" sz="10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0.00833</cdr:x>
      <cdr:y>0.83008</cdr:y>
    </cdr:from>
    <cdr:to>
      <cdr:x>0.43667</cdr:x>
      <cdr:y>0.90356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47625" y="3443289"/>
          <a:ext cx="2447925" cy="3047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GLOBAL UPC</a:t>
          </a:r>
        </a:p>
      </cdr:txBody>
    </cdr:sp>
  </cdr:relSizeAnchor>
  <cdr:relSizeAnchor xmlns:cdr="http://schemas.openxmlformats.org/drawingml/2006/chartDrawing">
    <cdr:from>
      <cdr:x>0.005</cdr:x>
      <cdr:y>0.91274</cdr:y>
    </cdr:from>
    <cdr:to>
      <cdr:x>0.97167</cdr:x>
      <cdr:y>0.99541</cdr:y>
    </cdr:to>
    <cdr:sp macro="" textlink="">
      <cdr:nvSpPr>
        <cdr:cNvPr id="8" name="QuadreDeText 7"/>
        <cdr:cNvSpPr txBox="1"/>
      </cdr:nvSpPr>
      <cdr:spPr>
        <a:xfrm xmlns:a="http://schemas.openxmlformats.org/drawingml/2006/main">
          <a:off x="28575" y="3786188"/>
          <a:ext cx="5524500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b"/>
        <a:lstStyle xmlns:a="http://schemas.openxmlformats.org/drawingml/2006/main"/>
        <a:p xmlns:a="http://schemas.openxmlformats.org/drawingml/2006/main">
          <a:pPr algn="l"/>
          <a:r>
            <a:rPr lang="es-ES" sz="1000">
              <a:solidFill>
                <a:schemeClr val="tx2"/>
              </a:solidFill>
            </a:rPr>
            <a:t>Nombre de respostes.</a:t>
          </a:r>
        </a:p>
      </cdr:txBody>
    </cdr:sp>
  </cdr:relSizeAnchor>
</c:userShapes>
</file>

<file path=xl/drawings/drawing54.xml><?xml version="1.0" encoding="utf-8"?>
<c:userShapes xmlns:c="http://schemas.openxmlformats.org/drawingml/2006/chart">
  <cdr:relSizeAnchor xmlns:cdr="http://schemas.openxmlformats.org/drawingml/2006/chartDrawing">
    <cdr:from>
      <cdr:x>0.00833</cdr:x>
      <cdr:y>0.20045</cdr:y>
    </cdr:from>
    <cdr:to>
      <cdr:x>0.43333</cdr:x>
      <cdr:y>0.27746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47625" y="842963"/>
          <a:ext cx="2428875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ARQUITECTURA,</a:t>
          </a:r>
          <a:r>
            <a:rPr lang="es-ES" sz="1000" baseline="0">
              <a:solidFill>
                <a:schemeClr val="tx2"/>
              </a:solidFill>
            </a:rPr>
            <a:t> URBANISME I EDIFICACIÓ</a:t>
          </a:r>
          <a:endParaRPr lang="es-ES" sz="10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</cdr:x>
      <cdr:y>0.32503</cdr:y>
    </cdr:from>
    <cdr:to>
      <cdr:x>0.43167</cdr:x>
      <cdr:y>0.40204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28575" y="1366838"/>
          <a:ext cx="2438400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CIÈNCIES</a:t>
          </a:r>
        </a:p>
      </cdr:txBody>
    </cdr:sp>
  </cdr:relSizeAnchor>
  <cdr:relSizeAnchor xmlns:cdr="http://schemas.openxmlformats.org/drawingml/2006/chartDrawing">
    <cdr:from>
      <cdr:x>0.00833</cdr:x>
      <cdr:y>0.46093</cdr:y>
    </cdr:from>
    <cdr:to>
      <cdr:x>0.43333</cdr:x>
      <cdr:y>0.51982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47625" y="1938339"/>
          <a:ext cx="2428875" cy="2476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CIVIL</a:t>
          </a:r>
        </a:p>
      </cdr:txBody>
    </cdr:sp>
  </cdr:relSizeAnchor>
  <cdr:relSizeAnchor xmlns:cdr="http://schemas.openxmlformats.org/drawingml/2006/chartDrawing">
    <cdr:from>
      <cdr:x>0.005</cdr:x>
      <cdr:y>0.57644</cdr:y>
    </cdr:from>
    <cdr:to>
      <cdr:x>0.43333</cdr:x>
      <cdr:y>0.66025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28575" y="2424113"/>
          <a:ext cx="2447925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DE LES TIC</a:t>
          </a:r>
        </a:p>
      </cdr:txBody>
    </cdr:sp>
  </cdr:relSizeAnchor>
  <cdr:relSizeAnchor xmlns:cdr="http://schemas.openxmlformats.org/drawingml/2006/chartDrawing">
    <cdr:from>
      <cdr:x>0.005</cdr:x>
      <cdr:y>0.70102</cdr:y>
    </cdr:from>
    <cdr:to>
      <cdr:x>0.43167</cdr:x>
      <cdr:y>0.78256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28575" y="2947988"/>
          <a:ext cx="2438400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ENGINYERIA INDUSTRIAL</a:t>
          </a:r>
        </a:p>
      </cdr:txBody>
    </cdr:sp>
  </cdr:relSizeAnchor>
  <cdr:relSizeAnchor xmlns:cdr="http://schemas.openxmlformats.org/drawingml/2006/chartDrawing">
    <cdr:from>
      <cdr:x>0.005</cdr:x>
      <cdr:y>0.82559</cdr:y>
    </cdr:from>
    <cdr:to>
      <cdr:x>0.43167</cdr:x>
      <cdr:y>0.91166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28575" y="3471863"/>
          <a:ext cx="2438400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000">
              <a:solidFill>
                <a:schemeClr val="tx2"/>
              </a:solidFill>
            </a:rPr>
            <a:t>GLOBAL UPC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0.00821</cdr:x>
      <cdr:y>0.10688</cdr:y>
    </cdr:from>
    <cdr:to>
      <cdr:x>0.32832</cdr:x>
      <cdr:y>0.19384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1" y="561977"/>
          <a:ext cx="2228850" cy="4571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100">
              <a:solidFill>
                <a:schemeClr val="tx2"/>
              </a:solidFill>
            </a:rPr>
            <a:t>ARQUITECTURA, URBANISME I EDIFICACIÓ</a:t>
          </a:r>
        </a:p>
      </cdr:txBody>
    </cdr:sp>
  </cdr:relSizeAnchor>
  <cdr:relSizeAnchor xmlns:cdr="http://schemas.openxmlformats.org/drawingml/2006/chartDrawing">
    <cdr:from>
      <cdr:x>0.00958</cdr:x>
      <cdr:y>0.28804</cdr:y>
    </cdr:from>
    <cdr:to>
      <cdr:x>0.32832</cdr:x>
      <cdr:y>0.33877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66676" y="1514476"/>
          <a:ext cx="221932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100">
              <a:solidFill>
                <a:schemeClr val="tx2"/>
              </a:solidFill>
            </a:rPr>
            <a:t>CIÈNCIES</a:t>
          </a:r>
        </a:p>
      </cdr:txBody>
    </cdr:sp>
  </cdr:relSizeAnchor>
  <cdr:relSizeAnchor xmlns:cdr="http://schemas.openxmlformats.org/drawingml/2006/chartDrawing">
    <cdr:from>
      <cdr:x>0.01094</cdr:x>
      <cdr:y>0.4529</cdr:y>
    </cdr:from>
    <cdr:to>
      <cdr:x>0.32832</cdr:x>
      <cdr:y>0.5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76201" y="2381252"/>
          <a:ext cx="220980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100">
              <a:solidFill>
                <a:schemeClr val="tx2"/>
              </a:solidFill>
            </a:rPr>
            <a:t>ENGINYERIA CIVIL</a:t>
          </a:r>
        </a:p>
      </cdr:txBody>
    </cdr:sp>
  </cdr:relSizeAnchor>
  <cdr:relSizeAnchor xmlns:cdr="http://schemas.openxmlformats.org/drawingml/2006/chartDrawing">
    <cdr:from>
      <cdr:x>0.00821</cdr:x>
      <cdr:y>0.61594</cdr:y>
    </cdr:from>
    <cdr:to>
      <cdr:x>0.33242</cdr:x>
      <cdr:y>0.65399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57151" y="3238501"/>
          <a:ext cx="2257425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100">
              <a:solidFill>
                <a:schemeClr val="tx2"/>
              </a:solidFill>
            </a:rPr>
            <a:t>ENGINYERIA DE LES TIC</a:t>
          </a:r>
        </a:p>
      </cdr:txBody>
    </cdr:sp>
  </cdr:relSizeAnchor>
  <cdr:relSizeAnchor xmlns:cdr="http://schemas.openxmlformats.org/drawingml/2006/chartDrawing">
    <cdr:from>
      <cdr:x>0.00958</cdr:x>
      <cdr:y>0.77174</cdr:y>
    </cdr:from>
    <cdr:to>
      <cdr:x>0.32832</cdr:x>
      <cdr:y>0.81159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66676" y="4057651"/>
          <a:ext cx="2219325" cy="2095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100">
              <a:solidFill>
                <a:schemeClr val="tx2"/>
              </a:solidFill>
            </a:rPr>
            <a:t>ENGINYERIA INDUSTRIAL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0.00819</cdr:x>
      <cdr:y>0.13904</cdr:y>
    </cdr:from>
    <cdr:to>
      <cdr:x>0.31924</cdr:x>
      <cdr:y>0.22282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57151" y="742951"/>
          <a:ext cx="2171700" cy="4476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100">
              <a:solidFill>
                <a:schemeClr val="tx2"/>
              </a:solidFill>
            </a:rPr>
            <a:t>ARQUITECTURA.</a:t>
          </a:r>
          <a:r>
            <a:rPr lang="es-ES" sz="1100" baseline="0">
              <a:solidFill>
                <a:schemeClr val="tx2"/>
              </a:solidFill>
            </a:rPr>
            <a:t> URBANISME I EDIFICACIÓ</a:t>
          </a:r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0.01228</cdr:x>
      <cdr:y>0.32264</cdr:y>
    </cdr:from>
    <cdr:to>
      <cdr:x>0.3206</cdr:x>
      <cdr:y>0.36364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85726" y="1724026"/>
          <a:ext cx="215265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100">
              <a:solidFill>
                <a:schemeClr val="tx2"/>
              </a:solidFill>
            </a:rPr>
            <a:t>CIÈNCIES</a:t>
          </a:r>
        </a:p>
      </cdr:txBody>
    </cdr:sp>
  </cdr:relSizeAnchor>
  <cdr:relSizeAnchor xmlns:cdr="http://schemas.openxmlformats.org/drawingml/2006/chartDrawing">
    <cdr:from>
      <cdr:x>0.00955</cdr:x>
      <cdr:y>0.46881</cdr:y>
    </cdr:from>
    <cdr:to>
      <cdr:x>0.31378</cdr:x>
      <cdr:y>0.51159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76" y="2505077"/>
          <a:ext cx="2124075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100">
              <a:solidFill>
                <a:schemeClr val="tx2"/>
              </a:solidFill>
            </a:rPr>
            <a:t>ENGINYERIA</a:t>
          </a:r>
          <a:r>
            <a:rPr lang="es-ES" sz="1100" baseline="0">
              <a:solidFill>
                <a:schemeClr val="tx2"/>
              </a:solidFill>
            </a:rPr>
            <a:t> CIVIL</a:t>
          </a:r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0.00546</cdr:x>
      <cdr:y>0.61676</cdr:y>
    </cdr:from>
    <cdr:to>
      <cdr:x>0.31924</cdr:x>
      <cdr:y>0.65954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38101" y="3295651"/>
          <a:ext cx="219075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100">
              <a:solidFill>
                <a:schemeClr val="tx2"/>
              </a:solidFill>
            </a:rPr>
            <a:t>ENGINYERIA</a:t>
          </a:r>
          <a:r>
            <a:rPr lang="es-ES" sz="1100" baseline="0">
              <a:solidFill>
                <a:schemeClr val="tx2"/>
              </a:solidFill>
            </a:rPr>
            <a:t> DE LES TIC</a:t>
          </a:r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0.01091</cdr:x>
      <cdr:y>0.75936</cdr:y>
    </cdr:from>
    <cdr:to>
      <cdr:x>0.31787</cdr:x>
      <cdr:y>0.80749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76201" y="4057651"/>
          <a:ext cx="2143125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100">
              <a:solidFill>
                <a:schemeClr val="tx2"/>
              </a:solidFill>
            </a:rPr>
            <a:t>ENGINYERIA INDUSTRIAL</a:t>
          </a:r>
        </a:p>
      </cdr:txBody>
    </cdr:sp>
  </cdr:relSizeAnchor>
  <cdr:relSizeAnchor xmlns:cdr="http://schemas.openxmlformats.org/drawingml/2006/chartDrawing">
    <cdr:from>
      <cdr:x>0.00682</cdr:x>
      <cdr:y>0.95365</cdr:y>
    </cdr:from>
    <cdr:to>
      <cdr:x>0.30969</cdr:x>
      <cdr:y>0.99287</cdr:y>
    </cdr:to>
    <cdr:sp macro="" textlink="">
      <cdr:nvSpPr>
        <cdr:cNvPr id="7" name="QuadreDeText 6"/>
        <cdr:cNvSpPr txBox="1"/>
      </cdr:nvSpPr>
      <cdr:spPr>
        <a:xfrm xmlns:a="http://schemas.openxmlformats.org/drawingml/2006/main">
          <a:off x="47626" y="5095876"/>
          <a:ext cx="2114550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/>
        <a:lstStyle xmlns:a="http://schemas.openxmlformats.org/drawingml/2006/main"/>
        <a:p xmlns:a="http://schemas.openxmlformats.org/drawingml/2006/main">
          <a:r>
            <a:rPr lang="es-ES" sz="1000">
              <a:solidFill>
                <a:schemeClr val="tx2"/>
              </a:solidFill>
            </a:rPr>
            <a:t>Nombre</a:t>
          </a:r>
          <a:r>
            <a:rPr lang="es-ES" sz="1000" baseline="0">
              <a:solidFill>
                <a:schemeClr val="tx2"/>
              </a:solidFill>
            </a:rPr>
            <a:t> de respostes.</a:t>
          </a:r>
          <a:endParaRPr lang="es-ES" sz="1000">
            <a:solidFill>
              <a:schemeClr val="tx2"/>
            </a:solidFill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0.00956</cdr:x>
      <cdr:y>0.11753</cdr:y>
    </cdr:from>
    <cdr:to>
      <cdr:x>0.32377</cdr:x>
      <cdr:y>0.21195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66675" y="581025"/>
          <a:ext cx="2190750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100">
              <a:solidFill>
                <a:schemeClr val="tx2"/>
              </a:solidFill>
            </a:rPr>
            <a:t>ARQUITECTURA,</a:t>
          </a:r>
          <a:r>
            <a:rPr lang="es-ES" sz="1100" baseline="0">
              <a:solidFill>
                <a:schemeClr val="tx2"/>
              </a:solidFill>
            </a:rPr>
            <a:t> URBANISME I EDIFICACIÓ</a:t>
          </a:r>
          <a:endParaRPr lang="es-ES" sz="1100">
            <a:solidFill>
              <a:schemeClr val="tx2"/>
            </a:solidFill>
          </a:endParaRPr>
        </a:p>
      </cdr:txBody>
    </cdr:sp>
  </cdr:relSizeAnchor>
  <cdr:relSizeAnchor xmlns:cdr="http://schemas.openxmlformats.org/drawingml/2006/chartDrawing">
    <cdr:from>
      <cdr:x>0.00546</cdr:x>
      <cdr:y>0.28709</cdr:y>
    </cdr:from>
    <cdr:to>
      <cdr:x>0.32377</cdr:x>
      <cdr:y>0.33911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38100" y="1419226"/>
          <a:ext cx="2219325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100">
              <a:solidFill>
                <a:schemeClr val="tx2"/>
              </a:solidFill>
            </a:rPr>
            <a:t>CIÈNCIES</a:t>
          </a:r>
        </a:p>
      </cdr:txBody>
    </cdr:sp>
  </cdr:relSizeAnchor>
  <cdr:relSizeAnchor xmlns:cdr="http://schemas.openxmlformats.org/drawingml/2006/chartDrawing">
    <cdr:from>
      <cdr:x>0.00956</cdr:x>
      <cdr:y>0.44316</cdr:y>
    </cdr:from>
    <cdr:to>
      <cdr:x>0.3224</cdr:x>
      <cdr:y>0.49518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66675" y="2190751"/>
          <a:ext cx="2181225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100">
              <a:solidFill>
                <a:schemeClr val="tx2"/>
              </a:solidFill>
            </a:rPr>
            <a:t>ENGINYERIA CIVIL</a:t>
          </a:r>
        </a:p>
      </cdr:txBody>
    </cdr:sp>
  </cdr:relSizeAnchor>
  <cdr:relSizeAnchor xmlns:cdr="http://schemas.openxmlformats.org/drawingml/2006/chartDrawing">
    <cdr:from>
      <cdr:x>0.01366</cdr:x>
      <cdr:y>0.60886</cdr:y>
    </cdr:from>
    <cdr:to>
      <cdr:x>0.31694</cdr:x>
      <cdr:y>0.65703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95250" y="3009901"/>
          <a:ext cx="2114550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100">
              <a:solidFill>
                <a:schemeClr val="tx2"/>
              </a:solidFill>
            </a:rPr>
            <a:t>ENGINYERIA DE LES TIC</a:t>
          </a:r>
        </a:p>
      </cdr:txBody>
    </cdr:sp>
  </cdr:relSizeAnchor>
  <cdr:relSizeAnchor xmlns:cdr="http://schemas.openxmlformats.org/drawingml/2006/chartDrawing">
    <cdr:from>
      <cdr:x>0.00956</cdr:x>
      <cdr:y>0.76108</cdr:y>
    </cdr:from>
    <cdr:to>
      <cdr:x>0.31694</cdr:x>
      <cdr:y>0.81118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66675" y="3762377"/>
          <a:ext cx="2143125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100">
              <a:solidFill>
                <a:schemeClr val="tx2"/>
              </a:solidFill>
            </a:rPr>
            <a:t>ENGINYERIA INDUSTRIAL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0.01361</cdr:x>
      <cdr:y>0.30882</cdr:y>
    </cdr:from>
    <cdr:to>
      <cdr:x>0.32517</cdr:x>
      <cdr:y>0.35846</cdr:y>
    </cdr:to>
    <cdr:sp macro="" textlink="">
      <cdr:nvSpPr>
        <cdr:cNvPr id="2" name="QuadreDeText 1"/>
        <cdr:cNvSpPr txBox="1"/>
      </cdr:nvSpPr>
      <cdr:spPr>
        <a:xfrm xmlns:a="http://schemas.openxmlformats.org/drawingml/2006/main">
          <a:off x="95251" y="1600200"/>
          <a:ext cx="2181225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100">
              <a:solidFill>
                <a:schemeClr val="tx2"/>
              </a:solidFill>
            </a:rPr>
            <a:t>CIÈNCIES</a:t>
          </a:r>
        </a:p>
      </cdr:txBody>
    </cdr:sp>
  </cdr:relSizeAnchor>
  <cdr:relSizeAnchor xmlns:cdr="http://schemas.openxmlformats.org/drawingml/2006/chartDrawing">
    <cdr:from>
      <cdr:x>0.01633</cdr:x>
      <cdr:y>0.46507</cdr:y>
    </cdr:from>
    <cdr:to>
      <cdr:x>0.32517</cdr:x>
      <cdr:y>0.50735</cdr:y>
    </cdr:to>
    <cdr:sp macro="" textlink="">
      <cdr:nvSpPr>
        <cdr:cNvPr id="3" name="QuadreDeText 2"/>
        <cdr:cNvSpPr txBox="1"/>
      </cdr:nvSpPr>
      <cdr:spPr>
        <a:xfrm xmlns:a="http://schemas.openxmlformats.org/drawingml/2006/main">
          <a:off x="114301" y="2409825"/>
          <a:ext cx="2162175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100">
              <a:solidFill>
                <a:schemeClr val="tx2"/>
              </a:solidFill>
            </a:rPr>
            <a:t>ENGINYERIA CIVIL</a:t>
          </a:r>
        </a:p>
      </cdr:txBody>
    </cdr:sp>
  </cdr:relSizeAnchor>
  <cdr:relSizeAnchor xmlns:cdr="http://schemas.openxmlformats.org/drawingml/2006/chartDrawing">
    <cdr:from>
      <cdr:x>0.01769</cdr:x>
      <cdr:y>0.62132</cdr:y>
    </cdr:from>
    <cdr:to>
      <cdr:x>0.32517</cdr:x>
      <cdr:y>0.66912</cdr:y>
    </cdr:to>
    <cdr:sp macro="" textlink="">
      <cdr:nvSpPr>
        <cdr:cNvPr id="4" name="QuadreDeText 3"/>
        <cdr:cNvSpPr txBox="1"/>
      </cdr:nvSpPr>
      <cdr:spPr>
        <a:xfrm xmlns:a="http://schemas.openxmlformats.org/drawingml/2006/main">
          <a:off x="123826" y="3219450"/>
          <a:ext cx="2152650" cy="247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100">
              <a:solidFill>
                <a:schemeClr val="tx2"/>
              </a:solidFill>
            </a:rPr>
            <a:t>ENGINYERIA DE LES TIC</a:t>
          </a:r>
        </a:p>
      </cdr:txBody>
    </cdr:sp>
  </cdr:relSizeAnchor>
  <cdr:relSizeAnchor xmlns:cdr="http://schemas.openxmlformats.org/drawingml/2006/chartDrawing">
    <cdr:from>
      <cdr:x>0.01905</cdr:x>
      <cdr:y>0.76654</cdr:y>
    </cdr:from>
    <cdr:to>
      <cdr:x>0.32245</cdr:x>
      <cdr:y>0.81618</cdr:y>
    </cdr:to>
    <cdr:sp macro="" textlink="">
      <cdr:nvSpPr>
        <cdr:cNvPr id="5" name="QuadreDeText 4"/>
        <cdr:cNvSpPr txBox="1"/>
      </cdr:nvSpPr>
      <cdr:spPr>
        <a:xfrm xmlns:a="http://schemas.openxmlformats.org/drawingml/2006/main">
          <a:off x="133351" y="3971925"/>
          <a:ext cx="2124075" cy="2571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s-ES" sz="1100">
              <a:solidFill>
                <a:schemeClr val="tx2"/>
              </a:solidFill>
            </a:rPr>
            <a:t>ENGINYERIA INDUSTRIAL</a:t>
          </a:r>
        </a:p>
      </cdr:txBody>
    </cdr:sp>
  </cdr:relSizeAnchor>
  <cdr:relSizeAnchor xmlns:cdr="http://schemas.openxmlformats.org/drawingml/2006/chartDrawing">
    <cdr:from>
      <cdr:x>0.00272</cdr:x>
      <cdr:y>0.95772</cdr:y>
    </cdr:from>
    <cdr:to>
      <cdr:x>0.34286</cdr:x>
      <cdr:y>0.99449</cdr:y>
    </cdr:to>
    <cdr:sp macro="" textlink="">
      <cdr:nvSpPr>
        <cdr:cNvPr id="6" name="QuadreDeText 5"/>
        <cdr:cNvSpPr txBox="1"/>
      </cdr:nvSpPr>
      <cdr:spPr>
        <a:xfrm xmlns:a="http://schemas.openxmlformats.org/drawingml/2006/main">
          <a:off x="19051" y="4962526"/>
          <a:ext cx="2381250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1000" b="0">
              <a:solidFill>
                <a:schemeClr val="tx2"/>
              </a:solidFill>
            </a:rPr>
            <a:t>Nombre</a:t>
          </a:r>
          <a:r>
            <a:rPr lang="es-ES" sz="1000" b="0" baseline="0">
              <a:solidFill>
                <a:schemeClr val="tx2"/>
              </a:solidFill>
            </a:rPr>
            <a:t> de respostes.</a:t>
          </a:r>
          <a:endParaRPr lang="es-ES" sz="1000" b="0">
            <a:solidFill>
              <a:schemeClr val="tx2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79"/>
  <sheetViews>
    <sheetView showGridLines="0" tabSelected="1" workbookViewId="0">
      <selection activeCell="B82" sqref="B82"/>
    </sheetView>
  </sheetViews>
  <sheetFormatPr defaultRowHeight="15" x14ac:dyDescent="0.25"/>
  <sheetData>
    <row r="2" spans="1:14" ht="18.75" x14ac:dyDescent="0.3">
      <c r="A2" s="59"/>
    </row>
    <row r="5" spans="1:14" ht="19.5" customHeight="1" x14ac:dyDescent="0.25">
      <c r="B5" s="60" t="s">
        <v>3</v>
      </c>
      <c r="C5" s="65"/>
      <c r="D5" s="65"/>
      <c r="E5" s="65"/>
      <c r="F5" s="65"/>
      <c r="G5" s="65"/>
      <c r="H5" s="65"/>
      <c r="I5" s="65"/>
      <c r="J5" s="65"/>
      <c r="K5" s="65"/>
      <c r="L5" s="94"/>
      <c r="M5" s="67"/>
      <c r="N5" s="67"/>
    </row>
    <row r="6" spans="1:14" x14ac:dyDescent="0.25">
      <c r="B6" s="61" t="s">
        <v>81</v>
      </c>
      <c r="C6" s="62"/>
      <c r="D6" s="62"/>
      <c r="E6" s="62"/>
      <c r="F6" s="62"/>
      <c r="G6" s="62"/>
      <c r="H6" s="63"/>
      <c r="I6" s="64" t="s">
        <v>32</v>
      </c>
      <c r="J6" s="64"/>
      <c r="K6" s="64" t="s">
        <v>31</v>
      </c>
      <c r="L6" s="48"/>
      <c r="M6" s="68"/>
      <c r="N6" s="68"/>
    </row>
    <row r="7" spans="1:14" ht="18" customHeight="1" x14ac:dyDescent="0.25">
      <c r="B7" s="70" t="s">
        <v>82</v>
      </c>
      <c r="C7" s="71"/>
      <c r="D7" s="71"/>
      <c r="E7" s="71"/>
      <c r="F7" s="71"/>
      <c r="G7" s="71"/>
      <c r="H7" s="71"/>
      <c r="I7" s="72">
        <v>21</v>
      </c>
      <c r="J7" s="72"/>
      <c r="K7" s="73">
        <f>I7/$I$14</f>
        <v>8.0769230769230774E-2</v>
      </c>
      <c r="L7" s="74"/>
      <c r="M7" s="66"/>
      <c r="N7" s="69"/>
    </row>
    <row r="8" spans="1:14" ht="18" customHeight="1" x14ac:dyDescent="0.25">
      <c r="B8" s="75" t="s">
        <v>83</v>
      </c>
      <c r="C8" s="76"/>
      <c r="D8" s="76"/>
      <c r="E8" s="76"/>
      <c r="F8" s="76"/>
      <c r="G8" s="76"/>
      <c r="H8" s="76"/>
      <c r="I8" s="77">
        <v>16</v>
      </c>
      <c r="J8" s="77"/>
      <c r="K8" s="78">
        <f t="shared" ref="K8:K14" si="0">I8/$I$14</f>
        <v>6.1538461538461542E-2</v>
      </c>
      <c r="L8" s="79"/>
      <c r="M8" s="66"/>
      <c r="N8" s="69"/>
    </row>
    <row r="9" spans="1:14" ht="18" customHeight="1" x14ac:dyDescent="0.25">
      <c r="B9" s="80" t="s">
        <v>84</v>
      </c>
      <c r="C9" s="81"/>
      <c r="D9" s="81"/>
      <c r="E9" s="81"/>
      <c r="F9" s="81"/>
      <c r="G9" s="81"/>
      <c r="H9" s="81"/>
      <c r="I9" s="82">
        <v>48</v>
      </c>
      <c r="J9" s="82"/>
      <c r="K9" s="83">
        <f t="shared" si="0"/>
        <v>0.18461538461538463</v>
      </c>
      <c r="L9" s="84"/>
      <c r="M9" s="66"/>
      <c r="N9" s="69"/>
    </row>
    <row r="10" spans="1:14" ht="18" customHeight="1" x14ac:dyDescent="0.25">
      <c r="B10" s="75" t="s">
        <v>85</v>
      </c>
      <c r="C10" s="76"/>
      <c r="D10" s="76"/>
      <c r="E10" s="76"/>
      <c r="F10" s="76"/>
      <c r="G10" s="76"/>
      <c r="H10" s="76"/>
      <c r="I10" s="77">
        <v>76</v>
      </c>
      <c r="J10" s="77"/>
      <c r="K10" s="78">
        <f t="shared" si="0"/>
        <v>0.29230769230769232</v>
      </c>
      <c r="L10" s="79"/>
      <c r="M10" s="66"/>
      <c r="N10" s="69"/>
    </row>
    <row r="11" spans="1:14" ht="18" customHeight="1" x14ac:dyDescent="0.25">
      <c r="B11" s="80" t="s">
        <v>86</v>
      </c>
      <c r="C11" s="81"/>
      <c r="D11" s="81"/>
      <c r="E11" s="81"/>
      <c r="F11" s="81"/>
      <c r="G11" s="81"/>
      <c r="H11" s="81"/>
      <c r="I11" s="82">
        <v>40</v>
      </c>
      <c r="J11" s="82"/>
      <c r="K11" s="83">
        <f t="shared" si="0"/>
        <v>0.15384615384615385</v>
      </c>
      <c r="L11" s="84"/>
      <c r="M11" s="66"/>
      <c r="N11" s="69"/>
    </row>
    <row r="12" spans="1:14" ht="18" customHeight="1" x14ac:dyDescent="0.25">
      <c r="B12" s="75" t="s">
        <v>87</v>
      </c>
      <c r="C12" s="76"/>
      <c r="D12" s="76"/>
      <c r="E12" s="76"/>
      <c r="F12" s="76"/>
      <c r="G12" s="76"/>
      <c r="H12" s="76"/>
      <c r="I12" s="77">
        <v>37</v>
      </c>
      <c r="J12" s="77"/>
      <c r="K12" s="78">
        <f t="shared" si="0"/>
        <v>0.1423076923076923</v>
      </c>
      <c r="L12" s="79"/>
    </row>
    <row r="13" spans="1:14" ht="18" customHeight="1" x14ac:dyDescent="0.25">
      <c r="B13" s="85" t="s">
        <v>88</v>
      </c>
      <c r="C13" s="86"/>
      <c r="D13" s="86"/>
      <c r="E13" s="86"/>
      <c r="F13" s="86"/>
      <c r="G13" s="86"/>
      <c r="H13" s="86"/>
      <c r="I13" s="87">
        <v>22</v>
      </c>
      <c r="J13" s="87"/>
      <c r="K13" s="83">
        <f t="shared" si="0"/>
        <v>8.461538461538462E-2</v>
      </c>
      <c r="L13" s="84"/>
    </row>
    <row r="14" spans="1:14" ht="21" customHeight="1" x14ac:dyDescent="0.25">
      <c r="B14" s="88" t="s">
        <v>89</v>
      </c>
      <c r="C14" s="89"/>
      <c r="D14" s="89"/>
      <c r="E14" s="89"/>
      <c r="F14" s="89"/>
      <c r="G14" s="89"/>
      <c r="H14" s="89"/>
      <c r="I14" s="90">
        <f>SUM(I7:J13)</f>
        <v>260</v>
      </c>
      <c r="J14" s="90"/>
      <c r="K14" s="92">
        <f t="shared" si="0"/>
        <v>1</v>
      </c>
      <c r="L14" s="93"/>
    </row>
    <row r="18" spans="2:12" ht="19.5" customHeight="1" x14ac:dyDescent="0.25">
      <c r="B18" s="60" t="s">
        <v>4</v>
      </c>
      <c r="C18" s="65"/>
      <c r="D18" s="65"/>
      <c r="E18" s="65"/>
      <c r="F18" s="65"/>
      <c r="G18" s="65"/>
      <c r="H18" s="65"/>
      <c r="I18" s="65"/>
      <c r="J18" s="65"/>
      <c r="K18" s="65"/>
      <c r="L18" s="94"/>
    </row>
    <row r="19" spans="2:12" x14ac:dyDescent="0.25">
      <c r="B19" s="61" t="s">
        <v>81</v>
      </c>
      <c r="C19" s="62"/>
      <c r="D19" s="62"/>
      <c r="E19" s="62"/>
      <c r="F19" s="62"/>
      <c r="G19" s="62"/>
      <c r="H19" s="63"/>
      <c r="I19" s="64" t="s">
        <v>32</v>
      </c>
      <c r="J19" s="64"/>
      <c r="K19" s="64" t="s">
        <v>31</v>
      </c>
      <c r="L19" s="48"/>
    </row>
    <row r="20" spans="2:12" ht="18" customHeight="1" x14ac:dyDescent="0.25">
      <c r="B20" s="70" t="s">
        <v>90</v>
      </c>
      <c r="C20" s="71"/>
      <c r="D20" s="71"/>
      <c r="E20" s="71"/>
      <c r="F20" s="71"/>
      <c r="G20" s="71"/>
      <c r="H20" s="71"/>
      <c r="I20" s="72">
        <v>16</v>
      </c>
      <c r="J20" s="72"/>
      <c r="K20" s="73">
        <f>I20/$I$28</f>
        <v>9.9378881987577633E-2</v>
      </c>
      <c r="L20" s="74"/>
    </row>
    <row r="21" spans="2:12" ht="18" customHeight="1" x14ac:dyDescent="0.25">
      <c r="B21" s="75" t="s">
        <v>91</v>
      </c>
      <c r="C21" s="76"/>
      <c r="D21" s="76"/>
      <c r="E21" s="76"/>
      <c r="F21" s="76"/>
      <c r="G21" s="76"/>
      <c r="H21" s="76"/>
      <c r="I21" s="77">
        <v>17</v>
      </c>
      <c r="J21" s="77"/>
      <c r="K21" s="78">
        <f t="shared" ref="K21:K28" si="1">I21/$I$28</f>
        <v>0.10559006211180125</v>
      </c>
      <c r="L21" s="79"/>
    </row>
    <row r="22" spans="2:12" ht="24.75" customHeight="1" x14ac:dyDescent="0.25">
      <c r="B22" s="80" t="s">
        <v>92</v>
      </c>
      <c r="C22" s="81"/>
      <c r="D22" s="81"/>
      <c r="E22" s="81"/>
      <c r="F22" s="81"/>
      <c r="G22" s="81"/>
      <c r="H22" s="81"/>
      <c r="I22" s="82">
        <v>0</v>
      </c>
      <c r="J22" s="82"/>
      <c r="K22" s="83">
        <f t="shared" si="1"/>
        <v>0</v>
      </c>
      <c r="L22" s="84"/>
    </row>
    <row r="23" spans="2:12" ht="18" customHeight="1" x14ac:dyDescent="0.25">
      <c r="B23" s="75" t="s">
        <v>93</v>
      </c>
      <c r="C23" s="76"/>
      <c r="D23" s="76"/>
      <c r="E23" s="76"/>
      <c r="F23" s="76"/>
      <c r="G23" s="76"/>
      <c r="H23" s="76"/>
      <c r="I23" s="77">
        <v>17</v>
      </c>
      <c r="J23" s="77"/>
      <c r="K23" s="78">
        <f t="shared" si="1"/>
        <v>0.10559006211180125</v>
      </c>
      <c r="L23" s="79"/>
    </row>
    <row r="24" spans="2:12" ht="18" customHeight="1" x14ac:dyDescent="0.25">
      <c r="B24" s="80" t="s">
        <v>94</v>
      </c>
      <c r="C24" s="81"/>
      <c r="D24" s="81"/>
      <c r="E24" s="81"/>
      <c r="F24" s="81"/>
      <c r="G24" s="81"/>
      <c r="H24" s="81"/>
      <c r="I24" s="82">
        <v>33</v>
      </c>
      <c r="J24" s="82"/>
      <c r="K24" s="83">
        <f t="shared" si="1"/>
        <v>0.20496894409937888</v>
      </c>
      <c r="L24" s="84"/>
    </row>
    <row r="25" spans="2:12" ht="18" customHeight="1" x14ac:dyDescent="0.25">
      <c r="B25" s="75" t="s">
        <v>95</v>
      </c>
      <c r="C25" s="76"/>
      <c r="D25" s="76"/>
      <c r="E25" s="76"/>
      <c r="F25" s="76"/>
      <c r="G25" s="76"/>
      <c r="H25" s="76"/>
      <c r="I25" s="77">
        <v>18</v>
      </c>
      <c r="J25" s="77"/>
      <c r="K25" s="78">
        <f t="shared" si="1"/>
        <v>0.11180124223602485</v>
      </c>
      <c r="L25" s="79"/>
    </row>
    <row r="26" spans="2:12" ht="18" customHeight="1" x14ac:dyDescent="0.25">
      <c r="B26" s="80" t="s">
        <v>96</v>
      </c>
      <c r="C26" s="81"/>
      <c r="D26" s="81"/>
      <c r="E26" s="81"/>
      <c r="F26" s="81"/>
      <c r="G26" s="81"/>
      <c r="H26" s="81"/>
      <c r="I26" s="82">
        <v>36</v>
      </c>
      <c r="J26" s="82"/>
      <c r="K26" s="83">
        <f t="shared" si="1"/>
        <v>0.2236024844720497</v>
      </c>
      <c r="L26" s="84"/>
    </row>
    <row r="27" spans="2:12" ht="18" customHeight="1" x14ac:dyDescent="0.25">
      <c r="B27" s="95" t="s">
        <v>97</v>
      </c>
      <c r="C27" s="96"/>
      <c r="D27" s="96"/>
      <c r="E27" s="96"/>
      <c r="F27" s="96"/>
      <c r="G27" s="96"/>
      <c r="H27" s="96"/>
      <c r="I27" s="97">
        <v>24</v>
      </c>
      <c r="J27" s="97"/>
      <c r="K27" s="78">
        <f t="shared" si="1"/>
        <v>0.14906832298136646</v>
      </c>
      <c r="L27" s="79"/>
    </row>
    <row r="28" spans="2:12" ht="21" customHeight="1" x14ac:dyDescent="0.25">
      <c r="B28" s="88" t="s">
        <v>89</v>
      </c>
      <c r="C28" s="89"/>
      <c r="D28" s="89"/>
      <c r="E28" s="89"/>
      <c r="F28" s="89"/>
      <c r="G28" s="89"/>
      <c r="H28" s="89"/>
      <c r="I28" s="90">
        <f>SUM(I20:J27)</f>
        <v>161</v>
      </c>
      <c r="J28" s="90"/>
      <c r="K28" s="98">
        <f t="shared" si="1"/>
        <v>1</v>
      </c>
      <c r="L28" s="99"/>
    </row>
    <row r="32" spans="2:12" ht="19.5" customHeight="1" x14ac:dyDescent="0.25">
      <c r="B32" s="60" t="s">
        <v>5</v>
      </c>
      <c r="C32" s="65"/>
      <c r="D32" s="65"/>
      <c r="E32" s="65"/>
      <c r="F32" s="65"/>
      <c r="G32" s="65"/>
      <c r="H32" s="65"/>
      <c r="I32" s="65"/>
      <c r="J32" s="65"/>
      <c r="K32" s="65"/>
      <c r="L32" s="94"/>
    </row>
    <row r="33" spans="2:12" x14ac:dyDescent="0.25">
      <c r="B33" s="61" t="s">
        <v>81</v>
      </c>
      <c r="C33" s="62"/>
      <c r="D33" s="62"/>
      <c r="E33" s="62"/>
      <c r="F33" s="62"/>
      <c r="G33" s="62"/>
      <c r="H33" s="63"/>
      <c r="I33" s="64" t="s">
        <v>32</v>
      </c>
      <c r="J33" s="64"/>
      <c r="K33" s="64" t="s">
        <v>31</v>
      </c>
      <c r="L33" s="48"/>
    </row>
    <row r="34" spans="2:12" ht="18" customHeight="1" x14ac:dyDescent="0.25">
      <c r="B34" s="70" t="s">
        <v>98</v>
      </c>
      <c r="C34" s="71"/>
      <c r="D34" s="71"/>
      <c r="E34" s="71"/>
      <c r="F34" s="71"/>
      <c r="G34" s="71"/>
      <c r="H34" s="71"/>
      <c r="I34" s="72">
        <v>32</v>
      </c>
      <c r="J34" s="72"/>
      <c r="K34" s="73">
        <f>I34/$I$43</f>
        <v>0.19277108433734941</v>
      </c>
      <c r="L34" s="74"/>
    </row>
    <row r="35" spans="2:12" ht="18" customHeight="1" x14ac:dyDescent="0.25">
      <c r="B35" s="75" t="s">
        <v>99</v>
      </c>
      <c r="C35" s="76"/>
      <c r="D35" s="76"/>
      <c r="E35" s="76"/>
      <c r="F35" s="76"/>
      <c r="G35" s="76"/>
      <c r="H35" s="76"/>
      <c r="I35" s="77">
        <v>2</v>
      </c>
      <c r="J35" s="77"/>
      <c r="K35" s="78">
        <f t="shared" ref="K35:K43" si="2">I35/$I$43</f>
        <v>1.2048192771084338E-2</v>
      </c>
      <c r="L35" s="79"/>
    </row>
    <row r="36" spans="2:12" ht="18" customHeight="1" x14ac:dyDescent="0.25">
      <c r="B36" s="80" t="s">
        <v>100</v>
      </c>
      <c r="C36" s="81"/>
      <c r="D36" s="81"/>
      <c r="E36" s="81"/>
      <c r="F36" s="81"/>
      <c r="G36" s="81"/>
      <c r="H36" s="81"/>
      <c r="I36" s="82">
        <v>20</v>
      </c>
      <c r="J36" s="82"/>
      <c r="K36" s="83">
        <f t="shared" si="2"/>
        <v>0.12048192771084337</v>
      </c>
      <c r="L36" s="84"/>
    </row>
    <row r="37" spans="2:12" ht="18" customHeight="1" x14ac:dyDescent="0.25">
      <c r="B37" s="75" t="s">
        <v>101</v>
      </c>
      <c r="C37" s="76"/>
      <c r="D37" s="76"/>
      <c r="E37" s="76"/>
      <c r="F37" s="76"/>
      <c r="G37" s="76"/>
      <c r="H37" s="76"/>
      <c r="I37" s="77">
        <v>10</v>
      </c>
      <c r="J37" s="77"/>
      <c r="K37" s="78">
        <f t="shared" si="2"/>
        <v>6.0240963855421686E-2</v>
      </c>
      <c r="L37" s="79"/>
    </row>
    <row r="38" spans="2:12" ht="18" customHeight="1" x14ac:dyDescent="0.25">
      <c r="B38" s="80" t="s">
        <v>102</v>
      </c>
      <c r="C38" s="81"/>
      <c r="D38" s="81"/>
      <c r="E38" s="81"/>
      <c r="F38" s="81"/>
      <c r="G38" s="81"/>
      <c r="H38" s="81"/>
      <c r="I38" s="82">
        <v>43</v>
      </c>
      <c r="J38" s="82"/>
      <c r="K38" s="83">
        <f t="shared" si="2"/>
        <v>0.25903614457831325</v>
      </c>
      <c r="L38" s="84"/>
    </row>
    <row r="39" spans="2:12" ht="18" customHeight="1" x14ac:dyDescent="0.25">
      <c r="B39" s="75" t="s">
        <v>103</v>
      </c>
      <c r="C39" s="76"/>
      <c r="D39" s="76"/>
      <c r="E39" s="76"/>
      <c r="F39" s="76"/>
      <c r="G39" s="76"/>
      <c r="H39" s="76"/>
      <c r="I39" s="77">
        <v>25</v>
      </c>
      <c r="J39" s="77"/>
      <c r="K39" s="78">
        <f t="shared" si="2"/>
        <v>0.15060240963855423</v>
      </c>
      <c r="L39" s="79"/>
    </row>
    <row r="40" spans="2:12" ht="18" customHeight="1" x14ac:dyDescent="0.25">
      <c r="B40" s="80" t="s">
        <v>104</v>
      </c>
      <c r="C40" s="81"/>
      <c r="D40" s="81"/>
      <c r="E40" s="81"/>
      <c r="F40" s="81"/>
      <c r="G40" s="81"/>
      <c r="H40" s="81"/>
      <c r="I40" s="82">
        <v>18</v>
      </c>
      <c r="J40" s="82"/>
      <c r="K40" s="83">
        <f t="shared" si="2"/>
        <v>0.10843373493975904</v>
      </c>
      <c r="L40" s="84"/>
    </row>
    <row r="41" spans="2:12" ht="18" customHeight="1" x14ac:dyDescent="0.25">
      <c r="B41" s="75" t="s">
        <v>105</v>
      </c>
      <c r="C41" s="76"/>
      <c r="D41" s="76"/>
      <c r="E41" s="76"/>
      <c r="F41" s="76"/>
      <c r="G41" s="76"/>
      <c r="H41" s="76"/>
      <c r="I41" s="77">
        <v>10</v>
      </c>
      <c r="J41" s="77"/>
      <c r="K41" s="78">
        <f t="shared" si="2"/>
        <v>6.0240963855421686E-2</v>
      </c>
      <c r="L41" s="79"/>
    </row>
    <row r="42" spans="2:12" ht="18" customHeight="1" x14ac:dyDescent="0.25">
      <c r="B42" s="85" t="s">
        <v>106</v>
      </c>
      <c r="C42" s="86"/>
      <c r="D42" s="86"/>
      <c r="E42" s="86"/>
      <c r="F42" s="86"/>
      <c r="G42" s="86"/>
      <c r="H42" s="86"/>
      <c r="I42" s="87">
        <v>6</v>
      </c>
      <c r="J42" s="87"/>
      <c r="K42" s="83">
        <f t="shared" si="2"/>
        <v>3.614457831325301E-2</v>
      </c>
      <c r="L42" s="84"/>
    </row>
    <row r="43" spans="2:12" ht="21" customHeight="1" x14ac:dyDescent="0.25">
      <c r="B43" s="88" t="s">
        <v>89</v>
      </c>
      <c r="C43" s="89"/>
      <c r="D43" s="89"/>
      <c r="E43" s="89"/>
      <c r="F43" s="89"/>
      <c r="G43" s="89"/>
      <c r="H43" s="89"/>
      <c r="I43" s="90">
        <f>SUM(I34:J42)</f>
        <v>166</v>
      </c>
      <c r="J43" s="90"/>
      <c r="K43" s="98">
        <f t="shared" si="2"/>
        <v>1</v>
      </c>
      <c r="L43" s="99"/>
    </row>
    <row r="47" spans="2:12" ht="19.5" customHeight="1" x14ac:dyDescent="0.25">
      <c r="B47" s="60" t="s">
        <v>6</v>
      </c>
      <c r="C47" s="65"/>
      <c r="D47" s="65"/>
      <c r="E47" s="65"/>
      <c r="F47" s="65"/>
      <c r="G47" s="65"/>
      <c r="H47" s="65"/>
      <c r="I47" s="65"/>
      <c r="J47" s="65"/>
      <c r="K47" s="65"/>
      <c r="L47" s="94"/>
    </row>
    <row r="48" spans="2:12" x14ac:dyDescent="0.25">
      <c r="B48" s="61" t="s">
        <v>81</v>
      </c>
      <c r="C48" s="62"/>
      <c r="D48" s="62"/>
      <c r="E48" s="62"/>
      <c r="F48" s="62"/>
      <c r="G48" s="62"/>
      <c r="H48" s="63"/>
      <c r="I48" s="64" t="s">
        <v>32</v>
      </c>
      <c r="J48" s="64"/>
      <c r="K48" s="64" t="s">
        <v>31</v>
      </c>
      <c r="L48" s="48"/>
    </row>
    <row r="49" spans="2:12" ht="18" customHeight="1" x14ac:dyDescent="0.25">
      <c r="B49" s="70" t="s">
        <v>107</v>
      </c>
      <c r="C49" s="71"/>
      <c r="D49" s="71"/>
      <c r="E49" s="71"/>
      <c r="F49" s="71"/>
      <c r="G49" s="71"/>
      <c r="H49" s="71"/>
      <c r="I49" s="72">
        <v>54</v>
      </c>
      <c r="J49" s="72"/>
      <c r="K49" s="73">
        <f>I49/$I$57</f>
        <v>0.21686746987951808</v>
      </c>
      <c r="L49" s="74"/>
    </row>
    <row r="50" spans="2:12" ht="18" customHeight="1" x14ac:dyDescent="0.25">
      <c r="B50" s="75" t="s">
        <v>108</v>
      </c>
      <c r="C50" s="76"/>
      <c r="D50" s="76"/>
      <c r="E50" s="76"/>
      <c r="F50" s="76"/>
      <c r="G50" s="76"/>
      <c r="H50" s="76"/>
      <c r="I50" s="77">
        <v>33</v>
      </c>
      <c r="J50" s="77"/>
      <c r="K50" s="78">
        <f t="shared" ref="K50:K57" si="3">I50/$I$57</f>
        <v>0.13253012048192772</v>
      </c>
      <c r="L50" s="79"/>
    </row>
    <row r="51" spans="2:12" ht="18" customHeight="1" x14ac:dyDescent="0.25">
      <c r="B51" s="80" t="s">
        <v>109</v>
      </c>
      <c r="C51" s="81"/>
      <c r="D51" s="81"/>
      <c r="E51" s="81"/>
      <c r="F51" s="81"/>
      <c r="G51" s="81"/>
      <c r="H51" s="81"/>
      <c r="I51" s="82">
        <v>58</v>
      </c>
      <c r="J51" s="82"/>
      <c r="K51" s="83">
        <f t="shared" si="3"/>
        <v>0.23293172690763053</v>
      </c>
      <c r="L51" s="84"/>
    </row>
    <row r="52" spans="2:12" ht="18" customHeight="1" x14ac:dyDescent="0.25">
      <c r="B52" s="75" t="s">
        <v>110</v>
      </c>
      <c r="C52" s="76"/>
      <c r="D52" s="76"/>
      <c r="E52" s="76"/>
      <c r="F52" s="76"/>
      <c r="G52" s="76"/>
      <c r="H52" s="76"/>
      <c r="I52" s="77">
        <v>25</v>
      </c>
      <c r="J52" s="77"/>
      <c r="K52" s="78">
        <f t="shared" si="3"/>
        <v>0.10040160642570281</v>
      </c>
      <c r="L52" s="79"/>
    </row>
    <row r="53" spans="2:12" ht="18" customHeight="1" x14ac:dyDescent="0.25">
      <c r="B53" s="80" t="s">
        <v>111</v>
      </c>
      <c r="C53" s="81"/>
      <c r="D53" s="81"/>
      <c r="E53" s="81"/>
      <c r="F53" s="81"/>
      <c r="G53" s="81"/>
      <c r="H53" s="81"/>
      <c r="I53" s="82">
        <v>0</v>
      </c>
      <c r="J53" s="82"/>
      <c r="K53" s="83">
        <f t="shared" si="3"/>
        <v>0</v>
      </c>
      <c r="L53" s="84"/>
    </row>
    <row r="54" spans="2:12" ht="18" customHeight="1" x14ac:dyDescent="0.25">
      <c r="B54" s="75" t="s">
        <v>112</v>
      </c>
      <c r="C54" s="76"/>
      <c r="D54" s="76"/>
      <c r="E54" s="76"/>
      <c r="F54" s="76"/>
      <c r="G54" s="76"/>
      <c r="H54" s="76"/>
      <c r="I54" s="77">
        <v>2</v>
      </c>
      <c r="J54" s="77"/>
      <c r="K54" s="78">
        <f t="shared" si="3"/>
        <v>8.0321285140562242E-3</v>
      </c>
      <c r="L54" s="79"/>
    </row>
    <row r="55" spans="2:12" ht="18" customHeight="1" x14ac:dyDescent="0.25">
      <c r="B55" s="80" t="s">
        <v>113</v>
      </c>
      <c r="C55" s="81"/>
      <c r="D55" s="81"/>
      <c r="E55" s="81"/>
      <c r="F55" s="81"/>
      <c r="G55" s="81"/>
      <c r="H55" s="81"/>
      <c r="I55" s="82">
        <v>15</v>
      </c>
      <c r="J55" s="82"/>
      <c r="K55" s="83">
        <f t="shared" si="3"/>
        <v>6.0240963855421686E-2</v>
      </c>
      <c r="L55" s="84"/>
    </row>
    <row r="56" spans="2:12" ht="18" customHeight="1" x14ac:dyDescent="0.25">
      <c r="B56" s="75" t="s">
        <v>114</v>
      </c>
      <c r="C56" s="76"/>
      <c r="D56" s="76"/>
      <c r="E56" s="76"/>
      <c r="F56" s="76"/>
      <c r="G56" s="76"/>
      <c r="H56" s="76"/>
      <c r="I56" s="77">
        <v>62</v>
      </c>
      <c r="J56" s="77"/>
      <c r="K56" s="78">
        <f t="shared" si="3"/>
        <v>0.24899598393574296</v>
      </c>
      <c r="L56" s="79"/>
    </row>
    <row r="57" spans="2:12" ht="21" customHeight="1" x14ac:dyDescent="0.25">
      <c r="B57" s="100" t="s">
        <v>89</v>
      </c>
      <c r="C57" s="101"/>
      <c r="D57" s="101"/>
      <c r="E57" s="101"/>
      <c r="F57" s="101"/>
      <c r="G57" s="101"/>
      <c r="H57" s="101"/>
      <c r="I57" s="91">
        <f>SUM(I49:J56)</f>
        <v>249</v>
      </c>
      <c r="J57" s="91"/>
      <c r="K57" s="92">
        <f t="shared" si="3"/>
        <v>1</v>
      </c>
      <c r="L57" s="93"/>
    </row>
    <row r="61" spans="2:12" ht="19.5" customHeight="1" x14ac:dyDescent="0.25">
      <c r="B61" s="60" t="s">
        <v>7</v>
      </c>
      <c r="C61" s="65"/>
      <c r="D61" s="65"/>
      <c r="E61" s="65"/>
      <c r="F61" s="65"/>
      <c r="G61" s="65"/>
      <c r="H61" s="65"/>
      <c r="I61" s="65"/>
      <c r="J61" s="65"/>
      <c r="K61" s="65"/>
      <c r="L61" s="94"/>
    </row>
    <row r="62" spans="2:12" x14ac:dyDescent="0.25">
      <c r="B62" s="61" t="s">
        <v>81</v>
      </c>
      <c r="C62" s="62"/>
      <c r="D62" s="62"/>
      <c r="E62" s="62"/>
      <c r="F62" s="62"/>
      <c r="G62" s="62"/>
      <c r="H62" s="63"/>
      <c r="I62" s="64" t="s">
        <v>32</v>
      </c>
      <c r="J62" s="64"/>
      <c r="K62" s="64" t="s">
        <v>31</v>
      </c>
      <c r="L62" s="48"/>
    </row>
    <row r="63" spans="2:12" ht="18" customHeight="1" x14ac:dyDescent="0.25">
      <c r="B63" s="70" t="s">
        <v>115</v>
      </c>
      <c r="C63" s="71"/>
      <c r="D63" s="71"/>
      <c r="E63" s="71"/>
      <c r="F63" s="71"/>
      <c r="G63" s="71"/>
      <c r="H63" s="71"/>
      <c r="I63" s="72">
        <v>39</v>
      </c>
      <c r="J63" s="72"/>
      <c r="K63" s="73">
        <f>I63/$I$79</f>
        <v>0.11403508771929824</v>
      </c>
      <c r="L63" s="74"/>
    </row>
    <row r="64" spans="2:12" ht="18" customHeight="1" x14ac:dyDescent="0.25">
      <c r="B64" s="75" t="s">
        <v>116</v>
      </c>
      <c r="C64" s="76"/>
      <c r="D64" s="76"/>
      <c r="E64" s="76"/>
      <c r="F64" s="76"/>
      <c r="G64" s="76"/>
      <c r="H64" s="76"/>
      <c r="I64" s="77">
        <v>38</v>
      </c>
      <c r="J64" s="77"/>
      <c r="K64" s="78">
        <f t="shared" ref="K64:K78" si="4">I64/$I$79</f>
        <v>0.1111111111111111</v>
      </c>
      <c r="L64" s="79"/>
    </row>
    <row r="65" spans="2:12" ht="18" customHeight="1" x14ac:dyDescent="0.25">
      <c r="B65" s="80" t="s">
        <v>117</v>
      </c>
      <c r="C65" s="81"/>
      <c r="D65" s="81"/>
      <c r="E65" s="81"/>
      <c r="F65" s="81"/>
      <c r="G65" s="81"/>
      <c r="H65" s="81"/>
      <c r="I65" s="82">
        <v>16</v>
      </c>
      <c r="J65" s="82"/>
      <c r="K65" s="83">
        <f t="shared" si="4"/>
        <v>4.6783625730994149E-2</v>
      </c>
      <c r="L65" s="84"/>
    </row>
    <row r="66" spans="2:12" ht="18" customHeight="1" x14ac:dyDescent="0.25">
      <c r="B66" s="75" t="s">
        <v>118</v>
      </c>
      <c r="C66" s="76"/>
      <c r="D66" s="76"/>
      <c r="E66" s="76"/>
      <c r="F66" s="76"/>
      <c r="G66" s="76"/>
      <c r="H66" s="76"/>
      <c r="I66" s="77">
        <v>31</v>
      </c>
      <c r="J66" s="77"/>
      <c r="K66" s="78">
        <f t="shared" si="4"/>
        <v>9.0643274853801165E-2</v>
      </c>
      <c r="L66" s="79"/>
    </row>
    <row r="67" spans="2:12" ht="18" customHeight="1" x14ac:dyDescent="0.25">
      <c r="B67" s="80" t="s">
        <v>119</v>
      </c>
      <c r="C67" s="81"/>
      <c r="D67" s="81"/>
      <c r="E67" s="81"/>
      <c r="F67" s="81"/>
      <c r="G67" s="81"/>
      <c r="H67" s="81"/>
      <c r="I67" s="82">
        <v>15</v>
      </c>
      <c r="J67" s="82"/>
      <c r="K67" s="83">
        <f t="shared" si="4"/>
        <v>4.3859649122807015E-2</v>
      </c>
      <c r="L67" s="84"/>
    </row>
    <row r="68" spans="2:12" ht="18" customHeight="1" x14ac:dyDescent="0.25">
      <c r="B68" s="75" t="s">
        <v>120</v>
      </c>
      <c r="C68" s="76"/>
      <c r="D68" s="76"/>
      <c r="E68" s="76"/>
      <c r="F68" s="76"/>
      <c r="G68" s="76"/>
      <c r="H68" s="76"/>
      <c r="I68" s="77">
        <v>40</v>
      </c>
      <c r="J68" s="77"/>
      <c r="K68" s="78">
        <f t="shared" si="4"/>
        <v>0.11695906432748537</v>
      </c>
      <c r="L68" s="79"/>
    </row>
    <row r="69" spans="2:12" ht="18" customHeight="1" x14ac:dyDescent="0.25">
      <c r="B69" s="80" t="s">
        <v>121</v>
      </c>
      <c r="C69" s="81"/>
      <c r="D69" s="81"/>
      <c r="E69" s="81"/>
      <c r="F69" s="81"/>
      <c r="G69" s="81"/>
      <c r="H69" s="81"/>
      <c r="I69" s="82">
        <v>43</v>
      </c>
      <c r="J69" s="82"/>
      <c r="K69" s="83">
        <f t="shared" ref="K69" si="5">I69/$I$79</f>
        <v>0.12573099415204678</v>
      </c>
      <c r="L69" s="84"/>
    </row>
    <row r="70" spans="2:12" ht="18" customHeight="1" x14ac:dyDescent="0.25">
      <c r="B70" s="75" t="s">
        <v>122</v>
      </c>
      <c r="C70" s="76"/>
      <c r="D70" s="76"/>
      <c r="E70" s="76"/>
      <c r="F70" s="76"/>
      <c r="G70" s="76"/>
      <c r="H70" s="76"/>
      <c r="I70" s="77">
        <v>29</v>
      </c>
      <c r="J70" s="77"/>
      <c r="K70" s="78">
        <f t="shared" si="4"/>
        <v>8.4795321637426896E-2</v>
      </c>
      <c r="L70" s="79"/>
    </row>
    <row r="71" spans="2:12" ht="18" customHeight="1" x14ac:dyDescent="0.25">
      <c r="B71" s="80" t="s">
        <v>123</v>
      </c>
      <c r="C71" s="81"/>
      <c r="D71" s="81"/>
      <c r="E71" s="81"/>
      <c r="F71" s="81"/>
      <c r="G71" s="81"/>
      <c r="H71" s="81"/>
      <c r="I71" s="82">
        <v>11</v>
      </c>
      <c r="J71" s="82"/>
      <c r="K71" s="83">
        <f t="shared" si="4"/>
        <v>3.2163742690058478E-2</v>
      </c>
      <c r="L71" s="84"/>
    </row>
    <row r="72" spans="2:12" ht="18" customHeight="1" x14ac:dyDescent="0.25">
      <c r="B72" s="75" t="s">
        <v>124</v>
      </c>
      <c r="C72" s="76"/>
      <c r="D72" s="76"/>
      <c r="E72" s="76"/>
      <c r="F72" s="76"/>
      <c r="G72" s="76"/>
      <c r="H72" s="76"/>
      <c r="I72" s="77">
        <v>23</v>
      </c>
      <c r="J72" s="77"/>
      <c r="K72" s="78">
        <f t="shared" si="4"/>
        <v>6.725146198830409E-2</v>
      </c>
      <c r="L72" s="79"/>
    </row>
    <row r="73" spans="2:12" ht="18" customHeight="1" x14ac:dyDescent="0.25">
      <c r="B73" s="80" t="s">
        <v>125</v>
      </c>
      <c r="C73" s="81"/>
      <c r="D73" s="81"/>
      <c r="E73" s="81"/>
      <c r="F73" s="81"/>
      <c r="G73" s="81"/>
      <c r="H73" s="81"/>
      <c r="I73" s="82">
        <v>5</v>
      </c>
      <c r="J73" s="82"/>
      <c r="K73" s="83">
        <f t="shared" si="4"/>
        <v>1.4619883040935672E-2</v>
      </c>
      <c r="L73" s="84"/>
    </row>
    <row r="74" spans="2:12" ht="27.75" customHeight="1" x14ac:dyDescent="0.25">
      <c r="B74" s="75" t="s">
        <v>126</v>
      </c>
      <c r="C74" s="76"/>
      <c r="D74" s="76"/>
      <c r="E74" s="76"/>
      <c r="F74" s="76"/>
      <c r="G74" s="76"/>
      <c r="H74" s="76"/>
      <c r="I74" s="77">
        <v>0</v>
      </c>
      <c r="J74" s="77"/>
      <c r="K74" s="78">
        <f t="shared" si="4"/>
        <v>0</v>
      </c>
      <c r="L74" s="79"/>
    </row>
    <row r="75" spans="2:12" ht="25.5" customHeight="1" x14ac:dyDescent="0.25">
      <c r="B75" s="80" t="s">
        <v>127</v>
      </c>
      <c r="C75" s="81"/>
      <c r="D75" s="81"/>
      <c r="E75" s="81"/>
      <c r="F75" s="81"/>
      <c r="G75" s="81"/>
      <c r="H75" s="81"/>
      <c r="I75" s="82">
        <v>0</v>
      </c>
      <c r="J75" s="82"/>
      <c r="K75" s="83">
        <f t="shared" si="4"/>
        <v>0</v>
      </c>
      <c r="L75" s="84"/>
    </row>
    <row r="76" spans="2:12" ht="18" customHeight="1" x14ac:dyDescent="0.25">
      <c r="B76" s="75" t="s">
        <v>128</v>
      </c>
      <c r="C76" s="76"/>
      <c r="D76" s="76"/>
      <c r="E76" s="76"/>
      <c r="F76" s="76"/>
      <c r="G76" s="76"/>
      <c r="H76" s="76"/>
      <c r="I76" s="77">
        <v>11</v>
      </c>
      <c r="J76" s="77"/>
      <c r="K76" s="78">
        <f t="shared" si="4"/>
        <v>3.2163742690058478E-2</v>
      </c>
      <c r="L76" s="79"/>
    </row>
    <row r="77" spans="2:12" ht="18" customHeight="1" x14ac:dyDescent="0.25">
      <c r="B77" s="80" t="s">
        <v>129</v>
      </c>
      <c r="C77" s="81"/>
      <c r="D77" s="81"/>
      <c r="E77" s="81"/>
      <c r="F77" s="81"/>
      <c r="G77" s="81"/>
      <c r="H77" s="81"/>
      <c r="I77" s="82">
        <v>11</v>
      </c>
      <c r="J77" s="82"/>
      <c r="K77" s="83">
        <f t="shared" si="4"/>
        <v>3.2163742690058478E-2</v>
      </c>
      <c r="L77" s="84"/>
    </row>
    <row r="78" spans="2:12" ht="18" customHeight="1" x14ac:dyDescent="0.25">
      <c r="B78" s="75" t="s">
        <v>130</v>
      </c>
      <c r="C78" s="76"/>
      <c r="D78" s="76"/>
      <c r="E78" s="76"/>
      <c r="F78" s="76"/>
      <c r="G78" s="76"/>
      <c r="H78" s="76"/>
      <c r="I78" s="77">
        <v>30</v>
      </c>
      <c r="J78" s="77"/>
      <c r="K78" s="78">
        <f t="shared" si="4"/>
        <v>8.771929824561403E-2</v>
      </c>
      <c r="L78" s="79"/>
    </row>
    <row r="79" spans="2:12" ht="21" customHeight="1" x14ac:dyDescent="0.25">
      <c r="B79" s="100" t="s">
        <v>89</v>
      </c>
      <c r="C79" s="101"/>
      <c r="D79" s="101"/>
      <c r="E79" s="101"/>
      <c r="F79" s="101"/>
      <c r="G79" s="101"/>
      <c r="H79" s="101"/>
      <c r="I79" s="91">
        <f>SUM(I63:J78)</f>
        <v>342</v>
      </c>
      <c r="J79" s="91"/>
      <c r="K79" s="92">
        <f t="shared" ref="K79" si="6">I79/$I$57</f>
        <v>1.3734939759036144</v>
      </c>
      <c r="L79" s="93"/>
    </row>
  </sheetData>
  <mergeCells count="180">
    <mergeCell ref="B69:H69"/>
    <mergeCell ref="I69:J69"/>
    <mergeCell ref="K69:L69"/>
    <mergeCell ref="B77:H77"/>
    <mergeCell ref="I77:J77"/>
    <mergeCell ref="K77:L77"/>
    <mergeCell ref="B78:H78"/>
    <mergeCell ref="I78:J78"/>
    <mergeCell ref="K78:L78"/>
    <mergeCell ref="K74:L74"/>
    <mergeCell ref="B75:H75"/>
    <mergeCell ref="I75:J75"/>
    <mergeCell ref="K75:L75"/>
    <mergeCell ref="B76:H76"/>
    <mergeCell ref="I76:J76"/>
    <mergeCell ref="K76:L76"/>
    <mergeCell ref="B79:H79"/>
    <mergeCell ref="I79:J79"/>
    <mergeCell ref="K79:L79"/>
    <mergeCell ref="B71:H71"/>
    <mergeCell ref="I71:J71"/>
    <mergeCell ref="K71:L71"/>
    <mergeCell ref="B72:H72"/>
    <mergeCell ref="I72:J72"/>
    <mergeCell ref="K72:L72"/>
    <mergeCell ref="B73:H73"/>
    <mergeCell ref="B70:H70"/>
    <mergeCell ref="I70:J70"/>
    <mergeCell ref="K70:L70"/>
    <mergeCell ref="I73:J73"/>
    <mergeCell ref="K73:L73"/>
    <mergeCell ref="B74:H74"/>
    <mergeCell ref="I74:J74"/>
    <mergeCell ref="B67:H67"/>
    <mergeCell ref="I67:J67"/>
    <mergeCell ref="K67:L67"/>
    <mergeCell ref="B68:H68"/>
    <mergeCell ref="I68:J68"/>
    <mergeCell ref="K68:L68"/>
    <mergeCell ref="B65:H65"/>
    <mergeCell ref="I65:J65"/>
    <mergeCell ref="K65:L65"/>
    <mergeCell ref="B66:H66"/>
    <mergeCell ref="I66:J66"/>
    <mergeCell ref="K66:L66"/>
    <mergeCell ref="B63:H63"/>
    <mergeCell ref="I63:J63"/>
    <mergeCell ref="K63:L63"/>
    <mergeCell ref="B64:H64"/>
    <mergeCell ref="I64:J64"/>
    <mergeCell ref="K64:L64"/>
    <mergeCell ref="B57:H57"/>
    <mergeCell ref="I57:J57"/>
    <mergeCell ref="K57:L57"/>
    <mergeCell ref="B61:L61"/>
    <mergeCell ref="B62:H62"/>
    <mergeCell ref="I62:J62"/>
    <mergeCell ref="K62:L62"/>
    <mergeCell ref="B56:H56"/>
    <mergeCell ref="I56:J56"/>
    <mergeCell ref="K56:L56"/>
    <mergeCell ref="B54:H54"/>
    <mergeCell ref="I54:J54"/>
    <mergeCell ref="K54:L54"/>
    <mergeCell ref="B55:H55"/>
    <mergeCell ref="I55:J55"/>
    <mergeCell ref="K55:L55"/>
    <mergeCell ref="B52:H52"/>
    <mergeCell ref="I52:J52"/>
    <mergeCell ref="K52:L52"/>
    <mergeCell ref="B53:H53"/>
    <mergeCell ref="I53:J53"/>
    <mergeCell ref="K53:L53"/>
    <mergeCell ref="B50:H50"/>
    <mergeCell ref="I50:J50"/>
    <mergeCell ref="K50:L50"/>
    <mergeCell ref="B51:H51"/>
    <mergeCell ref="I51:J51"/>
    <mergeCell ref="K51:L51"/>
    <mergeCell ref="B47:L47"/>
    <mergeCell ref="B48:H48"/>
    <mergeCell ref="I48:J48"/>
    <mergeCell ref="K48:L48"/>
    <mergeCell ref="B49:H49"/>
    <mergeCell ref="I49:J49"/>
    <mergeCell ref="K49:L49"/>
    <mergeCell ref="B43:H43"/>
    <mergeCell ref="I43:J43"/>
    <mergeCell ref="K43:L43"/>
    <mergeCell ref="B41:H41"/>
    <mergeCell ref="I41:J41"/>
    <mergeCell ref="K41:L41"/>
    <mergeCell ref="B40:H40"/>
    <mergeCell ref="I40:J40"/>
    <mergeCell ref="K40:L40"/>
    <mergeCell ref="B42:H42"/>
    <mergeCell ref="I42:J42"/>
    <mergeCell ref="K42:L42"/>
    <mergeCell ref="B38:H38"/>
    <mergeCell ref="I38:J38"/>
    <mergeCell ref="K38:L38"/>
    <mergeCell ref="B39:H39"/>
    <mergeCell ref="I39:J39"/>
    <mergeCell ref="K39:L39"/>
    <mergeCell ref="B36:H36"/>
    <mergeCell ref="I36:J36"/>
    <mergeCell ref="K36:L36"/>
    <mergeCell ref="B37:H37"/>
    <mergeCell ref="I37:J37"/>
    <mergeCell ref="K37:L37"/>
    <mergeCell ref="B34:H34"/>
    <mergeCell ref="I34:J34"/>
    <mergeCell ref="K34:L34"/>
    <mergeCell ref="B35:H35"/>
    <mergeCell ref="I35:J35"/>
    <mergeCell ref="K35:L35"/>
    <mergeCell ref="B26:H26"/>
    <mergeCell ref="I26:J26"/>
    <mergeCell ref="K26:L26"/>
    <mergeCell ref="B32:L32"/>
    <mergeCell ref="B33:H33"/>
    <mergeCell ref="I33:J33"/>
    <mergeCell ref="K33:L33"/>
    <mergeCell ref="B27:H27"/>
    <mergeCell ref="I27:J27"/>
    <mergeCell ref="K27:L27"/>
    <mergeCell ref="B28:H28"/>
    <mergeCell ref="I28:J28"/>
    <mergeCell ref="K28:L28"/>
    <mergeCell ref="B24:H24"/>
    <mergeCell ref="I24:J24"/>
    <mergeCell ref="K24:L24"/>
    <mergeCell ref="B25:H25"/>
    <mergeCell ref="I25:J25"/>
    <mergeCell ref="K25:L25"/>
    <mergeCell ref="B22:H22"/>
    <mergeCell ref="I22:J22"/>
    <mergeCell ref="K22:L22"/>
    <mergeCell ref="B23:H23"/>
    <mergeCell ref="I23:J23"/>
    <mergeCell ref="K23:L23"/>
    <mergeCell ref="B20:H20"/>
    <mergeCell ref="I20:J20"/>
    <mergeCell ref="K20:L20"/>
    <mergeCell ref="B21:H21"/>
    <mergeCell ref="I21:J21"/>
    <mergeCell ref="K21:L21"/>
    <mergeCell ref="K13:L13"/>
    <mergeCell ref="B14:H14"/>
    <mergeCell ref="I14:J14"/>
    <mergeCell ref="K14:L14"/>
    <mergeCell ref="B18:L18"/>
    <mergeCell ref="B19:H19"/>
    <mergeCell ref="I19:J19"/>
    <mergeCell ref="K19:L19"/>
    <mergeCell ref="K7:L7"/>
    <mergeCell ref="K8:L8"/>
    <mergeCell ref="K9:L9"/>
    <mergeCell ref="K10:L10"/>
    <mergeCell ref="K11:L11"/>
    <mergeCell ref="K12:L12"/>
    <mergeCell ref="B13:H13"/>
    <mergeCell ref="I7:J7"/>
    <mergeCell ref="I8:J8"/>
    <mergeCell ref="I9:J9"/>
    <mergeCell ref="I10:J10"/>
    <mergeCell ref="I11:J11"/>
    <mergeCell ref="I12:J12"/>
    <mergeCell ref="I13:J13"/>
    <mergeCell ref="B7:H7"/>
    <mergeCell ref="B8:H8"/>
    <mergeCell ref="B9:H9"/>
    <mergeCell ref="B10:H10"/>
    <mergeCell ref="B11:H11"/>
    <mergeCell ref="B12:H12"/>
    <mergeCell ref="I6:J6"/>
    <mergeCell ref="K6:L6"/>
    <mergeCell ref="M6:N6"/>
    <mergeCell ref="B6:H6"/>
    <mergeCell ref="B5:L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9:V312"/>
  <sheetViews>
    <sheetView showGridLines="0" workbookViewId="0">
      <selection activeCell="M13" sqref="M13"/>
    </sheetView>
  </sheetViews>
  <sheetFormatPr defaultRowHeight="15" x14ac:dyDescent="0.25"/>
  <sheetData>
    <row r="9" spans="14:22" x14ac:dyDescent="0.25">
      <c r="N9" s="1"/>
      <c r="O9" s="1"/>
      <c r="P9" s="1"/>
      <c r="Q9" s="1"/>
      <c r="R9" s="1"/>
      <c r="S9" s="1"/>
      <c r="T9" s="1"/>
      <c r="U9" s="1"/>
      <c r="V9" s="1"/>
    </row>
    <row r="10" spans="14:22" x14ac:dyDescent="0.25">
      <c r="N10" s="1"/>
      <c r="O10" s="1"/>
      <c r="P10" s="1"/>
      <c r="Q10" s="1"/>
      <c r="R10" s="1"/>
      <c r="S10" s="1"/>
      <c r="T10" s="1"/>
      <c r="U10" s="1"/>
      <c r="V10" s="1"/>
    </row>
    <row r="11" spans="14:22" x14ac:dyDescent="0.25">
      <c r="N11" s="1"/>
      <c r="O11" s="1"/>
      <c r="P11" s="1" t="s">
        <v>0</v>
      </c>
      <c r="Q11" s="1">
        <v>2</v>
      </c>
      <c r="R11" s="1">
        <v>3</v>
      </c>
      <c r="S11" s="1">
        <v>4</v>
      </c>
      <c r="T11" s="1" t="s">
        <v>1</v>
      </c>
      <c r="U11" s="1" t="s">
        <v>2</v>
      </c>
      <c r="V11" s="1"/>
    </row>
    <row r="12" spans="14:22" x14ac:dyDescent="0.25">
      <c r="N12" s="1"/>
      <c r="O12" s="2" t="s">
        <v>3</v>
      </c>
      <c r="P12" s="3">
        <v>4.9000000000000002E-2</v>
      </c>
      <c r="Q12" s="3">
        <v>0.126</v>
      </c>
      <c r="R12" s="3">
        <v>0.17499999999999999</v>
      </c>
      <c r="S12" s="3">
        <v>0.308</v>
      </c>
      <c r="T12" s="3">
        <v>0.34300000000000003</v>
      </c>
      <c r="U12" s="4">
        <v>3.77</v>
      </c>
      <c r="V12" s="1"/>
    </row>
    <row r="13" spans="14:22" x14ac:dyDescent="0.25">
      <c r="N13" s="1"/>
      <c r="O13" s="1" t="s">
        <v>4</v>
      </c>
      <c r="P13" s="3">
        <v>7.0000000000000007E-2</v>
      </c>
      <c r="Q13" s="3">
        <v>0.105</v>
      </c>
      <c r="R13" s="3">
        <v>0.25600000000000001</v>
      </c>
      <c r="S13" s="3">
        <v>0.36</v>
      </c>
      <c r="T13" s="3">
        <v>0.20899999999999999</v>
      </c>
      <c r="U13" s="4">
        <v>3.53</v>
      </c>
      <c r="V13" s="1"/>
    </row>
    <row r="14" spans="14:22" x14ac:dyDescent="0.25">
      <c r="N14" s="1"/>
      <c r="O14" s="1" t="s">
        <v>5</v>
      </c>
      <c r="P14" s="3">
        <v>0.03</v>
      </c>
      <c r="Q14" s="3">
        <v>0.16200000000000001</v>
      </c>
      <c r="R14" s="3">
        <v>0.30299999999999999</v>
      </c>
      <c r="S14" s="3">
        <v>0.23200000000000001</v>
      </c>
      <c r="T14" s="3">
        <v>0.27300000000000002</v>
      </c>
      <c r="U14" s="4">
        <v>3.56</v>
      </c>
      <c r="V14" s="1"/>
    </row>
    <row r="15" spans="14:22" x14ac:dyDescent="0.25">
      <c r="N15" s="1"/>
      <c r="O15" s="1" t="s">
        <v>6</v>
      </c>
      <c r="P15" s="3">
        <v>0.03</v>
      </c>
      <c r="Q15" s="3">
        <v>0.12</v>
      </c>
      <c r="R15" s="3">
        <v>0.25600000000000001</v>
      </c>
      <c r="S15" s="3">
        <v>0.40600000000000003</v>
      </c>
      <c r="T15" s="3">
        <v>0.188</v>
      </c>
      <c r="U15" s="4">
        <f>(4*1+16*2+34*3+54*4+25*5)/133</f>
        <v>3.6015037593984962</v>
      </c>
      <c r="V15" s="1"/>
    </row>
    <row r="16" spans="14:22" x14ac:dyDescent="0.25">
      <c r="N16" s="1"/>
      <c r="O16" s="1" t="s">
        <v>7</v>
      </c>
      <c r="P16" s="3">
        <v>6.2E-2</v>
      </c>
      <c r="Q16" s="3">
        <v>0.129</v>
      </c>
      <c r="R16" s="3">
        <v>0.222</v>
      </c>
      <c r="S16" s="3">
        <v>0.27800000000000002</v>
      </c>
      <c r="T16" s="3">
        <v>0.309</v>
      </c>
      <c r="U16" s="4">
        <v>3.64</v>
      </c>
      <c r="V16" s="1"/>
    </row>
    <row r="17" spans="14:22" x14ac:dyDescent="0.25">
      <c r="N17" s="1"/>
      <c r="O17" s="1" t="s">
        <v>8</v>
      </c>
      <c r="P17" s="3">
        <f>32/655</f>
        <v>4.8854961832061068E-2</v>
      </c>
      <c r="Q17" s="3">
        <f>84/655</f>
        <v>0.12824427480916031</v>
      </c>
      <c r="R17" s="3">
        <f>154/655</f>
        <v>0.23511450381679388</v>
      </c>
      <c r="S17" s="3">
        <f>206/655</f>
        <v>0.31450381679389311</v>
      </c>
      <c r="T17" s="3">
        <f>179/655</f>
        <v>0.2732824427480916</v>
      </c>
      <c r="U17" s="4">
        <v>3.64</v>
      </c>
      <c r="V17" s="1"/>
    </row>
    <row r="18" spans="14:22" x14ac:dyDescent="0.25">
      <c r="N18" s="1"/>
      <c r="O18" s="1"/>
      <c r="P18" s="1"/>
      <c r="Q18" s="1"/>
      <c r="R18" s="1"/>
      <c r="S18" s="1"/>
      <c r="T18" s="1"/>
      <c r="U18" s="1"/>
      <c r="V18" s="1"/>
    </row>
    <row r="38" spans="14:22" x14ac:dyDescent="0.25">
      <c r="N38" s="1"/>
      <c r="O38" s="1"/>
      <c r="P38" s="1"/>
      <c r="Q38" s="1"/>
      <c r="R38" s="1"/>
      <c r="S38" s="1"/>
      <c r="T38" s="1"/>
      <c r="U38" s="1"/>
      <c r="V38" s="1"/>
    </row>
    <row r="39" spans="14:22" x14ac:dyDescent="0.25">
      <c r="N39" s="1"/>
      <c r="O39" s="1"/>
      <c r="P39" s="1"/>
      <c r="Q39" s="1"/>
      <c r="R39" s="1"/>
      <c r="S39" s="1"/>
      <c r="T39" s="1"/>
      <c r="U39" s="1"/>
      <c r="V39" s="1"/>
    </row>
    <row r="40" spans="14:22" x14ac:dyDescent="0.25">
      <c r="N40" s="1"/>
      <c r="O40" s="1"/>
      <c r="P40" s="1" t="s">
        <v>0</v>
      </c>
      <c r="Q40" s="1">
        <v>2</v>
      </c>
      <c r="R40" s="1">
        <v>3</v>
      </c>
      <c r="S40" s="1">
        <v>4</v>
      </c>
      <c r="T40" s="1" t="s">
        <v>1</v>
      </c>
      <c r="U40" s="1" t="s">
        <v>2</v>
      </c>
      <c r="V40" s="1"/>
    </row>
    <row r="41" spans="14:22" x14ac:dyDescent="0.25">
      <c r="N41" s="1"/>
      <c r="O41" s="2" t="s">
        <v>3</v>
      </c>
      <c r="P41" s="3">
        <v>6.4000000000000001E-2</v>
      </c>
      <c r="Q41" s="3">
        <v>0.113</v>
      </c>
      <c r="R41" s="3">
        <v>0.248</v>
      </c>
      <c r="S41" s="3">
        <v>0.255</v>
      </c>
      <c r="T41" s="3">
        <v>0.31900000000000001</v>
      </c>
      <c r="U41" s="4">
        <f>(9*1+16*2+35*3+36*4+45*5)/141</f>
        <v>3.6524822695035462</v>
      </c>
      <c r="V41" s="1"/>
    </row>
    <row r="42" spans="14:22" x14ac:dyDescent="0.25">
      <c r="N42" s="1"/>
      <c r="O42" s="1" t="s">
        <v>4</v>
      </c>
      <c r="P42" s="3">
        <v>0.14799999999999999</v>
      </c>
      <c r="Q42" s="3">
        <v>0.111</v>
      </c>
      <c r="R42" s="3">
        <v>0.247</v>
      </c>
      <c r="S42" s="3">
        <v>0.21</v>
      </c>
      <c r="T42" s="3">
        <v>0.28399999999999997</v>
      </c>
      <c r="U42" s="4">
        <f>(12*1+9*2+20*3+17*4+23*5)/81</f>
        <v>3.3703703703703702</v>
      </c>
      <c r="V42" s="1"/>
    </row>
    <row r="43" spans="14:22" x14ac:dyDescent="0.25">
      <c r="N43" s="1"/>
      <c r="O43" s="1" t="s">
        <v>5</v>
      </c>
      <c r="P43" s="3">
        <v>0.153</v>
      </c>
      <c r="Q43" s="3">
        <v>0.17299999999999999</v>
      </c>
      <c r="R43" s="3">
        <v>0.29599999999999999</v>
      </c>
      <c r="S43" s="3">
        <v>0.23499999999999999</v>
      </c>
      <c r="T43" s="3">
        <v>0.14299999999999999</v>
      </c>
      <c r="U43" s="4">
        <f>(15*1+17*2+29*3+23*4+14*5)/98</f>
        <v>3.0408163265306123</v>
      </c>
      <c r="V43" s="1"/>
    </row>
    <row r="44" spans="14:22" x14ac:dyDescent="0.25">
      <c r="N44" s="1"/>
      <c r="O44" s="1" t="s">
        <v>6</v>
      </c>
      <c r="P44" s="3">
        <v>6.8000000000000005E-2</v>
      </c>
      <c r="Q44" s="3">
        <v>0.128</v>
      </c>
      <c r="R44" s="3">
        <v>0.26300000000000001</v>
      </c>
      <c r="S44" s="3">
        <v>0.33100000000000002</v>
      </c>
      <c r="T44" s="3">
        <v>0.21099999999999999</v>
      </c>
      <c r="U44" s="4">
        <f>(9*1+17*2+35*3+44*4+28*5)/133</f>
        <v>3.488721804511278</v>
      </c>
      <c r="V44" s="1"/>
    </row>
    <row r="45" spans="14:22" x14ac:dyDescent="0.25">
      <c r="N45" s="1"/>
      <c r="O45" s="1" t="s">
        <v>7</v>
      </c>
      <c r="P45" s="3">
        <v>0.14499999999999999</v>
      </c>
      <c r="Q45" s="3">
        <v>0.17599999999999999</v>
      </c>
      <c r="R45" s="3">
        <v>0.155</v>
      </c>
      <c r="S45" s="3">
        <v>0.26400000000000001</v>
      </c>
      <c r="T45" s="3">
        <v>0.25900000000000001</v>
      </c>
      <c r="U45" s="4">
        <f>(28*1+34*2+30*3+51*4+50*5)/193</f>
        <v>3.3160621761658029</v>
      </c>
      <c r="V45" s="1"/>
    </row>
    <row r="46" spans="14:22" x14ac:dyDescent="0.25">
      <c r="N46" s="1"/>
      <c r="O46" s="1" t="s">
        <v>8</v>
      </c>
      <c r="P46" s="3">
        <f>73/646</f>
        <v>0.1130030959752322</v>
      </c>
      <c r="Q46" s="3">
        <f>93/646</f>
        <v>0.14396284829721362</v>
      </c>
      <c r="R46" s="3">
        <f>149/646</f>
        <v>0.23065015479876161</v>
      </c>
      <c r="S46" s="3">
        <f>171/646</f>
        <v>0.26470588235294118</v>
      </c>
      <c r="T46" s="3">
        <f>160/646</f>
        <v>0.24767801857585139</v>
      </c>
      <c r="U46" s="4">
        <f>(73*1+93*2+149*3+171*4+160*5)/646</f>
        <v>3.390092879256966</v>
      </c>
      <c r="V46" s="1"/>
    </row>
    <row r="47" spans="14:22" x14ac:dyDescent="0.25">
      <c r="N47" s="1"/>
      <c r="O47" s="1"/>
      <c r="P47" s="1"/>
      <c r="Q47" s="1"/>
      <c r="R47" s="1"/>
      <c r="S47" s="1"/>
      <c r="T47" s="1"/>
      <c r="U47" s="1"/>
      <c r="V47" s="1"/>
    </row>
    <row r="48" spans="14:22" x14ac:dyDescent="0.25">
      <c r="N48" s="1"/>
      <c r="O48" s="1"/>
      <c r="P48" s="1"/>
      <c r="Q48" s="1"/>
      <c r="R48" s="1"/>
      <c r="S48" s="1"/>
      <c r="T48" s="1"/>
      <c r="U48" s="1"/>
      <c r="V48" s="1"/>
    </row>
    <row r="71" spans="14:18" x14ac:dyDescent="0.25">
      <c r="N71" s="1"/>
      <c r="O71" s="1"/>
      <c r="P71" s="1"/>
      <c r="Q71" s="1"/>
      <c r="R71" s="1"/>
    </row>
    <row r="72" spans="14:18" x14ac:dyDescent="0.25">
      <c r="N72" s="1"/>
      <c r="O72" s="1" t="s">
        <v>11</v>
      </c>
      <c r="P72" s="1"/>
      <c r="Q72" s="1"/>
      <c r="R72" s="1"/>
    </row>
    <row r="73" spans="14:18" x14ac:dyDescent="0.25">
      <c r="N73" s="1"/>
      <c r="O73" s="1"/>
      <c r="P73" s="1" t="s">
        <v>9</v>
      </c>
      <c r="Q73" s="1" t="s">
        <v>10</v>
      </c>
      <c r="R73" s="1"/>
    </row>
    <row r="74" spans="14:18" x14ac:dyDescent="0.25">
      <c r="N74" s="1"/>
      <c r="O74" s="2" t="s">
        <v>3</v>
      </c>
      <c r="P74" s="6">
        <v>97</v>
      </c>
      <c r="Q74" s="6">
        <v>13</v>
      </c>
      <c r="R74" s="1"/>
    </row>
    <row r="75" spans="14:18" x14ac:dyDescent="0.25">
      <c r="N75" s="1"/>
      <c r="O75" s="1" t="s">
        <v>4</v>
      </c>
      <c r="P75" s="6">
        <v>31</v>
      </c>
      <c r="Q75" s="6">
        <v>12</v>
      </c>
      <c r="R75" s="1"/>
    </row>
    <row r="76" spans="14:18" x14ac:dyDescent="0.25">
      <c r="N76" s="1"/>
      <c r="O76" s="1" t="s">
        <v>5</v>
      </c>
      <c r="P76" s="6">
        <v>50</v>
      </c>
      <c r="Q76" s="6">
        <v>12</v>
      </c>
      <c r="R76" s="1"/>
    </row>
    <row r="77" spans="14:18" x14ac:dyDescent="0.25">
      <c r="N77" s="1"/>
      <c r="O77" s="1" t="s">
        <v>6</v>
      </c>
      <c r="P77" s="6">
        <v>58</v>
      </c>
      <c r="Q77" s="6">
        <v>18</v>
      </c>
      <c r="R77" s="1"/>
    </row>
    <row r="78" spans="14:18" x14ac:dyDescent="0.25">
      <c r="N78" s="1"/>
      <c r="O78" s="1" t="s">
        <v>7</v>
      </c>
      <c r="P78" s="6">
        <v>94</v>
      </c>
      <c r="Q78" s="6">
        <v>29</v>
      </c>
      <c r="R78" s="1"/>
    </row>
    <row r="79" spans="14:18" x14ac:dyDescent="0.25">
      <c r="N79" s="1"/>
      <c r="O79" s="1"/>
      <c r="P79" s="6"/>
      <c r="Q79" s="6"/>
      <c r="R79" s="1"/>
    </row>
    <row r="102" spans="14:18" x14ac:dyDescent="0.25">
      <c r="N102" s="1"/>
      <c r="O102" s="1"/>
      <c r="P102" s="1"/>
      <c r="Q102" s="1"/>
      <c r="R102" s="1"/>
    </row>
    <row r="103" spans="14:18" x14ac:dyDescent="0.25">
      <c r="N103" s="1"/>
      <c r="O103" s="1"/>
      <c r="P103" s="1"/>
      <c r="Q103" s="1"/>
      <c r="R103" s="1"/>
    </row>
    <row r="104" spans="14:18" x14ac:dyDescent="0.25">
      <c r="N104" s="1"/>
      <c r="O104" s="1" t="s">
        <v>12</v>
      </c>
      <c r="P104" s="1"/>
      <c r="Q104" s="1"/>
      <c r="R104" s="1"/>
    </row>
    <row r="105" spans="14:18" x14ac:dyDescent="0.25">
      <c r="N105" s="1"/>
      <c r="O105" s="1"/>
      <c r="P105" s="1" t="s">
        <v>9</v>
      </c>
      <c r="Q105" s="1" t="s">
        <v>10</v>
      </c>
      <c r="R105" s="1"/>
    </row>
    <row r="106" spans="14:18" x14ac:dyDescent="0.25">
      <c r="N106" s="1"/>
      <c r="O106" s="2" t="s">
        <v>3</v>
      </c>
      <c r="P106" s="6">
        <v>30</v>
      </c>
      <c r="Q106" s="6">
        <v>45</v>
      </c>
      <c r="R106" s="1"/>
    </row>
    <row r="107" spans="14:18" x14ac:dyDescent="0.25">
      <c r="N107" s="1"/>
      <c r="O107" s="1" t="s">
        <v>4</v>
      </c>
      <c r="P107" s="6">
        <v>18</v>
      </c>
      <c r="Q107" s="6">
        <v>21</v>
      </c>
      <c r="R107" s="1"/>
    </row>
    <row r="108" spans="14:18" x14ac:dyDescent="0.25">
      <c r="N108" s="1"/>
      <c r="O108" s="1" t="s">
        <v>5</v>
      </c>
      <c r="P108" s="6">
        <v>21</v>
      </c>
      <c r="Q108" s="6">
        <v>36</v>
      </c>
      <c r="R108" s="1"/>
    </row>
    <row r="109" spans="14:18" x14ac:dyDescent="0.25">
      <c r="N109" s="1"/>
      <c r="O109" s="1" t="s">
        <v>6</v>
      </c>
      <c r="P109" s="6">
        <v>20</v>
      </c>
      <c r="Q109" s="6">
        <v>41</v>
      </c>
      <c r="R109" s="1"/>
    </row>
    <row r="110" spans="14:18" x14ac:dyDescent="0.25">
      <c r="N110" s="1"/>
      <c r="O110" s="1" t="s">
        <v>7</v>
      </c>
      <c r="P110" s="6">
        <v>35</v>
      </c>
      <c r="Q110" s="6">
        <v>66</v>
      </c>
      <c r="R110" s="1"/>
    </row>
    <row r="111" spans="14:18" x14ac:dyDescent="0.25">
      <c r="N111" s="1"/>
      <c r="O111" s="1"/>
      <c r="P111" s="1"/>
      <c r="Q111" s="1"/>
      <c r="R111" s="1"/>
    </row>
    <row r="112" spans="14:18" x14ac:dyDescent="0.25">
      <c r="N112" s="1"/>
      <c r="O112" s="1"/>
      <c r="P112" s="1"/>
      <c r="Q112" s="1"/>
      <c r="R112" s="1"/>
    </row>
    <row r="132" spans="14:18" x14ac:dyDescent="0.25">
      <c r="N132" s="1"/>
      <c r="O132" s="1"/>
      <c r="P132" s="1"/>
      <c r="Q132" s="1"/>
      <c r="R132" s="1"/>
    </row>
    <row r="133" spans="14:18" x14ac:dyDescent="0.25">
      <c r="N133" s="1"/>
      <c r="O133" s="1"/>
      <c r="P133" s="1"/>
      <c r="Q133" s="1"/>
      <c r="R133" s="1"/>
    </row>
    <row r="134" spans="14:18" x14ac:dyDescent="0.25">
      <c r="N134" s="1"/>
      <c r="O134" s="1" t="s">
        <v>13</v>
      </c>
      <c r="P134" s="1"/>
      <c r="Q134" s="1"/>
      <c r="R134" s="1"/>
    </row>
    <row r="135" spans="14:18" x14ac:dyDescent="0.25">
      <c r="N135" s="1"/>
      <c r="O135" s="1"/>
      <c r="P135" s="1" t="s">
        <v>9</v>
      </c>
      <c r="Q135" s="1" t="s">
        <v>10</v>
      </c>
      <c r="R135" s="1"/>
    </row>
    <row r="136" spans="14:18" x14ac:dyDescent="0.25">
      <c r="N136" s="1"/>
      <c r="O136" s="2" t="s">
        <v>3</v>
      </c>
      <c r="P136" s="6">
        <v>83</v>
      </c>
      <c r="Q136" s="6">
        <v>18</v>
      </c>
      <c r="R136" s="1"/>
    </row>
    <row r="137" spans="14:18" x14ac:dyDescent="0.25">
      <c r="N137" s="1"/>
      <c r="O137" s="1" t="s">
        <v>4</v>
      </c>
      <c r="P137" s="6">
        <v>43</v>
      </c>
      <c r="Q137" s="6">
        <v>10</v>
      </c>
      <c r="R137" s="1"/>
    </row>
    <row r="138" spans="14:18" x14ac:dyDescent="0.25">
      <c r="N138" s="1"/>
      <c r="O138" s="1" t="s">
        <v>5</v>
      </c>
      <c r="P138" s="6">
        <v>62</v>
      </c>
      <c r="Q138" s="6">
        <v>11</v>
      </c>
      <c r="R138" s="1"/>
    </row>
    <row r="139" spans="14:18" x14ac:dyDescent="0.25">
      <c r="N139" s="1"/>
      <c r="O139" s="1" t="s">
        <v>6</v>
      </c>
      <c r="P139" s="6">
        <v>73</v>
      </c>
      <c r="Q139" s="6">
        <v>15</v>
      </c>
      <c r="R139" s="1"/>
    </row>
    <row r="140" spans="14:18" x14ac:dyDescent="0.25">
      <c r="N140" s="1"/>
      <c r="O140" s="1" t="s">
        <v>7</v>
      </c>
      <c r="P140" s="6">
        <v>106</v>
      </c>
      <c r="Q140" s="6">
        <v>19</v>
      </c>
      <c r="R140" s="1"/>
    </row>
    <row r="141" spans="14:18" x14ac:dyDescent="0.25">
      <c r="N141" s="1"/>
      <c r="O141" s="1"/>
      <c r="P141" s="1"/>
      <c r="Q141" s="1"/>
      <c r="R141" s="1"/>
    </row>
    <row r="142" spans="14:18" x14ac:dyDescent="0.25">
      <c r="N142" s="1"/>
      <c r="O142" s="1"/>
      <c r="P142" s="1"/>
      <c r="Q142" s="1"/>
      <c r="R142" s="1"/>
    </row>
    <row r="160" spans="14:18" x14ac:dyDescent="0.25">
      <c r="N160" s="1"/>
      <c r="O160" s="1"/>
      <c r="P160" s="1"/>
      <c r="Q160" s="1"/>
      <c r="R160" s="1"/>
    </row>
    <row r="161" spans="14:18" x14ac:dyDescent="0.25">
      <c r="N161" s="1"/>
      <c r="O161" s="1" t="s">
        <v>14</v>
      </c>
      <c r="P161" s="1"/>
      <c r="Q161" s="1"/>
      <c r="R161" s="1"/>
    </row>
    <row r="162" spans="14:18" x14ac:dyDescent="0.25">
      <c r="N162" s="1"/>
      <c r="O162" s="1"/>
      <c r="P162" s="1" t="s">
        <v>9</v>
      </c>
      <c r="Q162" s="1" t="s">
        <v>10</v>
      </c>
      <c r="R162" s="1"/>
    </row>
    <row r="163" spans="14:18" x14ac:dyDescent="0.25">
      <c r="N163" s="1"/>
      <c r="O163" s="2" t="s">
        <v>3</v>
      </c>
      <c r="P163" s="6">
        <v>54</v>
      </c>
      <c r="Q163" s="6">
        <v>29</v>
      </c>
      <c r="R163" s="1"/>
    </row>
    <row r="164" spans="14:18" x14ac:dyDescent="0.25">
      <c r="N164" s="1"/>
      <c r="O164" s="1" t="s">
        <v>4</v>
      </c>
      <c r="P164" s="6">
        <v>22</v>
      </c>
      <c r="Q164" s="6">
        <v>16</v>
      </c>
      <c r="R164" s="1"/>
    </row>
    <row r="165" spans="14:18" x14ac:dyDescent="0.25">
      <c r="N165" s="1"/>
      <c r="O165" s="1" t="s">
        <v>5</v>
      </c>
      <c r="P165" s="6">
        <v>43</v>
      </c>
      <c r="Q165" s="6">
        <v>18</v>
      </c>
      <c r="R165" s="1"/>
    </row>
    <row r="166" spans="14:18" x14ac:dyDescent="0.25">
      <c r="N166" s="1"/>
      <c r="O166" s="1" t="s">
        <v>6</v>
      </c>
      <c r="P166" s="6">
        <v>48</v>
      </c>
      <c r="Q166" s="6">
        <v>24</v>
      </c>
      <c r="R166" s="1"/>
    </row>
    <row r="167" spans="14:18" x14ac:dyDescent="0.25">
      <c r="N167" s="1"/>
      <c r="O167" s="1" t="s">
        <v>7</v>
      </c>
      <c r="P167" s="6">
        <v>77</v>
      </c>
      <c r="Q167" s="6">
        <v>34</v>
      </c>
      <c r="R167" s="1"/>
    </row>
    <row r="168" spans="14:18" x14ac:dyDescent="0.25">
      <c r="N168" s="1"/>
      <c r="O168" s="1"/>
      <c r="P168" s="1"/>
      <c r="Q168" s="1"/>
      <c r="R168" s="1"/>
    </row>
    <row r="169" spans="14:18" x14ac:dyDescent="0.25">
      <c r="N169" s="1"/>
      <c r="O169" s="1"/>
      <c r="P169" s="1"/>
      <c r="Q169" s="1"/>
      <c r="R169" s="1"/>
    </row>
    <row r="170" spans="14:18" x14ac:dyDescent="0.25">
      <c r="N170" s="1"/>
      <c r="O170" s="1"/>
      <c r="P170" s="1"/>
      <c r="Q170" s="1"/>
      <c r="R170" s="1"/>
    </row>
    <row r="190" spans="14:19" x14ac:dyDescent="0.25">
      <c r="N190" s="1"/>
      <c r="O190" s="1"/>
      <c r="P190" s="1"/>
      <c r="Q190" s="1"/>
      <c r="R190" s="1"/>
      <c r="S190" s="1"/>
    </row>
    <row r="191" spans="14:19" x14ac:dyDescent="0.25">
      <c r="N191" s="1"/>
      <c r="O191" s="1" t="s">
        <v>15</v>
      </c>
      <c r="P191" s="1"/>
      <c r="Q191" s="1"/>
      <c r="R191" s="1"/>
      <c r="S191" s="1"/>
    </row>
    <row r="192" spans="14:19" x14ac:dyDescent="0.25">
      <c r="N192" s="1"/>
      <c r="O192" s="1"/>
      <c r="P192" s="1" t="s">
        <v>9</v>
      </c>
      <c r="Q192" s="1" t="s">
        <v>10</v>
      </c>
      <c r="R192" s="1"/>
      <c r="S192" s="1"/>
    </row>
    <row r="193" spans="14:19" x14ac:dyDescent="0.25">
      <c r="N193" s="1"/>
      <c r="O193" s="2" t="s">
        <v>3</v>
      </c>
      <c r="P193" s="6">
        <v>58</v>
      </c>
      <c r="Q193" s="6">
        <v>12</v>
      </c>
      <c r="R193" s="1"/>
      <c r="S193" s="1"/>
    </row>
    <row r="194" spans="14:19" x14ac:dyDescent="0.25">
      <c r="N194" s="1"/>
      <c r="O194" s="1" t="s">
        <v>4</v>
      </c>
      <c r="P194" s="6">
        <v>27</v>
      </c>
      <c r="Q194" s="6">
        <v>10</v>
      </c>
      <c r="R194" s="1"/>
      <c r="S194" s="1"/>
    </row>
    <row r="195" spans="14:19" x14ac:dyDescent="0.25">
      <c r="N195" s="1"/>
      <c r="O195" s="1" t="s">
        <v>5</v>
      </c>
      <c r="P195" s="6">
        <v>53</v>
      </c>
      <c r="Q195" s="6">
        <v>11</v>
      </c>
      <c r="R195" s="1"/>
      <c r="S195" s="1"/>
    </row>
    <row r="196" spans="14:19" x14ac:dyDescent="0.25">
      <c r="N196" s="1"/>
      <c r="O196" s="1" t="s">
        <v>6</v>
      </c>
      <c r="P196" s="6">
        <v>58</v>
      </c>
      <c r="Q196" s="6">
        <v>20</v>
      </c>
      <c r="R196" s="1"/>
      <c r="S196" s="1"/>
    </row>
    <row r="197" spans="14:19" x14ac:dyDescent="0.25">
      <c r="N197" s="1"/>
      <c r="O197" s="1" t="s">
        <v>7</v>
      </c>
      <c r="P197" s="6">
        <v>90</v>
      </c>
      <c r="Q197" s="6">
        <v>26</v>
      </c>
      <c r="R197" s="1"/>
      <c r="S197" s="1"/>
    </row>
    <row r="198" spans="14:19" x14ac:dyDescent="0.25">
      <c r="N198" s="1"/>
      <c r="O198" s="1"/>
      <c r="P198" s="1"/>
      <c r="Q198" s="1"/>
      <c r="R198" s="1"/>
      <c r="S198" s="1"/>
    </row>
    <row r="199" spans="14:19" x14ac:dyDescent="0.25">
      <c r="N199" s="1"/>
      <c r="O199" s="1"/>
      <c r="P199" s="1"/>
      <c r="Q199" s="1"/>
      <c r="R199" s="1"/>
      <c r="S199" s="1"/>
    </row>
    <row r="215" spans="14:17" x14ac:dyDescent="0.25">
      <c r="N215" s="1"/>
      <c r="O215" s="1"/>
      <c r="P215" s="1"/>
      <c r="Q215" s="1"/>
    </row>
    <row r="216" spans="14:17" x14ac:dyDescent="0.25">
      <c r="N216" s="1"/>
      <c r="O216" s="1"/>
      <c r="P216" s="1"/>
      <c r="Q216" s="1"/>
    </row>
    <row r="217" spans="14:17" x14ac:dyDescent="0.25">
      <c r="N217" s="1"/>
      <c r="O217" s="1" t="s">
        <v>16</v>
      </c>
      <c r="P217" s="1"/>
      <c r="Q217" s="1"/>
    </row>
    <row r="218" spans="14:17" x14ac:dyDescent="0.25">
      <c r="N218" s="1"/>
      <c r="O218" s="1"/>
      <c r="P218" s="1" t="s">
        <v>9</v>
      </c>
      <c r="Q218" s="1" t="s">
        <v>10</v>
      </c>
    </row>
    <row r="219" spans="14:17" x14ac:dyDescent="0.25">
      <c r="N219" s="1"/>
      <c r="O219" s="2" t="s">
        <v>3</v>
      </c>
      <c r="P219" s="6">
        <v>49</v>
      </c>
      <c r="Q219" s="6">
        <v>34</v>
      </c>
    </row>
    <row r="220" spans="14:17" x14ac:dyDescent="0.25">
      <c r="N220" s="1"/>
      <c r="O220" s="1" t="s">
        <v>4</v>
      </c>
      <c r="P220" s="6">
        <v>18</v>
      </c>
      <c r="Q220" s="6">
        <v>20</v>
      </c>
    </row>
    <row r="221" spans="14:17" x14ac:dyDescent="0.25">
      <c r="N221" s="1"/>
      <c r="O221" s="1" t="s">
        <v>5</v>
      </c>
      <c r="P221" s="6">
        <v>26</v>
      </c>
      <c r="Q221" s="6">
        <v>27</v>
      </c>
    </row>
    <row r="222" spans="14:17" x14ac:dyDescent="0.25">
      <c r="N222" s="1"/>
      <c r="O222" s="1" t="s">
        <v>6</v>
      </c>
      <c r="P222" s="6">
        <v>35</v>
      </c>
      <c r="Q222" s="6">
        <v>24</v>
      </c>
    </row>
    <row r="223" spans="14:17" x14ac:dyDescent="0.25">
      <c r="N223" s="1"/>
      <c r="O223" s="1" t="s">
        <v>7</v>
      </c>
      <c r="P223" s="6">
        <v>54</v>
      </c>
      <c r="Q223" s="6">
        <v>51</v>
      </c>
    </row>
    <row r="224" spans="14:17" x14ac:dyDescent="0.25">
      <c r="N224" s="1"/>
      <c r="O224" s="1"/>
      <c r="P224" s="1"/>
      <c r="Q224" s="1"/>
    </row>
    <row r="243" spans="14:18" x14ac:dyDescent="0.25">
      <c r="N243" s="1"/>
      <c r="O243" s="1"/>
      <c r="P243" s="1"/>
      <c r="Q243" s="1"/>
      <c r="R243" s="1"/>
    </row>
    <row r="244" spans="14:18" x14ac:dyDescent="0.25">
      <c r="N244" s="1"/>
      <c r="O244" s="1" t="s">
        <v>17</v>
      </c>
      <c r="P244" s="1"/>
      <c r="Q244" s="1"/>
      <c r="R244" s="1"/>
    </row>
    <row r="245" spans="14:18" x14ac:dyDescent="0.25">
      <c r="N245" s="1"/>
      <c r="O245" s="1"/>
      <c r="P245" s="1" t="s">
        <v>9</v>
      </c>
      <c r="Q245" s="1" t="s">
        <v>10</v>
      </c>
      <c r="R245" s="1"/>
    </row>
    <row r="246" spans="14:18" x14ac:dyDescent="0.25">
      <c r="N246" s="1"/>
      <c r="O246" s="2" t="s">
        <v>3</v>
      </c>
      <c r="P246" s="6">
        <v>35</v>
      </c>
      <c r="Q246" s="6">
        <v>45</v>
      </c>
      <c r="R246" s="1"/>
    </row>
    <row r="247" spans="14:18" x14ac:dyDescent="0.25">
      <c r="N247" s="1"/>
      <c r="O247" s="1" t="s">
        <v>4</v>
      </c>
      <c r="P247" s="6">
        <v>22</v>
      </c>
      <c r="Q247" s="6">
        <v>16</v>
      </c>
      <c r="R247" s="1"/>
    </row>
    <row r="248" spans="14:18" x14ac:dyDescent="0.25">
      <c r="N248" s="1"/>
      <c r="O248" s="1" t="s">
        <v>5</v>
      </c>
      <c r="P248" s="6">
        <v>31</v>
      </c>
      <c r="Q248" s="6">
        <v>21</v>
      </c>
      <c r="R248" s="1"/>
    </row>
    <row r="249" spans="14:18" x14ac:dyDescent="0.25">
      <c r="N249" s="1"/>
      <c r="O249" s="1" t="s">
        <v>6</v>
      </c>
      <c r="P249" s="6">
        <v>37</v>
      </c>
      <c r="Q249" s="6">
        <v>27</v>
      </c>
      <c r="R249" s="1"/>
    </row>
    <row r="250" spans="14:18" x14ac:dyDescent="0.25">
      <c r="N250" s="1"/>
      <c r="O250" s="1" t="s">
        <v>7</v>
      </c>
      <c r="P250" s="6">
        <v>48</v>
      </c>
      <c r="Q250" s="6">
        <v>46</v>
      </c>
      <c r="R250" s="1"/>
    </row>
    <row r="251" spans="14:18" x14ac:dyDescent="0.25">
      <c r="N251" s="1"/>
      <c r="O251" s="1"/>
      <c r="P251" s="1"/>
      <c r="Q251" s="1"/>
      <c r="R251" s="1"/>
    </row>
    <row r="273" spans="15:18" x14ac:dyDescent="0.25">
      <c r="O273" s="1"/>
      <c r="P273" s="1"/>
      <c r="Q273" s="1"/>
      <c r="R273" s="1"/>
    </row>
    <row r="274" spans="15:18" x14ac:dyDescent="0.25">
      <c r="O274" s="1"/>
      <c r="P274" s="1"/>
      <c r="Q274" s="1"/>
      <c r="R274" s="1"/>
    </row>
    <row r="275" spans="15:18" x14ac:dyDescent="0.25">
      <c r="O275" s="1" t="s">
        <v>18</v>
      </c>
      <c r="P275" s="1"/>
      <c r="Q275" s="1"/>
      <c r="R275" s="1"/>
    </row>
    <row r="276" spans="15:18" x14ac:dyDescent="0.25">
      <c r="O276" s="1"/>
      <c r="P276" s="1" t="s">
        <v>9</v>
      </c>
      <c r="Q276" s="1" t="s">
        <v>10</v>
      </c>
      <c r="R276" s="1"/>
    </row>
    <row r="277" spans="15:18" x14ac:dyDescent="0.25">
      <c r="O277" s="2" t="s">
        <v>3</v>
      </c>
      <c r="P277" s="6">
        <v>99</v>
      </c>
      <c r="Q277" s="6">
        <v>12</v>
      </c>
      <c r="R277" s="1"/>
    </row>
    <row r="278" spans="15:18" x14ac:dyDescent="0.25">
      <c r="O278" s="1" t="s">
        <v>4</v>
      </c>
      <c r="P278" s="6">
        <v>49</v>
      </c>
      <c r="Q278" s="6">
        <v>6</v>
      </c>
      <c r="R278" s="1"/>
    </row>
    <row r="279" spans="15:18" x14ac:dyDescent="0.25">
      <c r="O279" s="1" t="s">
        <v>5</v>
      </c>
      <c r="P279" s="6">
        <v>64</v>
      </c>
      <c r="Q279" s="6">
        <v>4</v>
      </c>
      <c r="R279" s="1"/>
    </row>
    <row r="280" spans="15:18" x14ac:dyDescent="0.25">
      <c r="O280" s="1" t="s">
        <v>6</v>
      </c>
      <c r="P280" s="6">
        <v>69</v>
      </c>
      <c r="Q280" s="6">
        <v>14</v>
      </c>
      <c r="R280" s="1"/>
    </row>
    <row r="281" spans="15:18" x14ac:dyDescent="0.25">
      <c r="O281" s="1" t="s">
        <v>7</v>
      </c>
      <c r="P281" s="6">
        <v>114</v>
      </c>
      <c r="Q281" s="6">
        <v>16</v>
      </c>
      <c r="R281" s="1"/>
    </row>
    <row r="282" spans="15:18" x14ac:dyDescent="0.25">
      <c r="O282" s="1"/>
      <c r="P282" s="1"/>
      <c r="Q282" s="1"/>
      <c r="R282" s="1"/>
    </row>
    <row r="302" spans="14:18" x14ac:dyDescent="0.25">
      <c r="N302" s="1"/>
      <c r="O302" s="1"/>
      <c r="P302" s="1"/>
      <c r="Q302" s="1"/>
      <c r="R302" s="1"/>
    </row>
    <row r="303" spans="14:18" x14ac:dyDescent="0.25">
      <c r="N303" s="1"/>
      <c r="O303" s="1"/>
      <c r="P303" s="1"/>
      <c r="Q303" s="1"/>
      <c r="R303" s="1"/>
    </row>
    <row r="304" spans="14:18" x14ac:dyDescent="0.25">
      <c r="N304" s="1"/>
      <c r="O304" s="1" t="s">
        <v>19</v>
      </c>
      <c r="P304" s="1"/>
      <c r="Q304" s="1"/>
      <c r="R304" s="1"/>
    </row>
    <row r="305" spans="14:18" x14ac:dyDescent="0.25">
      <c r="N305" s="1"/>
      <c r="O305" s="1"/>
      <c r="P305" s="1" t="s">
        <v>9</v>
      </c>
      <c r="Q305" s="1" t="s">
        <v>10</v>
      </c>
      <c r="R305" s="1"/>
    </row>
    <row r="306" spans="14:18" x14ac:dyDescent="0.25">
      <c r="N306" s="1"/>
      <c r="O306" s="2" t="s">
        <v>3</v>
      </c>
      <c r="P306" s="6">
        <v>69</v>
      </c>
      <c r="Q306" s="6">
        <v>16</v>
      </c>
      <c r="R306" s="1"/>
    </row>
    <row r="307" spans="14:18" x14ac:dyDescent="0.25">
      <c r="N307" s="1"/>
      <c r="O307" s="1" t="s">
        <v>4</v>
      </c>
      <c r="P307" s="6">
        <v>21</v>
      </c>
      <c r="Q307" s="6">
        <v>8</v>
      </c>
      <c r="R307" s="1"/>
    </row>
    <row r="308" spans="14:18" x14ac:dyDescent="0.25">
      <c r="N308" s="1"/>
      <c r="O308" s="1" t="s">
        <v>5</v>
      </c>
      <c r="P308" s="6">
        <v>30</v>
      </c>
      <c r="Q308" s="6">
        <v>14</v>
      </c>
      <c r="R308" s="1"/>
    </row>
    <row r="309" spans="14:18" x14ac:dyDescent="0.25">
      <c r="N309" s="1"/>
      <c r="O309" s="1" t="s">
        <v>6</v>
      </c>
      <c r="P309" s="6">
        <v>38</v>
      </c>
      <c r="Q309" s="6">
        <v>15</v>
      </c>
      <c r="R309" s="1"/>
    </row>
    <row r="310" spans="14:18" x14ac:dyDescent="0.25">
      <c r="N310" s="1"/>
      <c r="O310" s="1" t="s">
        <v>7</v>
      </c>
      <c r="P310" s="6">
        <v>69</v>
      </c>
      <c r="Q310" s="6">
        <v>22</v>
      </c>
      <c r="R310" s="1"/>
    </row>
    <row r="311" spans="14:18" x14ac:dyDescent="0.25">
      <c r="N311" s="1"/>
      <c r="O311" s="1"/>
      <c r="P311" s="1"/>
      <c r="Q311" s="1"/>
      <c r="R311" s="1"/>
    </row>
    <row r="312" spans="14:18" x14ac:dyDescent="0.25">
      <c r="N312" s="1"/>
      <c r="O312" s="1"/>
      <c r="P312" s="1"/>
      <c r="Q312" s="1"/>
      <c r="R312" s="1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M13:U81"/>
  <sheetViews>
    <sheetView showGridLines="0" workbookViewId="0">
      <selection activeCell="J117" sqref="J117"/>
    </sheetView>
  </sheetViews>
  <sheetFormatPr defaultRowHeight="15" x14ac:dyDescent="0.25"/>
  <sheetData>
    <row r="13" spans="13:21" x14ac:dyDescent="0.25">
      <c r="M13" s="1"/>
      <c r="N13" s="1"/>
      <c r="O13" s="1"/>
      <c r="P13" s="1"/>
      <c r="Q13" s="1"/>
      <c r="R13" s="1"/>
      <c r="S13" s="1"/>
      <c r="T13" s="1"/>
      <c r="U13" s="1"/>
    </row>
    <row r="14" spans="13:21" x14ac:dyDescent="0.25">
      <c r="M14" s="1"/>
      <c r="N14" s="1"/>
      <c r="O14" s="1"/>
      <c r="P14" s="1"/>
      <c r="Q14" s="1"/>
      <c r="R14" s="1"/>
      <c r="S14" s="1"/>
      <c r="T14" s="1"/>
      <c r="U14" s="1"/>
    </row>
    <row r="15" spans="13:21" x14ac:dyDescent="0.25">
      <c r="M15" s="1"/>
      <c r="N15" s="1"/>
      <c r="O15" s="1" t="s">
        <v>0</v>
      </c>
      <c r="P15" s="1">
        <v>2</v>
      </c>
      <c r="Q15" s="1">
        <v>3</v>
      </c>
      <c r="R15" s="1">
        <v>4</v>
      </c>
      <c r="S15" s="1" t="s">
        <v>1</v>
      </c>
      <c r="T15" s="1" t="s">
        <v>2</v>
      </c>
      <c r="U15" s="1"/>
    </row>
    <row r="16" spans="13:21" x14ac:dyDescent="0.25">
      <c r="M16" s="1"/>
      <c r="N16" s="2" t="s">
        <v>3</v>
      </c>
      <c r="O16" s="3">
        <v>3.1E-2</v>
      </c>
      <c r="P16" s="3">
        <v>2.7E-2</v>
      </c>
      <c r="Q16" s="3">
        <v>0.13300000000000001</v>
      </c>
      <c r="R16" s="3">
        <v>0.21199999999999999</v>
      </c>
      <c r="S16" s="3">
        <v>0.59699999999999998</v>
      </c>
      <c r="T16" s="4">
        <f>(7*1+6*2+30*3+48*4+135*5)/226</f>
        <v>4.3185840707964598</v>
      </c>
      <c r="U16" s="1"/>
    </row>
    <row r="17" spans="13:21" x14ac:dyDescent="0.25">
      <c r="M17" s="1"/>
      <c r="N17" s="1" t="s">
        <v>4</v>
      </c>
      <c r="O17" s="3">
        <v>5.7000000000000002E-2</v>
      </c>
      <c r="P17" s="3">
        <v>8.8999999999999996E-2</v>
      </c>
      <c r="Q17" s="3">
        <v>0.154</v>
      </c>
      <c r="R17" s="3">
        <v>0.22800000000000001</v>
      </c>
      <c r="S17" s="3">
        <v>0.47199999999999998</v>
      </c>
      <c r="T17" s="4">
        <f>(7*1+11*2+19*3+28*4+58*5)/123</f>
        <v>3.9674796747967478</v>
      </c>
      <c r="U17" s="1"/>
    </row>
    <row r="18" spans="13:21" x14ac:dyDescent="0.25">
      <c r="M18" s="1"/>
      <c r="N18" s="1" t="s">
        <v>5</v>
      </c>
      <c r="O18" s="3">
        <v>3.2000000000000001E-2</v>
      </c>
      <c r="P18" s="3">
        <v>0.112</v>
      </c>
      <c r="Q18" s="3">
        <v>0.17599999999999999</v>
      </c>
      <c r="R18" s="3">
        <v>0.28799999999999998</v>
      </c>
      <c r="S18" s="3">
        <v>0.39800000000000002</v>
      </c>
      <c r="T18" s="4">
        <f>(4*1+14*2+22*3+36*4+49*5)/125</f>
        <v>3.8959999999999999</v>
      </c>
      <c r="U18" s="1"/>
    </row>
    <row r="19" spans="13:21" x14ac:dyDescent="0.25">
      <c r="M19" s="1"/>
      <c r="N19" s="1" t="s">
        <v>6</v>
      </c>
      <c r="O19" s="3">
        <v>4.5999999999999999E-2</v>
      </c>
      <c r="P19" s="3">
        <v>0.10299999999999999</v>
      </c>
      <c r="Q19" s="3">
        <v>0.217</v>
      </c>
      <c r="R19" s="3">
        <v>0.26300000000000001</v>
      </c>
      <c r="S19" s="3">
        <v>0.371</v>
      </c>
      <c r="T19" s="4">
        <f>(8*1+18*2+38*3+46*4+65*5)/175</f>
        <v>3.8114285714285714</v>
      </c>
      <c r="U19" s="1"/>
    </row>
    <row r="20" spans="13:21" x14ac:dyDescent="0.25">
      <c r="M20" s="1"/>
      <c r="N20" s="1" t="s">
        <v>7</v>
      </c>
      <c r="O20" s="3">
        <v>0.03</v>
      </c>
      <c r="P20" s="3">
        <v>6.8000000000000005E-2</v>
      </c>
      <c r="Q20" s="3">
        <v>0.13200000000000001</v>
      </c>
      <c r="R20" s="3">
        <v>0.32700000000000001</v>
      </c>
      <c r="S20" s="3">
        <v>0.44400000000000001</v>
      </c>
      <c r="T20" s="4">
        <f>(8*1+18*2+35*3+87*4+118*5)/266</f>
        <v>4.0864661654135341</v>
      </c>
      <c r="U20" s="1"/>
    </row>
    <row r="21" spans="13:21" x14ac:dyDescent="0.25">
      <c r="M21" s="1"/>
      <c r="N21" s="1" t="s">
        <v>8</v>
      </c>
      <c r="O21" s="3">
        <f>34/915</f>
        <v>3.7158469945355189E-2</v>
      </c>
      <c r="P21" s="3">
        <f>67/915</f>
        <v>7.3224043715846995E-2</v>
      </c>
      <c r="Q21" s="3">
        <f>144/915</f>
        <v>0.15737704918032788</v>
      </c>
      <c r="R21" s="3">
        <f>245/915</f>
        <v>0.26775956284153007</v>
      </c>
      <c r="S21" s="3">
        <f>425/915</f>
        <v>0.46448087431693991</v>
      </c>
      <c r="T21" s="4">
        <f>(34*1+67*2+144*3+245*4+425*5)/915</f>
        <v>4.0491803278688527</v>
      </c>
      <c r="U21" s="1"/>
    </row>
    <row r="22" spans="13:21" x14ac:dyDescent="0.25">
      <c r="M22" s="1"/>
      <c r="N22" s="1"/>
      <c r="O22" s="1"/>
      <c r="P22" s="1"/>
      <c r="Q22" s="1"/>
      <c r="R22" s="1"/>
      <c r="S22" s="1"/>
      <c r="T22" s="1"/>
      <c r="U22" s="1"/>
    </row>
    <row r="41" spans="14:21" x14ac:dyDescent="0.25">
      <c r="N41" s="1"/>
      <c r="O41" s="1"/>
      <c r="P41" s="1"/>
      <c r="Q41" s="1"/>
      <c r="R41" s="1"/>
      <c r="S41" s="1"/>
      <c r="T41" s="1"/>
      <c r="U41" s="1"/>
    </row>
    <row r="42" spans="14:21" x14ac:dyDescent="0.25">
      <c r="N42" s="1"/>
      <c r="O42" s="1"/>
      <c r="P42" s="1"/>
      <c r="Q42" s="1"/>
      <c r="R42" s="1"/>
      <c r="S42" s="1"/>
      <c r="T42" s="1"/>
      <c r="U42" s="1"/>
    </row>
    <row r="43" spans="14:21" x14ac:dyDescent="0.25">
      <c r="N43" s="1"/>
      <c r="O43" s="1" t="s">
        <v>0</v>
      </c>
      <c r="P43" s="1">
        <v>2</v>
      </c>
      <c r="Q43" s="1">
        <v>3</v>
      </c>
      <c r="R43" s="1">
        <v>4</v>
      </c>
      <c r="S43" s="1" t="s">
        <v>1</v>
      </c>
      <c r="T43" s="1" t="s">
        <v>2</v>
      </c>
      <c r="U43" s="1"/>
    </row>
    <row r="44" spans="14:21" x14ac:dyDescent="0.25">
      <c r="N44" s="2" t="s">
        <v>3</v>
      </c>
      <c r="O44" s="3">
        <v>0.41899999999999998</v>
      </c>
      <c r="P44" s="3">
        <v>0.189</v>
      </c>
      <c r="Q44" s="3">
        <v>0.14000000000000001</v>
      </c>
      <c r="R44" s="3">
        <v>0.104</v>
      </c>
      <c r="S44" s="3">
        <v>0.14899999999999999</v>
      </c>
      <c r="T44" s="4">
        <f>(93*1+42*2+31*3+23*4+33*5)/222</f>
        <v>2.3738738738738738</v>
      </c>
      <c r="U44" s="1"/>
    </row>
    <row r="45" spans="14:21" x14ac:dyDescent="0.25">
      <c r="N45" s="1" t="s">
        <v>4</v>
      </c>
      <c r="O45" s="3">
        <v>0.126</v>
      </c>
      <c r="P45" s="3">
        <v>0.126</v>
      </c>
      <c r="Q45" s="3">
        <v>0.16</v>
      </c>
      <c r="R45" s="3">
        <v>0.252</v>
      </c>
      <c r="S45" s="3">
        <v>0.33600000000000002</v>
      </c>
      <c r="T45" s="4">
        <f>(15*1+15*2+19*3+30*4+40*5)/119</f>
        <v>3.5462184873949578</v>
      </c>
      <c r="U45" s="1"/>
    </row>
    <row r="46" spans="14:21" x14ac:dyDescent="0.25">
      <c r="N46" s="1" t="s">
        <v>5</v>
      </c>
      <c r="O46" s="3">
        <v>7.3999999999999996E-2</v>
      </c>
      <c r="P46" s="3">
        <v>0.16400000000000001</v>
      </c>
      <c r="Q46" s="3">
        <v>0.27900000000000003</v>
      </c>
      <c r="R46" s="3">
        <v>0.21299999999999999</v>
      </c>
      <c r="S46" s="3">
        <v>0.27</v>
      </c>
      <c r="T46" s="4">
        <f>(9*1+20*2+34*3+26*4+33*5)/122</f>
        <v>3.442622950819672</v>
      </c>
      <c r="U46" s="1"/>
    </row>
    <row r="47" spans="14:21" x14ac:dyDescent="0.25">
      <c r="N47" s="1" t="s">
        <v>6</v>
      </c>
      <c r="O47" s="3">
        <v>0.104</v>
      </c>
      <c r="P47" s="3">
        <v>0.19500000000000001</v>
      </c>
      <c r="Q47" s="3">
        <v>0.22</v>
      </c>
      <c r="R47" s="3">
        <v>0.24399999999999999</v>
      </c>
      <c r="S47" s="3">
        <v>0.23799999999999999</v>
      </c>
      <c r="T47" s="4">
        <f>(17*1+32*2+36*3+40*4+39*5)/164</f>
        <v>3.3170731707317072</v>
      </c>
      <c r="U47" s="1"/>
    </row>
    <row r="48" spans="14:21" x14ac:dyDescent="0.25">
      <c r="N48" s="1" t="s">
        <v>7</v>
      </c>
      <c r="O48" s="3">
        <v>0.159</v>
      </c>
      <c r="P48" s="3">
        <v>0.13200000000000001</v>
      </c>
      <c r="Q48" s="3">
        <v>0.159</v>
      </c>
      <c r="R48" s="3">
        <v>0.22500000000000001</v>
      </c>
      <c r="S48" s="3">
        <v>0.32600000000000001</v>
      </c>
      <c r="T48" s="4">
        <f>(41*1+34*2+41*3+58*4+84*5)/258</f>
        <v>3.4263565891472867</v>
      </c>
      <c r="U48" s="1"/>
    </row>
    <row r="49" spans="14:21" x14ac:dyDescent="0.25">
      <c r="N49" s="1" t="s">
        <v>8</v>
      </c>
      <c r="O49" s="3">
        <f>175/885</f>
        <v>0.19774011299435029</v>
      </c>
      <c r="P49" s="3">
        <f>143/885</f>
        <v>0.16158192090395479</v>
      </c>
      <c r="Q49" s="3">
        <f>161/885</f>
        <v>0.18192090395480226</v>
      </c>
      <c r="R49" s="3">
        <f>177/885</f>
        <v>0.2</v>
      </c>
      <c r="S49" s="3">
        <f>229/885</f>
        <v>0.25875706214689265</v>
      </c>
      <c r="T49" s="4">
        <f>(175*1+143*2+161*3+177*4+229*5)/885</f>
        <v>3.1604519774011299</v>
      </c>
      <c r="U49" s="1"/>
    </row>
    <row r="50" spans="14:21" x14ac:dyDescent="0.25">
      <c r="N50" s="1"/>
      <c r="O50" s="1"/>
      <c r="P50" s="1"/>
      <c r="Q50" s="1"/>
      <c r="R50" s="1"/>
      <c r="S50" s="1"/>
      <c r="T50" s="1"/>
      <c r="U50" s="1"/>
    </row>
    <row r="72" spans="14:21" x14ac:dyDescent="0.25">
      <c r="N72" s="1"/>
      <c r="O72" s="1"/>
      <c r="P72" s="1"/>
      <c r="Q72" s="1"/>
      <c r="R72" s="1"/>
      <c r="S72" s="1"/>
      <c r="T72" s="1"/>
      <c r="U72" s="1"/>
    </row>
    <row r="73" spans="14:21" x14ac:dyDescent="0.25">
      <c r="N73" s="1"/>
      <c r="O73" s="1" t="s">
        <v>0</v>
      </c>
      <c r="P73" s="1">
        <v>2</v>
      </c>
      <c r="Q73" s="1">
        <v>3</v>
      </c>
      <c r="R73" s="1">
        <v>4</v>
      </c>
      <c r="S73" s="1" t="s">
        <v>1</v>
      </c>
      <c r="T73" s="1" t="s">
        <v>2</v>
      </c>
      <c r="U73" s="1"/>
    </row>
    <row r="74" spans="14:21" x14ac:dyDescent="0.25">
      <c r="N74" s="2" t="s">
        <v>3</v>
      </c>
      <c r="O74" s="3">
        <v>7.9000000000000001E-2</v>
      </c>
      <c r="P74" s="3">
        <v>5.7000000000000002E-2</v>
      </c>
      <c r="Q74" s="3">
        <v>9.6000000000000002E-2</v>
      </c>
      <c r="R74" s="3">
        <v>0.24</v>
      </c>
      <c r="S74" s="3">
        <v>0.52800000000000002</v>
      </c>
      <c r="T74" s="4">
        <f>(18*1+13*2+22*3+55*4+121*5)/229</f>
        <v>4.0829694323144103</v>
      </c>
      <c r="U74" s="1"/>
    </row>
    <row r="75" spans="14:21" x14ac:dyDescent="0.25">
      <c r="N75" s="1" t="s">
        <v>4</v>
      </c>
      <c r="O75" s="3">
        <v>2.5000000000000001E-2</v>
      </c>
      <c r="P75" s="3">
        <v>5.0999999999999997E-2</v>
      </c>
      <c r="Q75" s="3">
        <v>0.14399999999999999</v>
      </c>
      <c r="R75" s="3">
        <v>0.22900000000000001</v>
      </c>
      <c r="S75" s="3">
        <v>0.55100000000000005</v>
      </c>
      <c r="T75" s="4">
        <f>(3*1+6*2+17*3+27*4+65*5)/118</f>
        <v>4.2288135593220337</v>
      </c>
      <c r="U75" s="1"/>
    </row>
    <row r="76" spans="14:21" x14ac:dyDescent="0.25">
      <c r="N76" s="1" t="s">
        <v>5</v>
      </c>
      <c r="O76" s="3">
        <v>2.4E-2</v>
      </c>
      <c r="P76" s="3">
        <v>5.6000000000000001E-2</v>
      </c>
      <c r="Q76" s="3">
        <v>0.13500000000000001</v>
      </c>
      <c r="R76" s="3">
        <v>0.23</v>
      </c>
      <c r="S76" s="3">
        <v>0.55600000000000005</v>
      </c>
      <c r="T76" s="4">
        <f>(3*1+7*2+17*3+29*4+70*5)/126</f>
        <v>4.2380952380952381</v>
      </c>
      <c r="U76" s="1"/>
    </row>
    <row r="77" spans="14:21" x14ac:dyDescent="0.25">
      <c r="N77" s="1" t="s">
        <v>6</v>
      </c>
      <c r="O77" s="3">
        <v>4.1000000000000002E-2</v>
      </c>
      <c r="P77" s="3">
        <v>2.3E-2</v>
      </c>
      <c r="Q77" s="3">
        <v>0.11700000000000001</v>
      </c>
      <c r="R77" s="3">
        <v>0.25700000000000001</v>
      </c>
      <c r="S77" s="3">
        <v>0.56100000000000005</v>
      </c>
      <c r="T77" s="4">
        <f>(7*1+4*2+20*3+44*4+96*5)/171</f>
        <v>4.2748538011695905</v>
      </c>
      <c r="U77" s="1"/>
    </row>
    <row r="78" spans="14:21" x14ac:dyDescent="0.25">
      <c r="N78" s="1" t="s">
        <v>7</v>
      </c>
      <c r="O78" s="3">
        <v>0.03</v>
      </c>
      <c r="P78" s="3">
        <v>4.1000000000000002E-2</v>
      </c>
      <c r="Q78" s="3">
        <v>0.14699999999999999</v>
      </c>
      <c r="R78" s="3">
        <v>0.23300000000000001</v>
      </c>
      <c r="S78" s="3">
        <v>0.54900000000000004</v>
      </c>
      <c r="T78" s="4">
        <f>(8*1+11*2+39*3+62*4+146*5)/266</f>
        <v>4.2293233082706765</v>
      </c>
      <c r="U78" s="1"/>
    </row>
    <row r="79" spans="14:21" x14ac:dyDescent="0.25">
      <c r="N79" s="1" t="s">
        <v>8</v>
      </c>
      <c r="O79" s="3">
        <f>39/910</f>
        <v>4.2857142857142858E-2</v>
      </c>
      <c r="P79" s="3">
        <f>41/910</f>
        <v>4.5054945054945054E-2</v>
      </c>
      <c r="Q79" s="3">
        <f>115/910</f>
        <v>0.12637362637362637</v>
      </c>
      <c r="R79" s="3">
        <f>217/910</f>
        <v>0.23846153846153847</v>
      </c>
      <c r="S79" s="3">
        <f>498/910</f>
        <v>0.54725274725274731</v>
      </c>
      <c r="T79" s="4">
        <f>(39*1+41*2+115*3+217*4+498*5)/910</f>
        <v>4.2021978021978024</v>
      </c>
      <c r="U79" s="1"/>
    </row>
    <row r="80" spans="14:21" x14ac:dyDescent="0.25">
      <c r="N80" s="1"/>
      <c r="O80" s="1"/>
      <c r="P80" s="1"/>
      <c r="Q80" s="1"/>
      <c r="R80" s="1"/>
      <c r="S80" s="1"/>
      <c r="T80" s="1"/>
      <c r="U80" s="1"/>
    </row>
    <row r="81" spans="14:21" x14ac:dyDescent="0.25">
      <c r="N81" s="1"/>
      <c r="O81" s="1"/>
      <c r="P81" s="1"/>
      <c r="Q81" s="1"/>
      <c r="R81" s="1"/>
      <c r="S81" s="1"/>
      <c r="T81" s="1"/>
      <c r="U81" s="1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M12:W332"/>
  <sheetViews>
    <sheetView showGridLines="0" workbookViewId="0">
      <selection activeCell="N341" sqref="N341"/>
    </sheetView>
  </sheetViews>
  <sheetFormatPr defaultRowHeight="15" x14ac:dyDescent="0.25"/>
  <sheetData>
    <row r="12" spans="14:22" x14ac:dyDescent="0.25">
      <c r="N12" s="1"/>
      <c r="O12" s="1"/>
      <c r="P12" s="1"/>
      <c r="Q12" s="1"/>
      <c r="R12" s="1"/>
      <c r="S12" s="1"/>
      <c r="T12" s="1"/>
      <c r="U12" s="1"/>
      <c r="V12" s="1"/>
    </row>
    <row r="13" spans="14:22" x14ac:dyDescent="0.25">
      <c r="N13" s="1"/>
      <c r="O13" s="1"/>
      <c r="P13" s="1" t="s">
        <v>0</v>
      </c>
      <c r="Q13" s="1">
        <v>2</v>
      </c>
      <c r="R13" s="1">
        <v>3</v>
      </c>
      <c r="S13" s="1">
        <v>4</v>
      </c>
      <c r="T13" s="1" t="s">
        <v>1</v>
      </c>
      <c r="U13" s="1" t="s">
        <v>2</v>
      </c>
      <c r="V13" s="1"/>
    </row>
    <row r="14" spans="14:22" x14ac:dyDescent="0.25">
      <c r="N14" s="1"/>
      <c r="O14" s="2" t="s">
        <v>3</v>
      </c>
      <c r="P14" s="3">
        <v>7.2999999999999995E-2</v>
      </c>
      <c r="Q14" s="3">
        <v>5.5E-2</v>
      </c>
      <c r="R14" s="3">
        <v>0.127</v>
      </c>
      <c r="S14" s="3">
        <v>0.214</v>
      </c>
      <c r="T14" s="3">
        <v>0.53200000000000003</v>
      </c>
      <c r="U14" s="4">
        <f>(16*1+12*2+28*3+47*4+117*5)/220</f>
        <v>4.0772727272727272</v>
      </c>
      <c r="V14" s="1"/>
    </row>
    <row r="15" spans="14:22" x14ac:dyDescent="0.25">
      <c r="N15" s="1"/>
      <c r="O15" s="1" t="s">
        <v>4</v>
      </c>
      <c r="P15" s="3">
        <v>1.9E-2</v>
      </c>
      <c r="Q15" s="3">
        <v>9.7000000000000003E-2</v>
      </c>
      <c r="R15" s="3">
        <v>9.7000000000000003E-2</v>
      </c>
      <c r="S15" s="3">
        <v>0.214</v>
      </c>
      <c r="T15" s="3">
        <v>0.57299999999999995</v>
      </c>
      <c r="U15" s="4">
        <f>(2*1+10*2+10*3+22*4+59*5)/103</f>
        <v>4.2233009708737868</v>
      </c>
      <c r="V15" s="1"/>
    </row>
    <row r="16" spans="14:22" x14ac:dyDescent="0.25">
      <c r="N16" s="1"/>
      <c r="O16" s="1" t="s">
        <v>5</v>
      </c>
      <c r="P16" s="3">
        <v>8.9999999999999993E-3</v>
      </c>
      <c r="Q16" s="3">
        <v>9.1999999999999998E-2</v>
      </c>
      <c r="R16" s="3">
        <v>0.128</v>
      </c>
      <c r="S16" s="3">
        <v>0.30299999999999999</v>
      </c>
      <c r="T16" s="3">
        <v>0.46800000000000003</v>
      </c>
      <c r="U16" s="4">
        <f>(1*1+10*2+14*3+33*4+51*5)/109</f>
        <v>4.1284403669724767</v>
      </c>
      <c r="V16" s="1"/>
    </row>
    <row r="17" spans="14:22" x14ac:dyDescent="0.25">
      <c r="N17" s="1"/>
      <c r="O17" s="1" t="s">
        <v>6</v>
      </c>
      <c r="P17" s="3">
        <v>2.5000000000000001E-2</v>
      </c>
      <c r="Q17" s="3">
        <v>8.3000000000000004E-2</v>
      </c>
      <c r="R17" s="3">
        <v>0.121</v>
      </c>
      <c r="S17" s="3">
        <v>0.22900000000000001</v>
      </c>
      <c r="T17" s="3">
        <v>0.54100000000000004</v>
      </c>
      <c r="U17" s="4">
        <f>(4*1+13*2+19*3+36*4+85*5)/157</f>
        <v>4.1783439490445859</v>
      </c>
      <c r="V17" s="1"/>
    </row>
    <row r="18" spans="14:22" x14ac:dyDescent="0.25">
      <c r="N18" s="1"/>
      <c r="O18" s="1" t="s">
        <v>7</v>
      </c>
      <c r="P18" s="3">
        <v>4.2999999999999997E-2</v>
      </c>
      <c r="Q18" s="3">
        <v>8.2000000000000003E-2</v>
      </c>
      <c r="R18" s="3">
        <v>0.14499999999999999</v>
      </c>
      <c r="S18" s="3">
        <v>0.246</v>
      </c>
      <c r="T18" s="3">
        <v>0.48399999999999999</v>
      </c>
      <c r="U18" s="4">
        <f>(11*1+21*2+37*3+63*4+124*5)/256</f>
        <v>4.046875</v>
      </c>
      <c r="V18" s="1"/>
    </row>
    <row r="19" spans="14:22" x14ac:dyDescent="0.25">
      <c r="N19" s="1"/>
      <c r="O19" s="1" t="s">
        <v>8</v>
      </c>
      <c r="P19" s="3">
        <f>34/845</f>
        <v>4.0236686390532544E-2</v>
      </c>
      <c r="Q19" s="3">
        <f>66/845</f>
        <v>7.8106508875739639E-2</v>
      </c>
      <c r="R19" s="3">
        <f>108/845</f>
        <v>0.12781065088757396</v>
      </c>
      <c r="S19" s="3">
        <f>201/845</f>
        <v>0.23786982248520711</v>
      </c>
      <c r="T19" s="3">
        <f>436/845</f>
        <v>0.51597633136094678</v>
      </c>
      <c r="U19" s="4">
        <f>(34*1+66*2+108*3+201*4+436*5)/845</f>
        <v>4.1112426035502958</v>
      </c>
      <c r="V19" s="1"/>
    </row>
    <row r="20" spans="14:22" x14ac:dyDescent="0.25">
      <c r="N20" s="1"/>
      <c r="O20" s="5"/>
      <c r="P20" s="5"/>
      <c r="Q20" s="5"/>
      <c r="R20" s="5"/>
      <c r="S20" s="5"/>
      <c r="T20" s="5"/>
      <c r="U20" s="5"/>
      <c r="V20" s="1"/>
    </row>
    <row r="40" spans="15:21" x14ac:dyDescent="0.25">
      <c r="O40" s="1"/>
      <c r="P40" s="1" t="s">
        <v>0</v>
      </c>
      <c r="Q40" s="1">
        <v>2</v>
      </c>
      <c r="R40" s="1">
        <v>3</v>
      </c>
      <c r="S40" s="1">
        <v>4</v>
      </c>
      <c r="T40" s="1" t="s">
        <v>1</v>
      </c>
      <c r="U40" s="1" t="s">
        <v>2</v>
      </c>
    </row>
    <row r="41" spans="15:21" x14ac:dyDescent="0.25">
      <c r="O41" s="2" t="s">
        <v>3</v>
      </c>
      <c r="P41" s="3">
        <v>0.09</v>
      </c>
      <c r="Q41" s="3">
        <v>0.14399999999999999</v>
      </c>
      <c r="R41" s="3">
        <v>0.26900000000000002</v>
      </c>
      <c r="S41" s="3">
        <v>0.24399999999999999</v>
      </c>
      <c r="T41" s="3">
        <v>0.254</v>
      </c>
      <c r="U41" s="4">
        <f>(18*1+29*2+54*3+49*4+51*5)/201</f>
        <v>3.427860696517413</v>
      </c>
    </row>
    <row r="42" spans="15:21" x14ac:dyDescent="0.25">
      <c r="O42" s="1" t="s">
        <v>4</v>
      </c>
      <c r="P42" s="3">
        <v>9.1999999999999998E-2</v>
      </c>
      <c r="Q42" s="3">
        <v>0.14299999999999999</v>
      </c>
      <c r="R42" s="3">
        <v>0.214</v>
      </c>
      <c r="S42" s="3">
        <v>0.316</v>
      </c>
      <c r="T42" s="3">
        <v>0.23499999999999999</v>
      </c>
      <c r="U42" s="4">
        <f>(9*1+14*2+21*3+31*4+23*5)/98</f>
        <v>3.4591836734693877</v>
      </c>
    </row>
    <row r="43" spans="15:21" x14ac:dyDescent="0.25">
      <c r="O43" s="1" t="s">
        <v>5</v>
      </c>
      <c r="P43" s="3">
        <v>5.8999999999999997E-2</v>
      </c>
      <c r="Q43" s="3">
        <v>0.19600000000000001</v>
      </c>
      <c r="R43" s="3">
        <v>0.28399999999999997</v>
      </c>
      <c r="S43" s="3">
        <v>0.23499999999999999</v>
      </c>
      <c r="T43" s="3">
        <v>0.22500000000000001</v>
      </c>
      <c r="U43" s="4">
        <f>(6*1+20*2+29*3+24*4+23*5)/102</f>
        <v>3.3725490196078431</v>
      </c>
    </row>
    <row r="44" spans="15:21" x14ac:dyDescent="0.25">
      <c r="O44" s="1" t="s">
        <v>6</v>
      </c>
      <c r="P44" s="3">
        <v>6.7000000000000004E-2</v>
      </c>
      <c r="Q44" s="3">
        <v>0.185</v>
      </c>
      <c r="R44" s="3">
        <v>0.33300000000000002</v>
      </c>
      <c r="S44" s="3">
        <v>0.27400000000000002</v>
      </c>
      <c r="T44" s="3">
        <v>0.14099999999999999</v>
      </c>
      <c r="U44" s="4">
        <f>(9*1+25*2+45*3+37*4+19*5)/135</f>
        <v>3.2370370370370369</v>
      </c>
    </row>
    <row r="45" spans="15:21" x14ac:dyDescent="0.25">
      <c r="O45" s="1" t="s">
        <v>7</v>
      </c>
      <c r="P45" s="3">
        <v>8.7999999999999995E-2</v>
      </c>
      <c r="Q45" s="3">
        <v>0.15</v>
      </c>
      <c r="R45" s="3">
        <v>0.28299999999999997</v>
      </c>
      <c r="S45" s="3">
        <v>0.28299999999999997</v>
      </c>
      <c r="T45" s="3">
        <v>0.19500000000000001</v>
      </c>
      <c r="U45" s="4">
        <f>(20*1+34*2+64*3+64*4+44*5)/226</f>
        <v>3.3451327433628317</v>
      </c>
    </row>
    <row r="46" spans="15:21" x14ac:dyDescent="0.25">
      <c r="O46" s="1" t="s">
        <v>8</v>
      </c>
      <c r="P46" s="3">
        <f>62/762</f>
        <v>8.1364829396325458E-2</v>
      </c>
      <c r="Q46" s="3">
        <f>122/762</f>
        <v>0.16010498687664043</v>
      </c>
      <c r="R46" s="3">
        <f>213/762</f>
        <v>0.27952755905511811</v>
      </c>
      <c r="S46" s="3">
        <f>205/762</f>
        <v>0.26902887139107612</v>
      </c>
      <c r="T46" s="3">
        <f>160/762</f>
        <v>0.20997375328083989</v>
      </c>
      <c r="U46" s="4">
        <f>(62*1+122*2+213*3+205*4+160*5)/762</f>
        <v>3.3661417322834644</v>
      </c>
    </row>
    <row r="74" spans="15:21" x14ac:dyDescent="0.25">
      <c r="O74" s="1"/>
      <c r="P74" s="1" t="s">
        <v>0</v>
      </c>
      <c r="Q74" s="1">
        <v>2</v>
      </c>
      <c r="R74" s="1">
        <v>3</v>
      </c>
      <c r="S74" s="1">
        <v>4</v>
      </c>
      <c r="T74" s="1" t="s">
        <v>1</v>
      </c>
      <c r="U74" s="1" t="s">
        <v>2</v>
      </c>
    </row>
    <row r="75" spans="15:21" x14ac:dyDescent="0.25">
      <c r="O75" s="2" t="s">
        <v>3</v>
      </c>
      <c r="P75" s="3">
        <v>4.5999999999999999E-2</v>
      </c>
      <c r="Q75" s="3">
        <v>0.10299999999999999</v>
      </c>
      <c r="R75" s="3">
        <v>0.19500000000000001</v>
      </c>
      <c r="S75" s="3">
        <v>0.28199999999999997</v>
      </c>
      <c r="T75" s="3">
        <v>0.374</v>
      </c>
      <c r="U75" s="4">
        <f>(9*1+20*2+38*3+55*4+73*5)/195</f>
        <v>3.835897435897436</v>
      </c>
    </row>
    <row r="76" spans="15:21" x14ac:dyDescent="0.25">
      <c r="O76" s="1" t="s">
        <v>4</v>
      </c>
      <c r="P76" s="3">
        <v>3.2000000000000001E-2</v>
      </c>
      <c r="Q76" s="3">
        <v>5.2999999999999999E-2</v>
      </c>
      <c r="R76" s="3">
        <v>0.13800000000000001</v>
      </c>
      <c r="S76" s="3">
        <v>0.28699999999999998</v>
      </c>
      <c r="T76" s="3">
        <v>0.48899999999999999</v>
      </c>
      <c r="U76" s="4">
        <f>(3*1+5*2+13*3+27*4+46*5)/94</f>
        <v>4.1489361702127656</v>
      </c>
    </row>
    <row r="77" spans="15:21" x14ac:dyDescent="0.25">
      <c r="O77" s="1" t="s">
        <v>5</v>
      </c>
      <c r="P77" s="3">
        <v>3.5999999999999997E-2</v>
      </c>
      <c r="Q77" s="3">
        <v>7.1999999999999995E-2</v>
      </c>
      <c r="R77" s="3">
        <v>0.14499999999999999</v>
      </c>
      <c r="S77" s="3">
        <v>0.41</v>
      </c>
      <c r="T77" s="3">
        <v>0.33700000000000002</v>
      </c>
      <c r="U77" s="4">
        <f>(3*1+6*2+12*3+34*4+28*5)/83</f>
        <v>3.9397590361445785</v>
      </c>
    </row>
    <row r="78" spans="15:21" x14ac:dyDescent="0.25">
      <c r="O78" s="1" t="s">
        <v>6</v>
      </c>
      <c r="P78" s="3">
        <v>8.0000000000000002E-3</v>
      </c>
      <c r="Q78" s="3">
        <v>7.1999999999999995E-2</v>
      </c>
      <c r="R78" s="3">
        <v>0.16800000000000001</v>
      </c>
      <c r="S78" s="3">
        <v>0.44800000000000001</v>
      </c>
      <c r="T78" s="3">
        <v>0.30399999999999999</v>
      </c>
      <c r="U78" s="4">
        <f>(1*1+9*2+21*3+56*4+38*5)/125</f>
        <v>3.968</v>
      </c>
    </row>
    <row r="79" spans="15:21" x14ac:dyDescent="0.25">
      <c r="O79" s="1" t="s">
        <v>7</v>
      </c>
      <c r="P79" s="3">
        <v>5.2999999999999999E-2</v>
      </c>
      <c r="Q79" s="3">
        <v>5.2999999999999999E-2</v>
      </c>
      <c r="R79" s="3">
        <v>0.155</v>
      </c>
      <c r="S79" s="3">
        <v>0.38600000000000001</v>
      </c>
      <c r="T79" s="3">
        <v>0.35299999999999998</v>
      </c>
      <c r="U79" s="4">
        <f>(11*1+11*2+32*3+80*4+73*5)/207</f>
        <v>3.9323671497584543</v>
      </c>
    </row>
    <row r="80" spans="15:21" x14ac:dyDescent="0.25">
      <c r="O80" s="1" t="s">
        <v>8</v>
      </c>
      <c r="P80" s="3">
        <f>27/704</f>
        <v>3.8352272727272728E-2</v>
      </c>
      <c r="Q80" s="3">
        <f>51/704</f>
        <v>7.2443181818181823E-2</v>
      </c>
      <c r="R80" s="3">
        <f>116/704</f>
        <v>0.16477272727272727</v>
      </c>
      <c r="S80" s="3">
        <f>252/704</f>
        <v>0.35795454545454547</v>
      </c>
      <c r="T80" s="3">
        <f>258/704</f>
        <v>0.36647727272727271</v>
      </c>
      <c r="U80" s="4">
        <f>(27*1+51*2+116*3+252*4+258*5)/704</f>
        <v>3.9417613636363638</v>
      </c>
    </row>
    <row r="110" spans="15:21" x14ac:dyDescent="0.25">
      <c r="O110" s="1"/>
      <c r="P110" s="1" t="s">
        <v>0</v>
      </c>
      <c r="Q110" s="1">
        <v>2</v>
      </c>
      <c r="R110" s="1">
        <v>3</v>
      </c>
      <c r="S110" s="1">
        <v>4</v>
      </c>
      <c r="T110" s="1" t="s">
        <v>1</v>
      </c>
      <c r="U110" s="1" t="s">
        <v>2</v>
      </c>
    </row>
    <row r="111" spans="15:21" x14ac:dyDescent="0.25">
      <c r="O111" s="2" t="s">
        <v>3</v>
      </c>
      <c r="P111" s="3">
        <v>6.5000000000000002E-2</v>
      </c>
      <c r="Q111" s="3">
        <v>5.6000000000000001E-2</v>
      </c>
      <c r="R111" s="3">
        <v>9.7000000000000003E-2</v>
      </c>
      <c r="S111" s="3">
        <v>0.245</v>
      </c>
      <c r="T111" s="3">
        <v>0.53700000000000003</v>
      </c>
      <c r="U111" s="4">
        <f>(14*1+12*2+21*3+53*4+116*5)/216</f>
        <v>4.1342592592592595</v>
      </c>
    </row>
    <row r="112" spans="15:21" x14ac:dyDescent="0.25">
      <c r="O112" s="1" t="s">
        <v>4</v>
      </c>
      <c r="P112" s="3">
        <v>2.9000000000000001E-2</v>
      </c>
      <c r="Q112" s="3">
        <v>7.5999999999999998E-2</v>
      </c>
      <c r="R112" s="3">
        <v>0.114</v>
      </c>
      <c r="S112" s="3">
        <v>0.19</v>
      </c>
      <c r="T112" s="3">
        <v>0.59</v>
      </c>
      <c r="U112" s="4">
        <f>(3*1+8*2+12*3+20*4+62*5)/105</f>
        <v>4.2380952380952381</v>
      </c>
    </row>
    <row r="113" spans="15:21" x14ac:dyDescent="0.25">
      <c r="O113" s="1" t="s">
        <v>5</v>
      </c>
      <c r="P113" s="3">
        <v>0</v>
      </c>
      <c r="Q113" s="3">
        <v>4.5999999999999999E-2</v>
      </c>
      <c r="R113" s="3">
        <v>0.11</v>
      </c>
      <c r="S113" s="3">
        <v>0.28399999999999997</v>
      </c>
      <c r="T113" s="3">
        <v>0.56000000000000005</v>
      </c>
      <c r="U113" s="4">
        <f>(0*1+5*2+12*3+31*4+61*5)/109</f>
        <v>4.3577981651376145</v>
      </c>
    </row>
    <row r="114" spans="15:21" x14ac:dyDescent="0.25">
      <c r="O114" s="1" t="s">
        <v>6</v>
      </c>
      <c r="P114" s="3">
        <v>0.02</v>
      </c>
      <c r="Q114" s="3">
        <v>0.02</v>
      </c>
      <c r="R114" s="3">
        <v>7.3999999999999996E-2</v>
      </c>
      <c r="S114" s="3">
        <v>0.27</v>
      </c>
      <c r="T114" s="3">
        <v>0.61499999999999999</v>
      </c>
      <c r="U114" s="4">
        <f>(3*1+3*2+11*3+40*4+91*5)/148</f>
        <v>4.4391891891891895</v>
      </c>
    </row>
    <row r="115" spans="15:21" x14ac:dyDescent="0.25">
      <c r="O115" s="1" t="s">
        <v>7</v>
      </c>
      <c r="P115" s="3">
        <v>3.1E-2</v>
      </c>
      <c r="Q115" s="3">
        <v>3.1E-2</v>
      </c>
      <c r="R115" s="3">
        <v>0.13700000000000001</v>
      </c>
      <c r="S115" s="3">
        <v>0.26200000000000001</v>
      </c>
      <c r="T115" s="3">
        <v>0.53900000000000003</v>
      </c>
      <c r="U115" s="4">
        <f>(8*1+8*2+35*3+67*4+138*5)/256</f>
        <v>4.24609375</v>
      </c>
    </row>
    <row r="116" spans="15:21" x14ac:dyDescent="0.25">
      <c r="O116" s="1" t="s">
        <v>8</v>
      </c>
      <c r="P116" s="3">
        <f>28/834</f>
        <v>3.3573141486810551E-2</v>
      </c>
      <c r="Q116" s="3">
        <f>36/834</f>
        <v>4.3165467625899283E-2</v>
      </c>
      <c r="R116" s="3">
        <f>91/834</f>
        <v>0.10911270983213429</v>
      </c>
      <c r="S116" s="3">
        <f>211/834</f>
        <v>0.25299760191846521</v>
      </c>
      <c r="T116" s="3">
        <f>468/834</f>
        <v>0.5611510791366906</v>
      </c>
      <c r="U116" s="4">
        <f>(28*1+36*2+91*3+211*4+468*5)/834</f>
        <v>4.2649880095923258</v>
      </c>
    </row>
    <row r="143" spans="15:21" x14ac:dyDescent="0.25">
      <c r="O143" s="1"/>
      <c r="P143" s="1" t="s">
        <v>0</v>
      </c>
      <c r="Q143" s="1">
        <v>2</v>
      </c>
      <c r="R143" s="1">
        <v>3</v>
      </c>
      <c r="S143" s="1">
        <v>4</v>
      </c>
      <c r="T143" s="1" t="s">
        <v>1</v>
      </c>
      <c r="U143" s="1" t="s">
        <v>2</v>
      </c>
    </row>
    <row r="144" spans="15:21" x14ac:dyDescent="0.25">
      <c r="O144" s="2" t="s">
        <v>3</v>
      </c>
      <c r="P144" s="3">
        <v>6.4000000000000001E-2</v>
      </c>
      <c r="Q144" s="3">
        <v>9.0999999999999998E-2</v>
      </c>
      <c r="R144" s="3">
        <v>0.105</v>
      </c>
      <c r="S144" s="3">
        <v>0.21</v>
      </c>
      <c r="T144" s="3">
        <v>0.53</v>
      </c>
      <c r="U144" s="4">
        <f>(14*1+20*2+23*3+46*4+116*5)/219</f>
        <v>4.0502283105022832</v>
      </c>
    </row>
    <row r="145" spans="15:21" x14ac:dyDescent="0.25">
      <c r="O145" s="1" t="s">
        <v>4</v>
      </c>
      <c r="P145" s="3">
        <v>3.6999999999999998E-2</v>
      </c>
      <c r="Q145" s="3">
        <v>3.6999999999999998E-2</v>
      </c>
      <c r="R145" s="3">
        <v>0.14699999999999999</v>
      </c>
      <c r="S145" s="3">
        <v>0.20200000000000001</v>
      </c>
      <c r="T145" s="3">
        <v>0.57799999999999996</v>
      </c>
      <c r="U145" s="4">
        <f>(4*1+4*2+16*3+22*4+63*5)/109</f>
        <v>4.2477064220183482</v>
      </c>
    </row>
    <row r="146" spans="15:21" x14ac:dyDescent="0.25">
      <c r="O146" s="1" t="s">
        <v>5</v>
      </c>
      <c r="P146" s="3">
        <v>1.7999999999999999E-2</v>
      </c>
      <c r="Q146" s="3">
        <v>0.13300000000000001</v>
      </c>
      <c r="R146" s="3">
        <v>0.14199999999999999</v>
      </c>
      <c r="S146" s="3">
        <v>0.31</v>
      </c>
      <c r="T146" s="3">
        <v>0.39800000000000002</v>
      </c>
      <c r="U146" s="4">
        <f>(2*1+15*2+16*3+35*4+45*5)/113</f>
        <v>3.9380530973451329</v>
      </c>
    </row>
    <row r="147" spans="15:21" x14ac:dyDescent="0.25">
      <c r="O147" s="1" t="s">
        <v>6</v>
      </c>
      <c r="P147" s="3">
        <v>2.5999999999999999E-2</v>
      </c>
      <c r="Q147" s="3">
        <v>7.6999999999999999E-2</v>
      </c>
      <c r="R147" s="3">
        <v>0.123</v>
      </c>
      <c r="S147" s="3">
        <v>0.21299999999999999</v>
      </c>
      <c r="T147" s="3">
        <v>0.56100000000000005</v>
      </c>
      <c r="U147" s="4">
        <f>(4*1+12*2+19*3+33*4+87*5)/155</f>
        <v>4.2064516129032254</v>
      </c>
    </row>
    <row r="148" spans="15:21" x14ac:dyDescent="0.25">
      <c r="O148" s="1" t="s">
        <v>7</v>
      </c>
      <c r="P148" s="3">
        <v>6.2E-2</v>
      </c>
      <c r="Q148" s="3">
        <v>8.8999999999999996E-2</v>
      </c>
      <c r="R148" s="3">
        <v>0.105</v>
      </c>
      <c r="S148" s="3">
        <v>0.22500000000000001</v>
      </c>
      <c r="T148" s="3">
        <v>0.51900000000000002</v>
      </c>
      <c r="U148" s="4">
        <f>(16*1+23*2+27*3+58*4+134*5)/258</f>
        <v>4.0503875968992249</v>
      </c>
    </row>
    <row r="149" spans="15:21" x14ac:dyDescent="0.25">
      <c r="O149" s="1" t="s">
        <v>8</v>
      </c>
      <c r="P149" s="3">
        <f>40/854</f>
        <v>4.6838407494145202E-2</v>
      </c>
      <c r="Q149" s="3">
        <f>74/854</f>
        <v>8.6651053864168617E-2</v>
      </c>
      <c r="R149" s="3">
        <f>101/874</f>
        <v>0.11556064073226545</v>
      </c>
      <c r="S149" s="3">
        <f>194/874</f>
        <v>0.2219679633867277</v>
      </c>
      <c r="T149" s="3">
        <f>445/874</f>
        <v>0.50915331807780317</v>
      </c>
      <c r="U149" s="4">
        <f>(40*1+74*2+101*3+194*4+445*5)/874</f>
        <v>3.9954233409610982</v>
      </c>
    </row>
    <row r="175" spans="14:23" x14ac:dyDescent="0.25">
      <c r="N175" s="1"/>
      <c r="O175" s="1"/>
      <c r="P175" s="1"/>
      <c r="Q175" s="1"/>
      <c r="R175" s="1"/>
      <c r="S175" s="1"/>
      <c r="T175" s="1"/>
      <c r="U175" s="1"/>
      <c r="V175" s="1"/>
      <c r="W175" s="1"/>
    </row>
    <row r="176" spans="14:23" x14ac:dyDescent="0.25">
      <c r="N176" s="1" t="s">
        <v>25</v>
      </c>
      <c r="O176" s="1"/>
      <c r="P176" s="1"/>
      <c r="Q176" s="1"/>
      <c r="R176" s="1"/>
      <c r="S176" s="1"/>
      <c r="T176" s="1"/>
      <c r="U176" s="1"/>
      <c r="V176" s="1"/>
      <c r="W176" s="1"/>
    </row>
    <row r="177" spans="14:23" x14ac:dyDescent="0.25">
      <c r="N177" s="1"/>
      <c r="O177" s="2" t="s">
        <v>3</v>
      </c>
      <c r="P177" s="1" t="s">
        <v>4</v>
      </c>
      <c r="Q177" s="1" t="s">
        <v>5</v>
      </c>
      <c r="R177" s="1" t="s">
        <v>6</v>
      </c>
      <c r="S177" s="1" t="s">
        <v>7</v>
      </c>
      <c r="T177" s="1" t="s">
        <v>8</v>
      </c>
      <c r="U177" s="1"/>
      <c r="V177" s="1"/>
      <c r="W177" s="1"/>
    </row>
    <row r="178" spans="14:23" x14ac:dyDescent="0.25">
      <c r="N178" s="1" t="s">
        <v>20</v>
      </c>
      <c r="O178" s="3">
        <v>0.34100000000000003</v>
      </c>
      <c r="P178" s="3">
        <v>0.57689999999999997</v>
      </c>
      <c r="Q178" s="3">
        <v>0.46360000000000001</v>
      </c>
      <c r="R178" s="3">
        <v>0.443</v>
      </c>
      <c r="S178" s="3">
        <v>0.39760000000000001</v>
      </c>
      <c r="T178" s="3">
        <v>0.42220000000000002</v>
      </c>
      <c r="U178" s="1"/>
      <c r="V178" s="1"/>
      <c r="W178" s="1"/>
    </row>
    <row r="179" spans="14:23" x14ac:dyDescent="0.25">
      <c r="N179" s="1" t="s">
        <v>21</v>
      </c>
      <c r="O179" s="3">
        <v>0.22120000000000001</v>
      </c>
      <c r="P179" s="3">
        <v>0.125</v>
      </c>
      <c r="Q179" s="3">
        <v>0.20910000000000001</v>
      </c>
      <c r="R179" s="3">
        <v>0.20810000000000001</v>
      </c>
      <c r="S179" s="3">
        <v>0.2369</v>
      </c>
      <c r="T179" s="3">
        <v>0.2099</v>
      </c>
      <c r="U179" s="1"/>
      <c r="V179" s="1"/>
      <c r="W179" s="1"/>
    </row>
    <row r="180" spans="14:23" x14ac:dyDescent="0.25">
      <c r="N180" s="1" t="s">
        <v>22</v>
      </c>
      <c r="O180" s="3">
        <v>7.8299999999999995E-2</v>
      </c>
      <c r="P180" s="3">
        <v>0.125</v>
      </c>
      <c r="Q180" s="3">
        <v>8.1799999999999998E-2</v>
      </c>
      <c r="R180" s="3">
        <v>0.1409</v>
      </c>
      <c r="S180" s="3">
        <v>0.1205</v>
      </c>
      <c r="T180" s="3">
        <v>0.1086</v>
      </c>
      <c r="U180" s="1"/>
      <c r="V180" s="1"/>
      <c r="W180" s="1"/>
    </row>
    <row r="181" spans="14:23" x14ac:dyDescent="0.25">
      <c r="N181" s="1" t="s">
        <v>23</v>
      </c>
      <c r="O181" s="3">
        <v>0.30880000000000002</v>
      </c>
      <c r="P181" s="3">
        <v>0.16350000000000001</v>
      </c>
      <c r="Q181" s="3">
        <v>0.2364</v>
      </c>
      <c r="R181" s="3">
        <v>0.17449999999999999</v>
      </c>
      <c r="S181" s="3">
        <v>0.21290000000000001</v>
      </c>
      <c r="T181" s="3">
        <v>0.22800000000000001</v>
      </c>
      <c r="U181" s="1"/>
      <c r="V181" s="1"/>
      <c r="W181" s="1"/>
    </row>
    <row r="182" spans="14:23" x14ac:dyDescent="0.25">
      <c r="N182" s="1" t="s">
        <v>24</v>
      </c>
      <c r="O182" s="3">
        <v>5.0700000000000002E-2</v>
      </c>
      <c r="P182" s="3">
        <v>9.5999999999999992E-3</v>
      </c>
      <c r="Q182" s="3">
        <v>9.1000000000000004E-3</v>
      </c>
      <c r="R182" s="3">
        <v>3.3599999999999998E-2</v>
      </c>
      <c r="S182" s="3">
        <v>3.2099999999999997E-2</v>
      </c>
      <c r="T182" s="3">
        <v>3.1399999999999997E-2</v>
      </c>
      <c r="U182" s="1"/>
      <c r="V182" s="1"/>
      <c r="W182" s="1"/>
    </row>
    <row r="183" spans="14:23" x14ac:dyDescent="0.25">
      <c r="N183" s="1"/>
      <c r="O183" s="1"/>
      <c r="P183" s="1"/>
      <c r="Q183" s="1"/>
      <c r="R183" s="1"/>
      <c r="S183" s="1"/>
      <c r="T183" s="1"/>
      <c r="U183" s="1"/>
      <c r="V183" s="1"/>
      <c r="W183" s="1"/>
    </row>
    <row r="184" spans="14:23" x14ac:dyDescent="0.25">
      <c r="N184" s="1"/>
      <c r="O184" s="1"/>
      <c r="P184" s="1"/>
      <c r="Q184" s="1"/>
      <c r="R184" s="1"/>
      <c r="S184" s="1"/>
      <c r="T184" s="1"/>
      <c r="U184" s="1"/>
      <c r="V184" s="1"/>
      <c r="W184" s="1"/>
    </row>
    <row r="185" spans="14:23" x14ac:dyDescent="0.25">
      <c r="N185" s="1"/>
      <c r="O185" s="1"/>
      <c r="P185" s="3"/>
      <c r="Q185" s="3"/>
      <c r="R185" s="3"/>
      <c r="S185" s="1"/>
      <c r="T185" s="1"/>
      <c r="U185" s="1"/>
      <c r="V185" s="1"/>
      <c r="W185" s="1"/>
    </row>
    <row r="186" spans="14:23" x14ac:dyDescent="0.25">
      <c r="P186" s="7"/>
      <c r="Q186" s="7"/>
      <c r="R186" s="7"/>
    </row>
    <row r="192" spans="14:23" x14ac:dyDescent="0.25">
      <c r="S192" s="5"/>
    </row>
    <row r="193" spans="13:21" x14ac:dyDescent="0.25">
      <c r="S193" s="5"/>
    </row>
    <row r="207" spans="13:21" x14ac:dyDescent="0.25">
      <c r="M207" s="1"/>
      <c r="N207" s="1"/>
      <c r="O207" s="1"/>
      <c r="P207" s="1"/>
      <c r="Q207" s="1"/>
      <c r="R207" s="1"/>
      <c r="S207" s="1"/>
      <c r="T207" s="1"/>
      <c r="U207" s="1"/>
    </row>
    <row r="208" spans="13:21" x14ac:dyDescent="0.25">
      <c r="M208" s="1"/>
      <c r="N208" s="1"/>
      <c r="O208" s="1"/>
      <c r="P208" s="1"/>
      <c r="Q208" s="1"/>
      <c r="R208" s="1"/>
      <c r="S208" s="1"/>
      <c r="T208" s="1"/>
      <c r="U208" s="1"/>
    </row>
    <row r="209" spans="13:21" x14ac:dyDescent="0.25">
      <c r="M209" s="1"/>
      <c r="N209" s="1" t="s">
        <v>26</v>
      </c>
      <c r="O209" s="1"/>
      <c r="P209" s="1"/>
      <c r="Q209" s="1"/>
      <c r="R209" s="1"/>
      <c r="S209" s="1"/>
      <c r="T209" s="1"/>
      <c r="U209" s="1"/>
    </row>
    <row r="210" spans="13:21" x14ac:dyDescent="0.25">
      <c r="M210" s="1"/>
      <c r="N210" s="1"/>
      <c r="O210" s="2" t="s">
        <v>3</v>
      </c>
      <c r="P210" s="1" t="s">
        <v>4</v>
      </c>
      <c r="Q210" s="1" t="s">
        <v>5</v>
      </c>
      <c r="R210" s="1" t="s">
        <v>6</v>
      </c>
      <c r="S210" s="1" t="s">
        <v>7</v>
      </c>
      <c r="T210" s="1" t="s">
        <v>8</v>
      </c>
      <c r="U210" s="1"/>
    </row>
    <row r="211" spans="13:21" x14ac:dyDescent="0.25">
      <c r="M211" s="1"/>
      <c r="N211" s="1" t="s">
        <v>20</v>
      </c>
      <c r="O211" s="3">
        <v>0.20469999999999999</v>
      </c>
      <c r="P211" s="3">
        <v>0.1346</v>
      </c>
      <c r="Q211" s="3">
        <v>0.218</v>
      </c>
      <c r="R211" s="3">
        <v>0.16900000000000001</v>
      </c>
      <c r="S211" s="3">
        <v>0.16700000000000001</v>
      </c>
      <c r="T211" s="3">
        <v>0.17979999999999999</v>
      </c>
      <c r="U211" s="1"/>
    </row>
    <row r="212" spans="13:21" x14ac:dyDescent="0.25">
      <c r="M212" s="1"/>
      <c r="N212" s="1" t="s">
        <v>21</v>
      </c>
      <c r="O212" s="3">
        <v>0.28370000000000001</v>
      </c>
      <c r="P212" s="3">
        <v>0.1923</v>
      </c>
      <c r="Q212" s="3">
        <v>0.13600000000000001</v>
      </c>
      <c r="R212" s="3">
        <v>0.182</v>
      </c>
      <c r="S212" s="3">
        <v>0.28000000000000003</v>
      </c>
      <c r="T212" s="3">
        <v>0.23330000000000001</v>
      </c>
      <c r="U212" s="1"/>
    </row>
    <row r="213" spans="13:21" x14ac:dyDescent="0.25">
      <c r="M213" s="1"/>
      <c r="N213" s="1" t="s">
        <v>22</v>
      </c>
      <c r="O213" s="3">
        <v>0.15809999999999999</v>
      </c>
      <c r="P213" s="3">
        <v>0.14419999999999999</v>
      </c>
      <c r="Q213" s="3">
        <v>0.29099999999999998</v>
      </c>
      <c r="R213" s="3">
        <v>0.23599999999999999</v>
      </c>
      <c r="S213" s="3">
        <v>0.20699999999999999</v>
      </c>
      <c r="T213" s="3">
        <v>0.2029</v>
      </c>
      <c r="U213" s="1"/>
    </row>
    <row r="214" spans="13:21" x14ac:dyDescent="0.25">
      <c r="M214" s="1"/>
      <c r="N214" s="1" t="s">
        <v>23</v>
      </c>
      <c r="O214" s="3">
        <v>0.33489999999999998</v>
      </c>
      <c r="P214" s="3">
        <v>0.52880000000000005</v>
      </c>
      <c r="Q214" s="3">
        <v>0.33600000000000002</v>
      </c>
      <c r="R214" s="3">
        <v>0.41199999999999998</v>
      </c>
      <c r="S214" s="3">
        <v>0.33700000000000002</v>
      </c>
      <c r="T214" s="3">
        <v>0.37419999999999998</v>
      </c>
      <c r="U214" s="1"/>
    </row>
    <row r="215" spans="13:21" x14ac:dyDescent="0.25">
      <c r="M215" s="1"/>
      <c r="N215" s="1" t="s">
        <v>24</v>
      </c>
      <c r="O215" s="3">
        <v>1.8599999999999998E-2</v>
      </c>
      <c r="P215" s="3">
        <v>0</v>
      </c>
      <c r="Q215" s="3">
        <v>1.7999999999999999E-2</v>
      </c>
      <c r="R215" s="3">
        <v>0</v>
      </c>
      <c r="S215" s="3">
        <v>8.0000000000000002E-3</v>
      </c>
      <c r="T215" s="3">
        <v>9.7000000000000003E-3</v>
      </c>
      <c r="U215" s="1"/>
    </row>
    <row r="219" spans="13:21" x14ac:dyDescent="0.25">
      <c r="Q219" s="7"/>
    </row>
    <row r="220" spans="13:21" x14ac:dyDescent="0.25">
      <c r="Q220" s="7"/>
    </row>
    <row r="221" spans="13:21" x14ac:dyDescent="0.25">
      <c r="O221" s="7"/>
      <c r="P221" s="7"/>
      <c r="Q221" s="7"/>
    </row>
    <row r="222" spans="13:21" x14ac:dyDescent="0.25">
      <c r="O222" s="7"/>
      <c r="P222" s="7"/>
      <c r="Q222" s="7"/>
    </row>
    <row r="223" spans="13:21" x14ac:dyDescent="0.25">
      <c r="O223" s="7"/>
      <c r="P223" s="7"/>
      <c r="Q223" s="7"/>
    </row>
    <row r="224" spans="13:21" x14ac:dyDescent="0.25">
      <c r="O224" s="7"/>
      <c r="P224" s="7"/>
      <c r="Q224" s="5"/>
    </row>
    <row r="225" spans="14:22" x14ac:dyDescent="0.25">
      <c r="O225" s="7"/>
      <c r="P225" s="7"/>
      <c r="Q225" s="5"/>
    </row>
    <row r="226" spans="14:22" x14ac:dyDescent="0.25">
      <c r="O226" s="5"/>
      <c r="P226" s="5"/>
    </row>
    <row r="227" spans="14:22" x14ac:dyDescent="0.25">
      <c r="O227" s="5"/>
      <c r="P227" s="5"/>
    </row>
    <row r="240" spans="14:22" x14ac:dyDescent="0.25">
      <c r="N240" s="1"/>
      <c r="O240" s="1"/>
      <c r="P240" s="1"/>
      <c r="Q240" s="1"/>
      <c r="R240" s="1"/>
      <c r="S240" s="1"/>
      <c r="T240" s="1"/>
      <c r="U240" s="1"/>
      <c r="V240" s="1"/>
    </row>
    <row r="241" spans="14:22" x14ac:dyDescent="0.25">
      <c r="N241" s="1"/>
      <c r="O241" s="1"/>
      <c r="P241" s="1"/>
      <c r="Q241" s="1"/>
      <c r="R241" s="1"/>
      <c r="S241" s="1"/>
      <c r="T241" s="1"/>
      <c r="U241" s="1"/>
      <c r="V241" s="1"/>
    </row>
    <row r="242" spans="14:22" x14ac:dyDescent="0.25">
      <c r="N242" s="1"/>
      <c r="O242" s="1" t="s">
        <v>27</v>
      </c>
      <c r="P242" s="1"/>
      <c r="Q242" s="1"/>
      <c r="R242" s="1"/>
      <c r="S242" s="1"/>
      <c r="T242" s="1"/>
      <c r="U242" s="1"/>
      <c r="V242" s="1"/>
    </row>
    <row r="243" spans="14:22" x14ac:dyDescent="0.25">
      <c r="N243" s="1"/>
      <c r="O243" s="1"/>
      <c r="P243" s="2" t="s">
        <v>3</v>
      </c>
      <c r="Q243" s="1" t="s">
        <v>4</v>
      </c>
      <c r="R243" s="1" t="s">
        <v>5</v>
      </c>
      <c r="S243" s="1" t="s">
        <v>6</v>
      </c>
      <c r="T243" s="1" t="s">
        <v>7</v>
      </c>
      <c r="U243" s="1" t="s">
        <v>8</v>
      </c>
      <c r="V243" s="1"/>
    </row>
    <row r="244" spans="14:22" x14ac:dyDescent="0.25">
      <c r="N244" s="1"/>
      <c r="O244" s="1" t="s">
        <v>20</v>
      </c>
      <c r="P244" s="3">
        <v>0.25590000000000002</v>
      </c>
      <c r="Q244" s="3">
        <v>0.13600000000000001</v>
      </c>
      <c r="R244" s="3">
        <v>0.15</v>
      </c>
      <c r="S244" s="3">
        <v>0.20300000000000001</v>
      </c>
      <c r="T244" s="3">
        <v>0.183</v>
      </c>
      <c r="U244" s="3">
        <v>0.1953</v>
      </c>
      <c r="V244" s="1"/>
    </row>
    <row r="245" spans="14:22" x14ac:dyDescent="0.25">
      <c r="N245" s="1"/>
      <c r="O245" s="1" t="s">
        <v>21</v>
      </c>
      <c r="P245" s="3">
        <v>0.27010000000000001</v>
      </c>
      <c r="Q245" s="3">
        <v>0.35</v>
      </c>
      <c r="R245" s="3">
        <v>0.26200000000000001</v>
      </c>
      <c r="S245" s="3">
        <v>0.23100000000000001</v>
      </c>
      <c r="T245" s="3">
        <v>0.26300000000000001</v>
      </c>
      <c r="U245" s="3">
        <v>0.26989999999999997</v>
      </c>
      <c r="V245" s="1"/>
    </row>
    <row r="246" spans="14:22" x14ac:dyDescent="0.25">
      <c r="N246" s="1"/>
      <c r="O246" s="1" t="s">
        <v>22</v>
      </c>
      <c r="P246" s="3">
        <v>0.18479999999999999</v>
      </c>
      <c r="Q246" s="3">
        <v>0.34</v>
      </c>
      <c r="R246" s="3">
        <v>0.20599999999999999</v>
      </c>
      <c r="S246" s="3">
        <v>0.245</v>
      </c>
      <c r="T246" s="3">
        <v>0.246</v>
      </c>
      <c r="U246" s="3">
        <v>0.23630000000000001</v>
      </c>
      <c r="V246" s="1"/>
    </row>
    <row r="247" spans="14:22" x14ac:dyDescent="0.25">
      <c r="N247" s="1"/>
      <c r="O247" s="1" t="s">
        <v>23</v>
      </c>
      <c r="P247" s="3">
        <v>0.25119999999999998</v>
      </c>
      <c r="Q247" s="3">
        <v>0.155</v>
      </c>
      <c r="R247" s="3">
        <v>0.36399999999999999</v>
      </c>
      <c r="S247" s="3">
        <v>0.30099999999999999</v>
      </c>
      <c r="T247" s="3">
        <v>0.28799999999999998</v>
      </c>
      <c r="U247" s="3">
        <v>0.27360000000000001</v>
      </c>
      <c r="V247" s="1"/>
    </row>
    <row r="248" spans="14:22" x14ac:dyDescent="0.25">
      <c r="N248" s="1"/>
      <c r="O248" s="1" t="s">
        <v>24</v>
      </c>
      <c r="P248" s="3">
        <v>3.7900000000000003E-2</v>
      </c>
      <c r="Q248" s="3">
        <v>1.9E-2</v>
      </c>
      <c r="R248" s="3">
        <v>1.9E-2</v>
      </c>
      <c r="S248" s="3">
        <v>2.1000000000000001E-2</v>
      </c>
      <c r="T248" s="3">
        <v>2.1000000000000001E-2</v>
      </c>
      <c r="U248" s="3">
        <v>2.4899999999999999E-2</v>
      </c>
      <c r="V248" s="1"/>
    </row>
    <row r="249" spans="14:22" x14ac:dyDescent="0.25">
      <c r="N249" s="1"/>
      <c r="O249" s="1"/>
      <c r="P249" s="3"/>
      <c r="Q249" s="3"/>
      <c r="R249" s="3"/>
      <c r="S249" s="3"/>
      <c r="T249" s="3"/>
      <c r="U249" s="3"/>
      <c r="V249" s="1"/>
    </row>
    <row r="252" spans="14:22" x14ac:dyDescent="0.25">
      <c r="Q252" s="7"/>
      <c r="V252" s="7"/>
    </row>
    <row r="253" spans="14:22" x14ac:dyDescent="0.25">
      <c r="P253" s="7"/>
      <c r="Q253" s="7"/>
      <c r="V253" s="7"/>
    </row>
    <row r="254" spans="14:22" x14ac:dyDescent="0.25">
      <c r="P254" s="7"/>
      <c r="Q254" s="7"/>
      <c r="V254" s="7"/>
    </row>
    <row r="255" spans="14:22" x14ac:dyDescent="0.25">
      <c r="P255" s="7"/>
      <c r="Q255" s="7"/>
      <c r="V255" s="7"/>
    </row>
    <row r="256" spans="14:22" x14ac:dyDescent="0.25">
      <c r="P256" s="7"/>
      <c r="Q256" s="7"/>
      <c r="V256" s="7"/>
    </row>
    <row r="257" spans="16:22" x14ac:dyDescent="0.25">
      <c r="P257" s="7"/>
      <c r="Q257" s="5"/>
      <c r="V257" s="5"/>
    </row>
    <row r="258" spans="16:22" x14ac:dyDescent="0.25">
      <c r="P258" s="5"/>
      <c r="Q258" s="5"/>
      <c r="V258" s="5"/>
    </row>
    <row r="259" spans="16:22" x14ac:dyDescent="0.25">
      <c r="P259" s="5"/>
    </row>
    <row r="276" spans="14:22" x14ac:dyDescent="0.25">
      <c r="N276" s="1"/>
      <c r="O276" s="1"/>
      <c r="P276" s="1"/>
      <c r="Q276" s="1"/>
      <c r="R276" s="1"/>
      <c r="S276" s="1"/>
      <c r="T276" s="1"/>
      <c r="U276" s="1"/>
      <c r="V276" s="1"/>
    </row>
    <row r="277" spans="14:22" x14ac:dyDescent="0.25">
      <c r="N277" s="1"/>
      <c r="O277" s="1" t="s">
        <v>28</v>
      </c>
      <c r="P277" s="1"/>
      <c r="Q277" s="1"/>
      <c r="R277" s="1"/>
      <c r="S277" s="1"/>
      <c r="T277" s="1"/>
      <c r="U277" s="1"/>
      <c r="V277" s="1"/>
    </row>
    <row r="278" spans="14:22" x14ac:dyDescent="0.25">
      <c r="N278" s="1"/>
      <c r="O278" s="1"/>
      <c r="P278" s="2" t="s">
        <v>3</v>
      </c>
      <c r="Q278" s="1" t="s">
        <v>4</v>
      </c>
      <c r="R278" s="1" t="s">
        <v>5</v>
      </c>
      <c r="S278" s="1" t="s">
        <v>6</v>
      </c>
      <c r="T278" s="1" t="s">
        <v>7</v>
      </c>
      <c r="U278" s="1" t="s">
        <v>8</v>
      </c>
      <c r="V278" s="1"/>
    </row>
    <row r="279" spans="14:22" x14ac:dyDescent="0.25">
      <c r="N279" s="1"/>
      <c r="O279" s="1" t="s">
        <v>20</v>
      </c>
      <c r="P279" s="3">
        <v>0.17649999999999999</v>
      </c>
      <c r="Q279" s="3">
        <v>0.13300000000000001</v>
      </c>
      <c r="R279" s="3">
        <v>0.155</v>
      </c>
      <c r="S279" s="3">
        <v>0.14599999999999999</v>
      </c>
      <c r="T279" s="3">
        <v>0.17699999999999999</v>
      </c>
      <c r="U279" s="3">
        <v>0.1628</v>
      </c>
      <c r="V279" s="1"/>
    </row>
    <row r="280" spans="14:22" x14ac:dyDescent="0.25">
      <c r="N280" s="1"/>
      <c r="O280" s="1" t="s">
        <v>21</v>
      </c>
      <c r="P280" s="3">
        <v>0.1618</v>
      </c>
      <c r="Q280" s="3">
        <v>0.255</v>
      </c>
      <c r="R280" s="3">
        <v>0.33</v>
      </c>
      <c r="S280" s="3">
        <v>0.32800000000000001</v>
      </c>
      <c r="T280" s="3">
        <v>0.185</v>
      </c>
      <c r="U280" s="3">
        <v>0.2326</v>
      </c>
      <c r="V280" s="1"/>
    </row>
    <row r="281" spans="14:22" x14ac:dyDescent="0.25">
      <c r="N281" s="1"/>
      <c r="O281" s="1" t="s">
        <v>22</v>
      </c>
      <c r="P281" s="3">
        <v>0.50980000000000003</v>
      </c>
      <c r="Q281" s="3">
        <v>0.378</v>
      </c>
      <c r="R281" s="3">
        <v>0.39800000000000002</v>
      </c>
      <c r="S281" s="3">
        <v>0.36499999999999999</v>
      </c>
      <c r="T281" s="3">
        <v>0.40899999999999997</v>
      </c>
      <c r="U281" s="3">
        <v>0.42249999999999999</v>
      </c>
      <c r="V281" s="1"/>
    </row>
    <row r="282" spans="14:22" x14ac:dyDescent="0.25">
      <c r="N282" s="1"/>
      <c r="O282" s="1" t="s">
        <v>23</v>
      </c>
      <c r="P282" s="3">
        <v>9.8000000000000004E-2</v>
      </c>
      <c r="Q282" s="3">
        <v>0.153</v>
      </c>
      <c r="R282" s="3">
        <v>4.9000000000000002E-2</v>
      </c>
      <c r="S282" s="3">
        <v>0.11700000000000001</v>
      </c>
      <c r="T282" s="3">
        <v>0.14199999999999999</v>
      </c>
      <c r="U282" s="3">
        <v>0.115</v>
      </c>
      <c r="V282" s="1"/>
    </row>
    <row r="283" spans="14:22" x14ac:dyDescent="0.25">
      <c r="N283" s="1"/>
      <c r="O283" s="1" t="s">
        <v>24</v>
      </c>
      <c r="P283" s="3">
        <v>5.3900000000000003E-2</v>
      </c>
      <c r="Q283" s="3">
        <v>8.2000000000000003E-2</v>
      </c>
      <c r="R283" s="3">
        <v>6.8000000000000005E-2</v>
      </c>
      <c r="S283" s="3">
        <v>4.3999999999999997E-2</v>
      </c>
      <c r="T283" s="3">
        <v>8.5999999999999993E-2</v>
      </c>
      <c r="U283" s="3">
        <v>6.7199999999999996E-2</v>
      </c>
      <c r="V283" s="1"/>
    </row>
    <row r="284" spans="14:22" x14ac:dyDescent="0.25">
      <c r="N284" s="1"/>
      <c r="O284" s="1"/>
      <c r="P284" s="1"/>
      <c r="Q284" s="1"/>
      <c r="R284" s="1"/>
      <c r="S284" s="1"/>
      <c r="T284" s="1"/>
      <c r="U284" s="1"/>
      <c r="V284" s="1"/>
    </row>
    <row r="286" spans="14:22" x14ac:dyDescent="0.25">
      <c r="U286" s="7"/>
    </row>
    <row r="287" spans="14:22" x14ac:dyDescent="0.25">
      <c r="U287" s="7"/>
    </row>
    <row r="288" spans="14:22" x14ac:dyDescent="0.25">
      <c r="U288" s="7"/>
    </row>
    <row r="289" spans="16:21" x14ac:dyDescent="0.25">
      <c r="P289" s="7"/>
      <c r="Q289" s="7"/>
      <c r="U289" s="7"/>
    </row>
    <row r="290" spans="16:21" x14ac:dyDescent="0.25">
      <c r="P290" s="7"/>
      <c r="Q290" s="7"/>
      <c r="U290" s="7"/>
    </row>
    <row r="291" spans="16:21" x14ac:dyDescent="0.25">
      <c r="P291" s="7"/>
      <c r="Q291" s="7"/>
      <c r="U291" s="5"/>
    </row>
    <row r="292" spans="16:21" x14ac:dyDescent="0.25">
      <c r="P292" s="7"/>
      <c r="Q292" s="7"/>
      <c r="U292" s="5"/>
    </row>
    <row r="293" spans="16:21" x14ac:dyDescent="0.25">
      <c r="P293" s="7"/>
      <c r="Q293" s="7"/>
    </row>
    <row r="294" spans="16:21" x14ac:dyDescent="0.25">
      <c r="P294" s="5"/>
      <c r="Q294" s="5"/>
    </row>
    <row r="295" spans="16:21" x14ac:dyDescent="0.25">
      <c r="P295" s="5"/>
      <c r="Q295" s="5"/>
    </row>
    <row r="312" spans="14:23" x14ac:dyDescent="0.25">
      <c r="N312" s="1"/>
      <c r="O312" s="1"/>
      <c r="P312" s="1"/>
      <c r="Q312" s="1"/>
      <c r="R312" s="1"/>
      <c r="S312" s="1"/>
      <c r="T312" s="1"/>
      <c r="U312" s="1"/>
      <c r="V312" s="1"/>
      <c r="W312" s="1"/>
    </row>
    <row r="313" spans="14:23" x14ac:dyDescent="0.25">
      <c r="N313" s="1"/>
      <c r="O313" s="1" t="s">
        <v>29</v>
      </c>
      <c r="P313" s="1"/>
      <c r="Q313" s="1"/>
      <c r="R313" s="1"/>
      <c r="S313" s="1"/>
      <c r="T313" s="1"/>
      <c r="U313" s="1"/>
      <c r="V313" s="1"/>
      <c r="W313" s="1"/>
    </row>
    <row r="314" spans="14:23" x14ac:dyDescent="0.25">
      <c r="N314" s="1"/>
      <c r="O314" s="1"/>
      <c r="P314" s="2" t="s">
        <v>3</v>
      </c>
      <c r="Q314" s="1" t="s">
        <v>4</v>
      </c>
      <c r="R314" s="1" t="s">
        <v>5</v>
      </c>
      <c r="S314" s="1" t="s">
        <v>6</v>
      </c>
      <c r="T314" s="1" t="s">
        <v>7</v>
      </c>
      <c r="U314" s="1" t="s">
        <v>8</v>
      </c>
      <c r="V314" s="1"/>
      <c r="W314" s="1"/>
    </row>
    <row r="315" spans="14:23" x14ac:dyDescent="0.25">
      <c r="N315" s="1"/>
      <c r="O315" s="1" t="s">
        <v>20</v>
      </c>
      <c r="P315" s="3">
        <v>2.2499999999999999E-2</v>
      </c>
      <c r="Q315" s="3">
        <v>2.3E-2</v>
      </c>
      <c r="R315" s="3">
        <v>2.5000000000000001E-2</v>
      </c>
      <c r="S315" s="3">
        <v>3.3000000000000002E-2</v>
      </c>
      <c r="T315" s="3">
        <v>6.5000000000000002E-2</v>
      </c>
      <c r="U315" s="3">
        <f>25/665</f>
        <v>3.7593984962406013E-2</v>
      </c>
      <c r="V315" s="1"/>
      <c r="W315" s="1"/>
    </row>
    <row r="316" spans="14:23" x14ac:dyDescent="0.25">
      <c r="N316" s="1"/>
      <c r="O316" s="1" t="s">
        <v>21</v>
      </c>
      <c r="P316" s="3">
        <v>3.9300000000000002E-2</v>
      </c>
      <c r="Q316" s="3">
        <v>5.8000000000000003E-2</v>
      </c>
      <c r="R316" s="3">
        <v>2.5000000000000001E-2</v>
      </c>
      <c r="S316" s="3">
        <v>2.5000000000000001E-2</v>
      </c>
      <c r="T316" s="3">
        <v>3.5000000000000003E-2</v>
      </c>
      <c r="U316" s="3">
        <f>24/665</f>
        <v>3.6090225563909777E-2</v>
      </c>
      <c r="V316" s="1"/>
      <c r="W316" s="1"/>
    </row>
    <row r="317" spans="14:23" x14ac:dyDescent="0.25">
      <c r="N317" s="1"/>
      <c r="O317" s="1" t="s">
        <v>22</v>
      </c>
      <c r="P317" s="3">
        <v>9.5500000000000002E-2</v>
      </c>
      <c r="Q317" s="3">
        <v>2.3E-2</v>
      </c>
      <c r="R317" s="3">
        <v>2.5000000000000001E-2</v>
      </c>
      <c r="S317" s="3">
        <v>2.5000000000000001E-2</v>
      </c>
      <c r="T317" s="3">
        <v>0.02</v>
      </c>
      <c r="U317" s="3">
        <f>28/665</f>
        <v>4.2105263157894736E-2</v>
      </c>
      <c r="V317" s="1"/>
      <c r="W317" s="1"/>
    </row>
    <row r="318" spans="14:23" x14ac:dyDescent="0.25">
      <c r="N318" s="1"/>
      <c r="O318" s="1" t="s">
        <v>23</v>
      </c>
      <c r="P318" s="3">
        <v>5.5999999999999999E-3</v>
      </c>
      <c r="Q318" s="3">
        <v>1.2E-2</v>
      </c>
      <c r="R318" s="3">
        <v>2.5000000000000001E-2</v>
      </c>
      <c r="S318" s="3">
        <v>0</v>
      </c>
      <c r="T318" s="3">
        <v>1.4999999999999999E-2</v>
      </c>
      <c r="U318" s="3">
        <f>7/665</f>
        <v>1.0526315789473684E-2</v>
      </c>
      <c r="V318" s="1"/>
      <c r="W318" s="1"/>
    </row>
    <row r="319" spans="14:23" x14ac:dyDescent="0.25">
      <c r="N319" s="1"/>
      <c r="O319" s="1" t="s">
        <v>24</v>
      </c>
      <c r="P319" s="3">
        <v>0.83709999999999996</v>
      </c>
      <c r="Q319" s="3">
        <v>0.88400000000000001</v>
      </c>
      <c r="R319" s="3">
        <v>0.9</v>
      </c>
      <c r="S319" s="3">
        <v>0.91800000000000004</v>
      </c>
      <c r="T319" s="3">
        <v>0.86399999999999999</v>
      </c>
      <c r="U319" s="3">
        <f>581/665</f>
        <v>0.87368421052631584</v>
      </c>
      <c r="V319" s="1"/>
      <c r="W319" s="1"/>
    </row>
    <row r="320" spans="14:23" x14ac:dyDescent="0.25">
      <c r="N320" s="1"/>
      <c r="O320" s="1"/>
      <c r="P320" s="1"/>
      <c r="Q320" s="1"/>
      <c r="R320" s="1"/>
      <c r="S320" s="1"/>
      <c r="T320" s="1"/>
      <c r="U320" s="1"/>
      <c r="V320" s="1"/>
      <c r="W320" s="1"/>
    </row>
    <row r="321" spans="14:23" x14ac:dyDescent="0.25">
      <c r="N321" s="1"/>
      <c r="O321" s="1"/>
      <c r="P321" s="1"/>
      <c r="Q321" s="1"/>
      <c r="R321" s="1"/>
      <c r="S321" s="1"/>
      <c r="T321" s="1"/>
      <c r="U321" s="1"/>
      <c r="V321" s="1"/>
      <c r="W321" s="1"/>
    </row>
    <row r="323" spans="14:23" x14ac:dyDescent="0.25">
      <c r="P323" s="7"/>
    </row>
    <row r="324" spans="14:23" x14ac:dyDescent="0.25">
      <c r="P324" s="7"/>
    </row>
    <row r="325" spans="14:23" x14ac:dyDescent="0.25">
      <c r="P325" s="7"/>
    </row>
    <row r="326" spans="14:23" x14ac:dyDescent="0.25">
      <c r="P326" s="7"/>
      <c r="Q326" s="7"/>
    </row>
    <row r="327" spans="14:23" x14ac:dyDescent="0.25">
      <c r="P327" s="7"/>
      <c r="Q327" s="7"/>
    </row>
    <row r="328" spans="14:23" x14ac:dyDescent="0.25">
      <c r="P328" s="5"/>
      <c r="Q328" s="7"/>
    </row>
    <row r="329" spans="14:23" x14ac:dyDescent="0.25">
      <c r="P329" s="5"/>
      <c r="Q329" s="7"/>
    </row>
    <row r="330" spans="14:23" x14ac:dyDescent="0.25">
      <c r="Q330" s="7"/>
    </row>
    <row r="331" spans="14:23" x14ac:dyDescent="0.25">
      <c r="Q331" s="5"/>
    </row>
    <row r="332" spans="14:23" x14ac:dyDescent="0.25">
      <c r="Q332" s="5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M9:W115"/>
  <sheetViews>
    <sheetView showGridLines="0" workbookViewId="0">
      <selection activeCell="P75" sqref="P75"/>
    </sheetView>
  </sheetViews>
  <sheetFormatPr defaultRowHeight="15" x14ac:dyDescent="0.25"/>
  <sheetData>
    <row r="9" spans="14:23" x14ac:dyDescent="0.25">
      <c r="O9" s="5"/>
      <c r="P9" s="5"/>
      <c r="Q9" s="5"/>
      <c r="R9" s="5"/>
      <c r="S9" s="5"/>
      <c r="T9" s="5"/>
      <c r="U9" s="5"/>
      <c r="V9" s="5"/>
      <c r="W9" s="5"/>
    </row>
    <row r="10" spans="14:23" x14ac:dyDescent="0.25">
      <c r="N10" s="1"/>
      <c r="O10" s="1"/>
      <c r="P10" s="1"/>
      <c r="Q10" s="1"/>
      <c r="R10" s="1"/>
      <c r="S10" s="1"/>
      <c r="T10" s="1"/>
      <c r="U10" s="1"/>
      <c r="V10" s="1"/>
      <c r="W10" s="5"/>
    </row>
    <row r="11" spans="14:23" x14ac:dyDescent="0.25">
      <c r="N11" s="1"/>
      <c r="O11" s="1" t="s">
        <v>0</v>
      </c>
      <c r="P11" s="1">
        <v>2</v>
      </c>
      <c r="Q11" s="1">
        <v>3</v>
      </c>
      <c r="R11" s="1">
        <v>4</v>
      </c>
      <c r="S11" s="1" t="s">
        <v>1</v>
      </c>
      <c r="T11" s="1" t="s">
        <v>2</v>
      </c>
      <c r="U11" s="1"/>
      <c r="V11" s="1"/>
      <c r="W11" s="5"/>
    </row>
    <row r="12" spans="14:23" x14ac:dyDescent="0.25">
      <c r="N12" s="2" t="s">
        <v>3</v>
      </c>
      <c r="O12" s="3">
        <v>5.8999999999999997E-2</v>
      </c>
      <c r="P12" s="3">
        <v>0.17599999999999999</v>
      </c>
      <c r="Q12" s="3">
        <v>0.29699999999999999</v>
      </c>
      <c r="R12" s="3">
        <v>0.27</v>
      </c>
      <c r="S12" s="3">
        <v>0.19800000000000001</v>
      </c>
      <c r="T12" s="4">
        <f>(13*1+39*2+66*3+60*4+44*5)/222</f>
        <v>3.3738738738738738</v>
      </c>
      <c r="U12" s="1"/>
      <c r="V12" s="1"/>
      <c r="W12" s="5"/>
    </row>
    <row r="13" spans="14:23" x14ac:dyDescent="0.25">
      <c r="N13" s="1" t="s">
        <v>4</v>
      </c>
      <c r="O13" s="3">
        <v>0.107</v>
      </c>
      <c r="P13" s="3">
        <v>0.182</v>
      </c>
      <c r="Q13" s="3">
        <v>0.25600000000000001</v>
      </c>
      <c r="R13" s="3">
        <v>0.215</v>
      </c>
      <c r="S13" s="3">
        <v>0.24</v>
      </c>
      <c r="T13" s="4">
        <f>(13*1+22*2+31*3+26*4+29*5)/121</f>
        <v>3.2975206611570247</v>
      </c>
      <c r="U13" s="1"/>
      <c r="V13" s="1"/>
      <c r="W13" s="5"/>
    </row>
    <row r="14" spans="14:23" x14ac:dyDescent="0.25">
      <c r="N14" s="1" t="s">
        <v>5</v>
      </c>
      <c r="O14" s="3">
        <v>0.13300000000000001</v>
      </c>
      <c r="P14" s="3">
        <v>0.14799999999999999</v>
      </c>
      <c r="Q14" s="3">
        <v>0.25800000000000001</v>
      </c>
      <c r="R14" s="3">
        <v>0.25800000000000001</v>
      </c>
      <c r="S14" s="3">
        <v>0.20300000000000001</v>
      </c>
      <c r="T14" s="4">
        <f>(17*1+19*2+33*3+33*4+26*5)/128</f>
        <v>3.25</v>
      </c>
      <c r="U14" s="1"/>
      <c r="V14" s="1"/>
      <c r="W14" s="5"/>
    </row>
    <row r="15" spans="14:23" x14ac:dyDescent="0.25">
      <c r="N15" s="1" t="s">
        <v>6</v>
      </c>
      <c r="O15" s="3">
        <v>7.6999999999999999E-2</v>
      </c>
      <c r="P15" s="3">
        <v>0.13700000000000001</v>
      </c>
      <c r="Q15" s="3">
        <v>0.25</v>
      </c>
      <c r="R15" s="3">
        <v>0.27400000000000002</v>
      </c>
      <c r="S15" s="3">
        <v>0.26200000000000001</v>
      </c>
      <c r="T15" s="4">
        <f>(13*1+23*2+42*3+46*4+44*5)/168</f>
        <v>3.5059523809523809</v>
      </c>
      <c r="U15" s="1"/>
      <c r="V15" s="1"/>
      <c r="W15" s="5"/>
    </row>
    <row r="16" spans="14:23" x14ac:dyDescent="0.25">
      <c r="N16" s="1" t="s">
        <v>7</v>
      </c>
      <c r="O16" s="3">
        <v>8.7999999999999995E-2</v>
      </c>
      <c r="P16" s="3">
        <v>0.106</v>
      </c>
      <c r="Q16" s="3">
        <v>0.26700000000000002</v>
      </c>
      <c r="R16" s="3">
        <v>0.308</v>
      </c>
      <c r="S16" s="3">
        <v>0.23100000000000001</v>
      </c>
      <c r="T16" s="4">
        <f>(24*1+29*2+73*3+84*4+63*5)/273</f>
        <v>3.4871794871794872</v>
      </c>
      <c r="U16" s="1"/>
      <c r="V16" s="1"/>
      <c r="W16" s="5"/>
    </row>
    <row r="17" spans="14:23" x14ac:dyDescent="0.25">
      <c r="N17" s="1" t="s">
        <v>8</v>
      </c>
      <c r="O17" s="3">
        <f>80/912</f>
        <v>8.771929824561403E-2</v>
      </c>
      <c r="P17" s="3">
        <f>132/912</f>
        <v>0.14473684210526316</v>
      </c>
      <c r="Q17" s="3">
        <f>245/912</f>
        <v>0.26864035087719296</v>
      </c>
      <c r="R17" s="3">
        <f>249/912</f>
        <v>0.27302631578947367</v>
      </c>
      <c r="S17" s="3">
        <v>0.22589999999999999</v>
      </c>
      <c r="T17" s="4">
        <f>(80*1+132*2+245*3+249*4+206*5)/912</f>
        <v>3.4046052631578947</v>
      </c>
      <c r="U17" s="1"/>
      <c r="V17" s="1"/>
      <c r="W17" s="5"/>
    </row>
    <row r="18" spans="14:23" x14ac:dyDescent="0.25">
      <c r="O18" s="5"/>
      <c r="W18" s="5"/>
    </row>
    <row r="19" spans="14:23" x14ac:dyDescent="0.25">
      <c r="O19" s="5"/>
      <c r="W19" s="5"/>
    </row>
    <row r="20" spans="14:23" x14ac:dyDescent="0.25">
      <c r="O20" s="5"/>
      <c r="W20" s="5"/>
    </row>
    <row r="21" spans="14:23" x14ac:dyDescent="0.25">
      <c r="O21" s="5"/>
      <c r="P21" s="5"/>
      <c r="Q21" s="5"/>
      <c r="R21" s="5"/>
      <c r="S21" s="5"/>
      <c r="T21" s="5"/>
      <c r="U21" s="5"/>
      <c r="V21" s="5"/>
      <c r="W21" s="5"/>
    </row>
    <row r="22" spans="14:23" x14ac:dyDescent="0.25">
      <c r="O22" s="5"/>
      <c r="P22" s="5"/>
      <c r="Q22" s="5"/>
      <c r="R22" s="5"/>
      <c r="S22" s="5"/>
      <c r="T22" s="5"/>
      <c r="U22" s="5"/>
      <c r="V22" s="5"/>
      <c r="W22" s="5"/>
    </row>
    <row r="39" spans="14:22" x14ac:dyDescent="0.25">
      <c r="N39" s="1"/>
      <c r="O39" s="1" t="s">
        <v>0</v>
      </c>
      <c r="P39" s="1">
        <v>2</v>
      </c>
      <c r="Q39" s="1">
        <v>3</v>
      </c>
      <c r="R39" s="1">
        <v>4</v>
      </c>
      <c r="S39" s="1" t="s">
        <v>1</v>
      </c>
      <c r="T39" s="1" t="s">
        <v>2</v>
      </c>
      <c r="U39" s="1"/>
      <c r="V39" s="1"/>
    </row>
    <row r="40" spans="14:22" x14ac:dyDescent="0.25">
      <c r="N40" s="2" t="s">
        <v>3</v>
      </c>
      <c r="O40" s="3">
        <v>8.5000000000000006E-2</v>
      </c>
      <c r="P40" s="3">
        <v>0.11700000000000001</v>
      </c>
      <c r="Q40" s="3">
        <v>0.26</v>
      </c>
      <c r="R40" s="3">
        <v>0.22900000000000001</v>
      </c>
      <c r="S40" s="3">
        <v>0.309</v>
      </c>
      <c r="T40" s="4">
        <f>(19*1+26*2+58*3+51*4+69*5)/223</f>
        <v>3.5605381165919283</v>
      </c>
      <c r="U40" s="1"/>
      <c r="V40" s="1"/>
    </row>
    <row r="41" spans="14:22" x14ac:dyDescent="0.25">
      <c r="N41" s="1" t="s">
        <v>4</v>
      </c>
      <c r="O41" s="3">
        <v>7.0999999999999994E-2</v>
      </c>
      <c r="P41" s="3">
        <v>5.6000000000000001E-2</v>
      </c>
      <c r="Q41" s="3">
        <v>0.19</v>
      </c>
      <c r="R41" s="3">
        <v>0.32500000000000001</v>
      </c>
      <c r="S41" s="3">
        <v>0.35699999999999998</v>
      </c>
      <c r="T41" s="4">
        <f>(9*1+7*2+24*3+41*4+45*5)/126</f>
        <v>3.8412698412698414</v>
      </c>
      <c r="U41" s="1"/>
      <c r="V41" s="1"/>
    </row>
    <row r="42" spans="14:22" x14ac:dyDescent="0.25">
      <c r="N42" s="1" t="s">
        <v>5</v>
      </c>
      <c r="O42" s="3">
        <v>0.105</v>
      </c>
      <c r="P42" s="3">
        <v>0.105</v>
      </c>
      <c r="Q42" s="3">
        <v>0.22600000000000001</v>
      </c>
      <c r="R42" s="3">
        <v>0.26300000000000001</v>
      </c>
      <c r="S42" s="3">
        <v>0.30099999999999999</v>
      </c>
      <c r="T42" s="4">
        <f>(14*1+14*2+30*3+35*4+40*5)/133</f>
        <v>3.5488721804511276</v>
      </c>
      <c r="U42" s="1"/>
      <c r="V42" s="1"/>
    </row>
    <row r="43" spans="14:22" x14ac:dyDescent="0.25">
      <c r="N43" s="1" t="s">
        <v>6</v>
      </c>
      <c r="O43" s="3">
        <v>4.5999999999999999E-2</v>
      </c>
      <c r="P43" s="3">
        <v>0.10299999999999999</v>
      </c>
      <c r="Q43" s="3">
        <v>0.16600000000000001</v>
      </c>
      <c r="R43" s="3">
        <v>0.34300000000000003</v>
      </c>
      <c r="S43" s="3">
        <v>0.34300000000000003</v>
      </c>
      <c r="T43" s="4">
        <f>(8*1+18*2+29*3+60*4+60*5)/175</f>
        <v>3.8342857142857141</v>
      </c>
      <c r="U43" s="1"/>
      <c r="V43" s="1"/>
    </row>
    <row r="44" spans="14:22" x14ac:dyDescent="0.25">
      <c r="N44" s="1" t="s">
        <v>7</v>
      </c>
      <c r="O44" s="3">
        <v>4.7E-2</v>
      </c>
      <c r="P44" s="3">
        <v>0.129</v>
      </c>
      <c r="Q44" s="3">
        <v>0.22700000000000001</v>
      </c>
      <c r="R44" s="3">
        <v>0.32700000000000001</v>
      </c>
      <c r="S44" s="3">
        <v>0.27</v>
      </c>
      <c r="T44" s="4">
        <f>(13*1+36*2+63*3+91*4+75*5)/278</f>
        <v>3.6438848920863309</v>
      </c>
      <c r="U44" s="1"/>
      <c r="V44" s="1"/>
    </row>
    <row r="45" spans="14:22" x14ac:dyDescent="0.25">
      <c r="N45" s="1" t="s">
        <v>8</v>
      </c>
      <c r="O45" s="3">
        <f>63/935</f>
        <v>6.737967914438503E-2</v>
      </c>
      <c r="P45" s="3">
        <f>101/935</f>
        <v>0.10802139037433155</v>
      </c>
      <c r="Q45" s="3">
        <f>204/935</f>
        <v>0.21818181818181817</v>
      </c>
      <c r="R45" s="3">
        <f>278/935</f>
        <v>0.29732620320855613</v>
      </c>
      <c r="S45" s="3">
        <f>289/935</f>
        <v>0.30909090909090908</v>
      </c>
      <c r="T45" s="4">
        <f>(63*1+101*2+204*3+278*4+289*5)/935</f>
        <v>3.6727272727272728</v>
      </c>
      <c r="U45" s="1"/>
      <c r="V45" s="1"/>
    </row>
    <row r="68" spans="13:22" x14ac:dyDescent="0.25"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13:22" x14ac:dyDescent="0.25">
      <c r="M69" s="1"/>
      <c r="N69" s="1"/>
      <c r="O69" s="1" t="s">
        <v>0</v>
      </c>
      <c r="P69" s="1">
        <v>2</v>
      </c>
      <c r="Q69" s="1">
        <v>3</v>
      </c>
      <c r="R69" s="1">
        <v>4</v>
      </c>
      <c r="S69" s="1" t="s">
        <v>1</v>
      </c>
      <c r="T69" s="1" t="s">
        <v>2</v>
      </c>
      <c r="U69" s="1"/>
      <c r="V69" s="1"/>
    </row>
    <row r="70" spans="13:22" x14ac:dyDescent="0.25">
      <c r="M70" s="1"/>
      <c r="N70" s="2" t="s">
        <v>3</v>
      </c>
      <c r="O70" s="3">
        <v>4.5999999999999999E-2</v>
      </c>
      <c r="P70" s="3">
        <v>0.152</v>
      </c>
      <c r="Q70" s="3">
        <v>0.26300000000000001</v>
      </c>
      <c r="R70" s="3">
        <v>0.25800000000000001</v>
      </c>
      <c r="S70" s="3">
        <v>0.28100000000000003</v>
      </c>
      <c r="T70" s="4">
        <f>(10*1+33*2+57*3+56*4+61*5)/217</f>
        <v>3.5760368663594471</v>
      </c>
      <c r="U70" s="1"/>
      <c r="V70" s="1"/>
    </row>
    <row r="71" spans="13:22" x14ac:dyDescent="0.25">
      <c r="M71" s="1"/>
      <c r="N71" s="1" t="s">
        <v>4</v>
      </c>
      <c r="O71" s="3">
        <v>0.14299999999999999</v>
      </c>
      <c r="P71" s="3">
        <v>0.10100000000000001</v>
      </c>
      <c r="Q71" s="3">
        <v>0.30299999999999999</v>
      </c>
      <c r="R71" s="3">
        <v>0.21</v>
      </c>
      <c r="S71" s="3">
        <v>0.24399999999999999</v>
      </c>
      <c r="T71" s="4">
        <f>(17*1+12*2+36*3+25*4+29*5)/119</f>
        <v>3.3109243697478989</v>
      </c>
      <c r="U71" s="1"/>
      <c r="V71" s="1"/>
    </row>
    <row r="72" spans="13:22" x14ac:dyDescent="0.25">
      <c r="M72" s="1"/>
      <c r="N72" s="1" t="s">
        <v>5</v>
      </c>
      <c r="O72" s="3">
        <v>0.127</v>
      </c>
      <c r="P72" s="3">
        <v>0.14299999999999999</v>
      </c>
      <c r="Q72" s="3">
        <v>0.23</v>
      </c>
      <c r="R72" s="3">
        <v>0.254</v>
      </c>
      <c r="S72" s="3">
        <v>0.246</v>
      </c>
      <c r="T72" s="4">
        <f>(16*1+18*2+29*3+32*4+31*5)/126</f>
        <v>3.3492063492063493</v>
      </c>
      <c r="U72" s="1"/>
      <c r="V72" s="1"/>
    </row>
    <row r="73" spans="13:22" x14ac:dyDescent="0.25">
      <c r="M73" s="1"/>
      <c r="N73" s="1" t="s">
        <v>6</v>
      </c>
      <c r="O73" s="3">
        <v>4.2999999999999997E-2</v>
      </c>
      <c r="P73" s="3">
        <v>0.112</v>
      </c>
      <c r="Q73" s="3">
        <v>0.27300000000000002</v>
      </c>
      <c r="R73" s="3">
        <v>0.27300000000000002</v>
      </c>
      <c r="S73" s="3">
        <v>0.29799999999999999</v>
      </c>
      <c r="T73" s="4">
        <f>(7*1+18*2+44*3+44*4+48*5)/161</f>
        <v>3.670807453416149</v>
      </c>
      <c r="U73" s="1"/>
      <c r="V73" s="1"/>
    </row>
    <row r="74" spans="13:22" x14ac:dyDescent="0.25">
      <c r="M74" s="1"/>
      <c r="N74" s="1" t="s">
        <v>7</v>
      </c>
      <c r="O74" s="3">
        <v>7.0999999999999994E-2</v>
      </c>
      <c r="P74" s="3">
        <v>0.13400000000000001</v>
      </c>
      <c r="Q74" s="3">
        <v>0.29399999999999998</v>
      </c>
      <c r="R74" s="3">
        <v>0.253</v>
      </c>
      <c r="S74" s="3">
        <v>0.249</v>
      </c>
      <c r="T74" s="4">
        <f>(19*1+36*2+79*3+68*4+67*5)/269</f>
        <v>3.475836431226766</v>
      </c>
      <c r="U74" s="1"/>
      <c r="V74" s="1"/>
    </row>
    <row r="75" spans="13:22" x14ac:dyDescent="0.25">
      <c r="M75" s="1"/>
      <c r="N75" s="1" t="s">
        <v>8</v>
      </c>
      <c r="O75" s="3">
        <f>69/892</f>
        <v>7.73542600896861E-2</v>
      </c>
      <c r="P75" s="3">
        <f>117/892</f>
        <v>0.1311659192825112</v>
      </c>
      <c r="Q75" s="3">
        <f>245/892</f>
        <v>0.27466367713004486</v>
      </c>
      <c r="R75" s="3">
        <f>225/892</f>
        <v>0.25224215246636772</v>
      </c>
      <c r="S75" s="3">
        <f>236/892</f>
        <v>0.26457399103139012</v>
      </c>
      <c r="T75" s="4">
        <f>(69*1+117*2+245*3+225*4+236*5)/892</f>
        <v>3.4955156950672648</v>
      </c>
      <c r="U75" s="1"/>
      <c r="V75" s="1"/>
    </row>
    <row r="76" spans="13:22" x14ac:dyDescent="0.25">
      <c r="M76" s="1"/>
      <c r="N76" s="1"/>
      <c r="O76" s="1"/>
      <c r="P76" s="1"/>
      <c r="Q76" s="1"/>
      <c r="R76" s="1"/>
      <c r="S76" s="1"/>
      <c r="T76" s="1"/>
      <c r="U76" s="1"/>
      <c r="V76" s="1"/>
    </row>
    <row r="102" spans="14:23" x14ac:dyDescent="0.25"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14:23" x14ac:dyDescent="0.25"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4:23" x14ac:dyDescent="0.25"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14:23" x14ac:dyDescent="0.25">
      <c r="N105" s="1"/>
      <c r="O105" s="1"/>
      <c r="P105" s="1" t="s">
        <v>0</v>
      </c>
      <c r="Q105" s="1">
        <v>2</v>
      </c>
      <c r="R105" s="1">
        <v>3</v>
      </c>
      <c r="S105" s="1">
        <v>4</v>
      </c>
      <c r="T105" s="1" t="s">
        <v>1</v>
      </c>
      <c r="U105" s="1" t="s">
        <v>2</v>
      </c>
      <c r="V105" s="1"/>
      <c r="W105" s="1"/>
    </row>
    <row r="106" spans="14:23" x14ac:dyDescent="0.25">
      <c r="N106" s="1"/>
      <c r="O106" s="2" t="s">
        <v>3</v>
      </c>
      <c r="P106" s="3">
        <v>0.223</v>
      </c>
      <c r="Q106" s="3">
        <v>0.23499999999999999</v>
      </c>
      <c r="R106" s="3">
        <v>0.21099999999999999</v>
      </c>
      <c r="S106" s="3">
        <v>0.18099999999999999</v>
      </c>
      <c r="T106" s="3">
        <v>0.151</v>
      </c>
      <c r="U106" s="4">
        <f>(37*1+39*2+35*3+30*4+25*5)/166</f>
        <v>2.8012048192771086</v>
      </c>
      <c r="V106" s="1"/>
      <c r="W106" s="1"/>
    </row>
    <row r="107" spans="14:23" x14ac:dyDescent="0.25">
      <c r="N107" s="1"/>
      <c r="O107" s="1" t="s">
        <v>4</v>
      </c>
      <c r="P107" s="3">
        <v>0.219</v>
      </c>
      <c r="Q107" s="3">
        <v>0.115</v>
      </c>
      <c r="R107" s="3">
        <v>0.27100000000000002</v>
      </c>
      <c r="S107" s="3">
        <v>0.16700000000000001</v>
      </c>
      <c r="T107" s="3">
        <v>0.22900000000000001</v>
      </c>
      <c r="U107" s="4">
        <f>(21*1+11*2+26*3+16*4+22*5)/96</f>
        <v>3.0729166666666665</v>
      </c>
      <c r="V107" s="1"/>
      <c r="W107" s="1"/>
    </row>
    <row r="108" spans="14:23" x14ac:dyDescent="0.25">
      <c r="N108" s="1"/>
      <c r="O108" s="1" t="s">
        <v>5</v>
      </c>
      <c r="P108" s="3">
        <v>0.158</v>
      </c>
      <c r="Q108" s="3">
        <v>0.17899999999999999</v>
      </c>
      <c r="R108" s="3">
        <v>0.28399999999999997</v>
      </c>
      <c r="S108" s="3">
        <v>0.2</v>
      </c>
      <c r="T108" s="3">
        <v>0.17899999999999999</v>
      </c>
      <c r="U108" s="4">
        <f>(15*1+17*2+27*3+19*4+17*5)/95</f>
        <v>3.0631578947368423</v>
      </c>
      <c r="V108" s="1"/>
      <c r="W108" s="1"/>
    </row>
    <row r="109" spans="14:23" x14ac:dyDescent="0.25">
      <c r="N109" s="1"/>
      <c r="O109" s="1" t="s">
        <v>6</v>
      </c>
      <c r="P109" s="3">
        <v>0.107</v>
      </c>
      <c r="Q109" s="3">
        <v>0.13100000000000001</v>
      </c>
      <c r="R109" s="3">
        <v>0.30299999999999999</v>
      </c>
      <c r="S109" s="3">
        <v>0.246</v>
      </c>
      <c r="T109" s="3">
        <v>0.21299999999999999</v>
      </c>
      <c r="U109" s="4">
        <f>(13*1+16*2+37*3+30*4+26*5)/122</f>
        <v>3.3278688524590163</v>
      </c>
      <c r="V109" s="1"/>
      <c r="W109" s="1"/>
    </row>
    <row r="110" spans="14:23" x14ac:dyDescent="0.25">
      <c r="N110" s="1"/>
      <c r="O110" s="1" t="s">
        <v>7</v>
      </c>
      <c r="P110" s="3">
        <v>0.17499999999999999</v>
      </c>
      <c r="Q110" s="3">
        <v>0.152</v>
      </c>
      <c r="R110" s="3">
        <v>0.318</v>
      </c>
      <c r="S110" s="3">
        <v>0.218</v>
      </c>
      <c r="T110" s="3">
        <v>0.13700000000000001</v>
      </c>
      <c r="U110" s="4">
        <f>(37*1+32*2+67*3+46*4+29*5)/211</f>
        <v>2.9905213270142181</v>
      </c>
      <c r="V110" s="1"/>
      <c r="W110" s="1"/>
    </row>
    <row r="111" spans="14:23" x14ac:dyDescent="0.25">
      <c r="N111" s="1"/>
      <c r="O111" s="1" t="s">
        <v>8</v>
      </c>
      <c r="P111" s="3">
        <f>123/690</f>
        <v>0.17826086956521739</v>
      </c>
      <c r="Q111" s="3">
        <f>115/690</f>
        <v>0.16666666666666666</v>
      </c>
      <c r="R111" s="3">
        <f>192/690</f>
        <v>0.27826086956521739</v>
      </c>
      <c r="S111" s="3">
        <f>141/690</f>
        <v>0.20434782608695654</v>
      </c>
      <c r="T111" s="3">
        <f>119/690</f>
        <v>0.17246376811594202</v>
      </c>
      <c r="U111" s="4">
        <f>(123*1+115*2+192*3+141*4+119*5)/690</f>
        <v>3.026086956521739</v>
      </c>
      <c r="V111" s="1"/>
      <c r="W111" s="1"/>
    </row>
    <row r="112" spans="14:23" x14ac:dyDescent="0.25">
      <c r="N112" s="1"/>
      <c r="O112" s="1"/>
      <c r="P112" s="1"/>
      <c r="Q112" s="1"/>
      <c r="R112" s="1"/>
      <c r="S112" s="1"/>
      <c r="T112" s="1"/>
      <c r="U112" s="1"/>
      <c r="V112" s="1"/>
      <c r="W112" s="1"/>
    </row>
    <row r="113" spans="14:23" x14ac:dyDescent="0.25">
      <c r="N113" s="1"/>
      <c r="O113" s="1"/>
      <c r="P113" s="1"/>
      <c r="Q113" s="1"/>
      <c r="R113" s="1"/>
      <c r="S113" s="1"/>
      <c r="T113" s="1"/>
      <c r="U113" s="1"/>
      <c r="V113" s="1"/>
      <c r="W113" s="1"/>
    </row>
    <row r="114" spans="14:23" x14ac:dyDescent="0.25">
      <c r="N114" s="1"/>
      <c r="O114" s="1"/>
      <c r="P114" s="1"/>
      <c r="Q114" s="1"/>
      <c r="R114" s="1"/>
      <c r="S114" s="1"/>
      <c r="T114" s="1"/>
      <c r="U114" s="1"/>
      <c r="V114" s="1"/>
      <c r="W114" s="1"/>
    </row>
    <row r="115" spans="14:23" x14ac:dyDescent="0.25">
      <c r="N115" s="1"/>
      <c r="O115" s="1"/>
      <c r="P115" s="1"/>
      <c r="Q115" s="1"/>
      <c r="R115" s="1"/>
      <c r="S115" s="1"/>
      <c r="T115" s="1"/>
      <c r="U115" s="1"/>
      <c r="V115" s="1"/>
      <c r="W115" s="1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U137"/>
  <sheetViews>
    <sheetView showGridLines="0" workbookViewId="0">
      <selection activeCell="B3" sqref="B3:N10"/>
    </sheetView>
  </sheetViews>
  <sheetFormatPr defaultRowHeight="15" x14ac:dyDescent="0.25"/>
  <cols>
    <col min="2" max="2" width="18.7109375" customWidth="1"/>
    <col min="3" max="14" width="10.7109375" customWidth="1"/>
  </cols>
  <sheetData>
    <row r="3" spans="2:14" ht="15" customHeight="1" x14ac:dyDescent="0.25">
      <c r="B3" s="44" t="s">
        <v>30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6"/>
    </row>
    <row r="4" spans="2:14" ht="25.5" customHeight="1" x14ac:dyDescent="0.25">
      <c r="B4" s="20"/>
      <c r="C4" s="47" t="s">
        <v>3</v>
      </c>
      <c r="D4" s="47"/>
      <c r="E4" s="47" t="s">
        <v>4</v>
      </c>
      <c r="F4" s="47"/>
      <c r="G4" s="47" t="s">
        <v>5</v>
      </c>
      <c r="H4" s="47"/>
      <c r="I4" s="47" t="s">
        <v>6</v>
      </c>
      <c r="J4" s="47"/>
      <c r="K4" s="47" t="s">
        <v>7</v>
      </c>
      <c r="L4" s="47"/>
      <c r="M4" s="47" t="s">
        <v>8</v>
      </c>
      <c r="N4" s="48"/>
    </row>
    <row r="5" spans="2:14" ht="28.5" customHeight="1" x14ac:dyDescent="0.25">
      <c r="B5" s="21"/>
      <c r="C5" s="22" t="s">
        <v>32</v>
      </c>
      <c r="D5" s="22" t="s">
        <v>31</v>
      </c>
      <c r="E5" s="22" t="s">
        <v>32</v>
      </c>
      <c r="F5" s="22" t="s">
        <v>31</v>
      </c>
      <c r="G5" s="22" t="s">
        <v>32</v>
      </c>
      <c r="H5" s="22" t="s">
        <v>31</v>
      </c>
      <c r="I5" s="22" t="s">
        <v>32</v>
      </c>
      <c r="J5" s="22" t="s">
        <v>31</v>
      </c>
      <c r="K5" s="22" t="s">
        <v>32</v>
      </c>
      <c r="L5" s="22" t="s">
        <v>31</v>
      </c>
      <c r="M5" s="22" t="s">
        <v>32</v>
      </c>
      <c r="N5" s="23" t="s">
        <v>31</v>
      </c>
    </row>
    <row r="6" spans="2:14" ht="21" customHeight="1" x14ac:dyDescent="0.25">
      <c r="B6" s="8" t="s">
        <v>47</v>
      </c>
      <c r="C6" s="9">
        <v>53</v>
      </c>
      <c r="D6" s="10">
        <v>0.2031</v>
      </c>
      <c r="E6" s="9">
        <v>108</v>
      </c>
      <c r="F6" s="10">
        <v>0.67079999999999995</v>
      </c>
      <c r="G6" s="9">
        <v>106</v>
      </c>
      <c r="H6" s="10">
        <v>0.63859999999999995</v>
      </c>
      <c r="I6" s="9">
        <v>129</v>
      </c>
      <c r="J6" s="10">
        <v>0.5181</v>
      </c>
      <c r="K6" s="9">
        <v>188</v>
      </c>
      <c r="L6" s="10">
        <v>0.54810000000000003</v>
      </c>
      <c r="M6" s="9">
        <v>584</v>
      </c>
      <c r="N6" s="11">
        <v>0.49080000000000001</v>
      </c>
    </row>
    <row r="7" spans="2:14" ht="21" customHeight="1" x14ac:dyDescent="0.25">
      <c r="B7" s="12" t="s">
        <v>48</v>
      </c>
      <c r="C7" s="13">
        <v>41</v>
      </c>
      <c r="D7" s="14">
        <v>0.15709999999999999</v>
      </c>
      <c r="E7" s="13">
        <v>104</v>
      </c>
      <c r="F7" s="14">
        <v>0.64600000000000002</v>
      </c>
      <c r="G7" s="13">
        <v>98</v>
      </c>
      <c r="H7" s="14">
        <v>0.59040000000000004</v>
      </c>
      <c r="I7" s="13">
        <v>130</v>
      </c>
      <c r="J7" s="14">
        <v>0.52210000000000001</v>
      </c>
      <c r="K7" s="13">
        <v>163</v>
      </c>
      <c r="L7" s="14">
        <v>0.47520000000000001</v>
      </c>
      <c r="M7" s="13">
        <v>536</v>
      </c>
      <c r="N7" s="15">
        <v>0.45040000000000002</v>
      </c>
    </row>
    <row r="8" spans="2:14" ht="21" customHeight="1" x14ac:dyDescent="0.25">
      <c r="B8" s="8" t="s">
        <v>49</v>
      </c>
      <c r="C8" s="9">
        <v>12</v>
      </c>
      <c r="D8" s="10">
        <v>4.5999999999999999E-2</v>
      </c>
      <c r="E8" s="9">
        <v>44</v>
      </c>
      <c r="F8" s="10">
        <v>0.27329999999999999</v>
      </c>
      <c r="G8" s="9">
        <v>45</v>
      </c>
      <c r="H8" s="10">
        <v>0.27110000000000001</v>
      </c>
      <c r="I8" s="9">
        <v>74</v>
      </c>
      <c r="J8" s="10">
        <v>0.29720000000000002</v>
      </c>
      <c r="K8" s="9">
        <v>113</v>
      </c>
      <c r="L8" s="10">
        <v>0.32940000000000003</v>
      </c>
      <c r="M8" s="9">
        <v>288</v>
      </c>
      <c r="N8" s="11">
        <v>0.24199999999999999</v>
      </c>
    </row>
    <row r="9" spans="2:14" ht="51.75" customHeight="1" x14ac:dyDescent="0.25">
      <c r="B9" s="12" t="s">
        <v>50</v>
      </c>
      <c r="C9" s="13">
        <v>142</v>
      </c>
      <c r="D9" s="14">
        <v>0.54410000000000003</v>
      </c>
      <c r="E9" s="13">
        <v>11</v>
      </c>
      <c r="F9" s="14">
        <v>6.83E-2</v>
      </c>
      <c r="G9" s="13">
        <v>17</v>
      </c>
      <c r="H9" s="14">
        <v>0.1024</v>
      </c>
      <c r="I9" s="13">
        <v>21</v>
      </c>
      <c r="J9" s="14">
        <v>8.43E-2</v>
      </c>
      <c r="K9" s="13">
        <v>56</v>
      </c>
      <c r="L9" s="14">
        <v>0.1633</v>
      </c>
      <c r="M9" s="13">
        <v>247</v>
      </c>
      <c r="N9" s="15">
        <v>0.20760000000000001</v>
      </c>
    </row>
    <row r="10" spans="2:14" ht="21" customHeight="1" x14ac:dyDescent="0.25">
      <c r="B10" s="16" t="s">
        <v>24</v>
      </c>
      <c r="C10" s="17">
        <v>30</v>
      </c>
      <c r="D10" s="18">
        <v>0.1149</v>
      </c>
      <c r="E10" s="17">
        <v>13</v>
      </c>
      <c r="F10" s="18">
        <v>8.0699999999999994E-2</v>
      </c>
      <c r="G10" s="17">
        <v>17</v>
      </c>
      <c r="H10" s="18">
        <v>0.1024</v>
      </c>
      <c r="I10" s="17">
        <v>15</v>
      </c>
      <c r="J10" s="18">
        <v>6.0199999999999997E-2</v>
      </c>
      <c r="K10" s="17">
        <v>42</v>
      </c>
      <c r="L10" s="18">
        <v>0.12239999999999999</v>
      </c>
      <c r="M10" s="17">
        <v>117</v>
      </c>
      <c r="N10" s="19">
        <v>9.8299999999999998E-2</v>
      </c>
    </row>
    <row r="16" spans="2:14" x14ac:dyDescent="0.25">
      <c r="C16" s="1"/>
      <c r="D16" s="1"/>
    </row>
    <row r="17" spans="3:21" x14ac:dyDescent="0.25">
      <c r="C17" s="1"/>
      <c r="D17" s="1"/>
    </row>
    <row r="20" spans="3:21" x14ac:dyDescent="0.25">
      <c r="L20" s="1"/>
      <c r="M20" s="1"/>
      <c r="N20" s="1"/>
      <c r="O20" s="1"/>
      <c r="P20" s="1"/>
      <c r="Q20" s="1"/>
      <c r="R20" s="1"/>
      <c r="S20" s="1"/>
      <c r="T20" s="1"/>
    </row>
    <row r="21" spans="3:21" x14ac:dyDescent="0.25">
      <c r="L21" s="1"/>
      <c r="M21" s="1"/>
      <c r="N21" s="1"/>
      <c r="O21" s="1"/>
      <c r="P21" s="1"/>
      <c r="Q21" s="1"/>
      <c r="R21" s="1"/>
      <c r="S21" s="1"/>
      <c r="T21" s="1"/>
      <c r="U21" s="5"/>
    </row>
    <row r="22" spans="3:21" x14ac:dyDescent="0.25">
      <c r="E22" s="1"/>
      <c r="L22" s="1"/>
      <c r="M22" s="1"/>
      <c r="N22" s="1" t="s">
        <v>0</v>
      </c>
      <c r="O22" s="1">
        <v>2</v>
      </c>
      <c r="P22" s="1">
        <v>3</v>
      </c>
      <c r="Q22" s="1">
        <v>4</v>
      </c>
      <c r="R22" s="1" t="s">
        <v>1</v>
      </c>
      <c r="S22" s="1" t="s">
        <v>2</v>
      </c>
      <c r="T22" s="1"/>
      <c r="U22" s="5"/>
    </row>
    <row r="23" spans="3:21" x14ac:dyDescent="0.25">
      <c r="C23" s="1"/>
      <c r="E23" s="1"/>
      <c r="L23" s="1"/>
      <c r="M23" s="2" t="s">
        <v>3</v>
      </c>
      <c r="N23" s="3">
        <v>0.253</v>
      </c>
      <c r="O23" s="3">
        <v>0.20300000000000001</v>
      </c>
      <c r="P23" s="3">
        <v>0.20899999999999999</v>
      </c>
      <c r="Q23" s="3">
        <v>0.13700000000000001</v>
      </c>
      <c r="R23" s="3">
        <v>0.19800000000000001</v>
      </c>
      <c r="S23" s="4">
        <f>(46*1+37*2+38*3+25*4+36*5)/182</f>
        <v>2.8241758241758244</v>
      </c>
      <c r="T23" s="1"/>
      <c r="U23" s="5"/>
    </row>
    <row r="24" spans="3:21" x14ac:dyDescent="0.25">
      <c r="C24" s="1"/>
      <c r="D24" s="1"/>
      <c r="E24" s="1"/>
      <c r="L24" s="1"/>
      <c r="M24" s="1" t="s">
        <v>4</v>
      </c>
      <c r="N24" s="3">
        <v>5.8000000000000003E-2</v>
      </c>
      <c r="O24" s="3">
        <v>3.3000000000000002E-2</v>
      </c>
      <c r="P24" s="3">
        <v>0.14199999999999999</v>
      </c>
      <c r="Q24" s="3">
        <v>0.28299999999999997</v>
      </c>
      <c r="R24" s="3">
        <v>0.48299999999999998</v>
      </c>
      <c r="S24" s="4">
        <f>(7*1+4*2+17*3+34*4+58*5)/120</f>
        <v>4.0999999999999996</v>
      </c>
      <c r="T24" s="1"/>
      <c r="U24" s="5"/>
    </row>
    <row r="25" spans="3:21" x14ac:dyDescent="0.25">
      <c r="L25" s="1"/>
      <c r="M25" s="1" t="s">
        <v>5</v>
      </c>
      <c r="N25" s="3">
        <v>5.8999999999999997E-2</v>
      </c>
      <c r="O25" s="3">
        <v>0.109</v>
      </c>
      <c r="P25" s="3">
        <v>0.109</v>
      </c>
      <c r="Q25" s="3">
        <v>0.30299999999999999</v>
      </c>
      <c r="R25" s="3">
        <v>0.42</v>
      </c>
      <c r="S25" s="4">
        <f>(7*1+13*2+13*3+36*4+50*5)/119</f>
        <v>3.9159663865546217</v>
      </c>
      <c r="T25" s="1"/>
      <c r="U25" s="5"/>
    </row>
    <row r="26" spans="3:21" x14ac:dyDescent="0.25">
      <c r="L26" s="1"/>
      <c r="M26" s="1" t="s">
        <v>6</v>
      </c>
      <c r="N26" s="3">
        <v>1.9E-2</v>
      </c>
      <c r="O26" s="3">
        <v>6.8000000000000005E-2</v>
      </c>
      <c r="P26" s="3">
        <v>0.23</v>
      </c>
      <c r="Q26" s="3">
        <v>0.28000000000000003</v>
      </c>
      <c r="R26" s="3">
        <v>0.40400000000000003</v>
      </c>
      <c r="S26" s="4">
        <f>(3*1+11*2+37*3+45*4+65*5)/161</f>
        <v>3.981366459627329</v>
      </c>
      <c r="T26" s="1"/>
      <c r="U26" s="5"/>
    </row>
    <row r="27" spans="3:21" x14ac:dyDescent="0.25">
      <c r="L27" s="1"/>
      <c r="M27" s="1" t="s">
        <v>7</v>
      </c>
      <c r="N27" s="3">
        <v>0.115</v>
      </c>
      <c r="O27" s="3">
        <v>8.5999999999999993E-2</v>
      </c>
      <c r="P27" s="3">
        <v>0.16</v>
      </c>
      <c r="Q27" s="3">
        <v>0.32500000000000001</v>
      </c>
      <c r="R27" s="3">
        <v>0.313</v>
      </c>
      <c r="S27" s="4">
        <f>(28*1+21*2+39*3+79*4+76*5)/243</f>
        <v>3.6337448559670782</v>
      </c>
      <c r="T27" s="1"/>
      <c r="U27" s="5"/>
    </row>
    <row r="28" spans="3:21" x14ac:dyDescent="0.25">
      <c r="L28" s="1"/>
      <c r="M28" s="1" t="s">
        <v>8</v>
      </c>
      <c r="N28" s="3">
        <f>91/825</f>
        <v>0.11030303030303031</v>
      </c>
      <c r="O28" s="3">
        <f>86/825</f>
        <v>0.10424242424242425</v>
      </c>
      <c r="P28" s="3">
        <f>144/825</f>
        <v>0.17454545454545456</v>
      </c>
      <c r="Q28" s="3">
        <f>219/825</f>
        <v>0.26545454545454544</v>
      </c>
      <c r="R28" s="3">
        <f>285/825</f>
        <v>0.34545454545454546</v>
      </c>
      <c r="S28" s="4">
        <f>(91*1+86*2+144*3+219*4+285*5)/825</f>
        <v>3.6315151515151514</v>
      </c>
      <c r="T28" s="1"/>
      <c r="U28" s="5"/>
    </row>
    <row r="29" spans="3:21" x14ac:dyDescent="0.25">
      <c r="L29" s="1"/>
      <c r="M29" s="1"/>
      <c r="N29" s="1"/>
      <c r="O29" s="1"/>
      <c r="P29" s="1"/>
      <c r="Q29" s="1"/>
      <c r="R29" s="1"/>
      <c r="S29" s="1"/>
      <c r="T29" s="1"/>
    </row>
    <row r="30" spans="3:21" x14ac:dyDescent="0.25">
      <c r="L30" s="1"/>
      <c r="M30" s="1"/>
      <c r="N30" s="1"/>
      <c r="O30" s="1"/>
      <c r="P30" s="1"/>
      <c r="Q30" s="1"/>
      <c r="R30" s="1"/>
      <c r="S30" s="1"/>
      <c r="T30" s="1"/>
    </row>
    <row r="31" spans="3:21" x14ac:dyDescent="0.25">
      <c r="L31" s="1"/>
      <c r="M31" s="1"/>
      <c r="N31" s="1"/>
      <c r="O31" s="1"/>
      <c r="P31" s="1"/>
      <c r="Q31" s="1"/>
      <c r="R31" s="1"/>
      <c r="S31" s="1"/>
      <c r="T31" s="1"/>
    </row>
    <row r="48" spans="12:20" x14ac:dyDescent="0.25">
      <c r="L48" s="1"/>
      <c r="M48" s="1"/>
      <c r="N48" s="1"/>
      <c r="O48" s="1"/>
      <c r="P48" s="1"/>
      <c r="Q48" s="1"/>
      <c r="R48" s="1"/>
      <c r="S48" s="1"/>
      <c r="T48" s="1"/>
    </row>
    <row r="49" spans="12:20" x14ac:dyDescent="0.25">
      <c r="L49" s="1"/>
      <c r="M49" s="1"/>
      <c r="N49" s="1" t="s">
        <v>0</v>
      </c>
      <c r="O49" s="1">
        <v>2</v>
      </c>
      <c r="P49" s="1">
        <v>3</v>
      </c>
      <c r="Q49" s="1">
        <v>4</v>
      </c>
      <c r="R49" s="1" t="s">
        <v>1</v>
      </c>
      <c r="S49" s="1" t="s">
        <v>2</v>
      </c>
      <c r="T49" s="1"/>
    </row>
    <row r="50" spans="12:20" x14ac:dyDescent="0.25">
      <c r="L50" s="1"/>
      <c r="M50" s="2" t="s">
        <v>3</v>
      </c>
      <c r="N50" s="3">
        <v>0.19600000000000001</v>
      </c>
      <c r="O50" s="3">
        <v>0.23400000000000001</v>
      </c>
      <c r="P50" s="3">
        <v>0.19600000000000001</v>
      </c>
      <c r="Q50" s="3">
        <v>0.19</v>
      </c>
      <c r="R50" s="3">
        <v>0.185</v>
      </c>
      <c r="S50" s="4">
        <f>(36*1+43*2+36*3+35*4+34*5)/184</f>
        <v>2.9347826086956523</v>
      </c>
      <c r="T50" s="1"/>
    </row>
    <row r="51" spans="12:20" x14ac:dyDescent="0.25">
      <c r="L51" s="1"/>
      <c r="M51" s="1" t="s">
        <v>4</v>
      </c>
      <c r="N51" s="3">
        <v>6.7000000000000004E-2</v>
      </c>
      <c r="O51" s="3">
        <v>8.3000000000000004E-2</v>
      </c>
      <c r="P51" s="3">
        <v>0.1</v>
      </c>
      <c r="Q51" s="3">
        <v>0.28299999999999997</v>
      </c>
      <c r="R51" s="3">
        <v>0.46700000000000003</v>
      </c>
      <c r="S51" s="4">
        <f>(8*1+10*2+12*3+34*4+56*5)/120</f>
        <v>4</v>
      </c>
      <c r="T51" s="1"/>
    </row>
    <row r="52" spans="12:20" x14ac:dyDescent="0.25">
      <c r="L52" s="1"/>
      <c r="M52" s="1" t="s">
        <v>5</v>
      </c>
      <c r="N52" s="3">
        <v>8.4000000000000005E-2</v>
      </c>
      <c r="O52" s="3">
        <v>0.126</v>
      </c>
      <c r="P52" s="3">
        <v>0.109</v>
      </c>
      <c r="Q52" s="3">
        <v>0.27700000000000002</v>
      </c>
      <c r="R52" s="3">
        <v>0.40300000000000002</v>
      </c>
      <c r="S52" s="4">
        <f>(10*1+15*2+13*3+33*4+48*5)/119</f>
        <v>3.7899159663865545</v>
      </c>
      <c r="T52" s="1"/>
    </row>
    <row r="53" spans="12:20" x14ac:dyDescent="0.25">
      <c r="L53" s="1"/>
      <c r="M53" s="1" t="s">
        <v>6</v>
      </c>
      <c r="N53" s="3">
        <v>4.2999999999999997E-2</v>
      </c>
      <c r="O53" s="3">
        <v>6.2E-2</v>
      </c>
      <c r="P53" s="3">
        <v>0.18</v>
      </c>
      <c r="Q53" s="3">
        <v>0.311</v>
      </c>
      <c r="R53" s="3">
        <v>0.40400000000000003</v>
      </c>
      <c r="S53" s="4">
        <f>(7*1+10*2+29*3+50*4+65*5)/161</f>
        <v>3.968944099378882</v>
      </c>
      <c r="T53" s="1"/>
    </row>
    <row r="54" spans="12:20" x14ac:dyDescent="0.25">
      <c r="L54" s="1"/>
      <c r="M54" s="1" t="s">
        <v>7</v>
      </c>
      <c r="N54" s="3">
        <v>8.2000000000000003E-2</v>
      </c>
      <c r="O54" s="3">
        <v>7.3999999999999996E-2</v>
      </c>
      <c r="P54" s="3">
        <v>0.16</v>
      </c>
      <c r="Q54" s="3">
        <v>0.35199999999999998</v>
      </c>
      <c r="R54" s="3">
        <v>0.33200000000000002</v>
      </c>
      <c r="S54" s="4">
        <f>(20*1+18*2+39*3+86*4+81*5)/244</f>
        <v>3.778688524590164</v>
      </c>
      <c r="T54" s="1"/>
    </row>
    <row r="55" spans="12:20" x14ac:dyDescent="0.25">
      <c r="L55" s="1"/>
      <c r="M55" s="1" t="s">
        <v>8</v>
      </c>
      <c r="N55" s="3">
        <f>81/828</f>
        <v>9.7826086956521743E-2</v>
      </c>
      <c r="O55" s="3">
        <f>96/828</f>
        <v>0.11594202898550725</v>
      </c>
      <c r="P55" s="3">
        <f>129/828</f>
        <v>0.15579710144927536</v>
      </c>
      <c r="Q55" s="3">
        <f>238/828</f>
        <v>0.28743961352657005</v>
      </c>
      <c r="R55" s="3">
        <f>284/828</f>
        <v>0.34299516908212563</v>
      </c>
      <c r="S55" s="4">
        <f>(81*1+96*2+129*3+238*4+284*5)/828</f>
        <v>3.6618357487922704</v>
      </c>
      <c r="T55" s="1"/>
    </row>
    <row r="56" spans="12:20" x14ac:dyDescent="0.25">
      <c r="L56" s="1"/>
      <c r="M56" s="1"/>
      <c r="N56" s="1"/>
      <c r="O56" s="1"/>
      <c r="P56" s="1"/>
      <c r="Q56" s="1"/>
      <c r="R56" s="1"/>
      <c r="S56" s="1"/>
      <c r="T56" s="1"/>
    </row>
    <row r="81" spans="12:21" x14ac:dyDescent="0.25">
      <c r="L81" s="1"/>
      <c r="M81" s="1"/>
      <c r="N81" s="1"/>
      <c r="O81" s="1"/>
      <c r="P81" s="1"/>
      <c r="Q81" s="1"/>
      <c r="R81" s="1"/>
      <c r="S81" s="1"/>
      <c r="T81" s="1"/>
      <c r="U81" s="1"/>
    </row>
    <row r="82" spans="12:21" x14ac:dyDescent="0.25">
      <c r="L82" s="1"/>
      <c r="M82" s="1"/>
      <c r="N82" s="1"/>
      <c r="O82" s="1"/>
      <c r="P82" s="1"/>
      <c r="Q82" s="1"/>
      <c r="R82" s="1"/>
      <c r="S82" s="1"/>
      <c r="T82" s="1"/>
      <c r="U82" s="1"/>
    </row>
    <row r="83" spans="12:21" x14ac:dyDescent="0.25">
      <c r="L83" s="1"/>
      <c r="M83" s="1"/>
      <c r="N83" s="1"/>
      <c r="O83" s="1"/>
      <c r="P83" s="1"/>
      <c r="Q83" s="1"/>
      <c r="R83" s="1"/>
      <c r="S83" s="1"/>
      <c r="T83" s="1"/>
      <c r="U83" s="1"/>
    </row>
    <row r="84" spans="12:21" x14ac:dyDescent="0.25">
      <c r="L84" s="1"/>
      <c r="M84" s="1"/>
      <c r="N84" s="1" t="s">
        <v>0</v>
      </c>
      <c r="O84" s="1">
        <v>2</v>
      </c>
      <c r="P84" s="1">
        <v>3</v>
      </c>
      <c r="Q84" s="1">
        <v>4</v>
      </c>
      <c r="R84" s="1" t="s">
        <v>1</v>
      </c>
      <c r="S84" s="1" t="s">
        <v>2</v>
      </c>
      <c r="T84" s="1"/>
      <c r="U84" s="1"/>
    </row>
    <row r="85" spans="12:21" x14ac:dyDescent="0.25">
      <c r="L85" s="1"/>
      <c r="M85" s="2" t="s">
        <v>3</v>
      </c>
      <c r="N85" s="3">
        <v>1.9E-2</v>
      </c>
      <c r="O85" s="3">
        <v>2.4E-2</v>
      </c>
      <c r="P85" s="3">
        <v>0.17100000000000001</v>
      </c>
      <c r="Q85" s="3">
        <v>0.36</v>
      </c>
      <c r="R85" s="3">
        <v>0.42699999999999999</v>
      </c>
      <c r="S85" s="4">
        <f>(4*1+5*2+36*3+76*4+90*5)/211</f>
        <v>4.1516587677725116</v>
      </c>
      <c r="T85" s="1"/>
      <c r="U85" s="1"/>
    </row>
    <row r="86" spans="12:21" x14ac:dyDescent="0.25">
      <c r="L86" s="1"/>
      <c r="M86" s="1" t="s">
        <v>4</v>
      </c>
      <c r="N86" s="3">
        <v>3.5999999999999997E-2</v>
      </c>
      <c r="O86" s="3">
        <v>0.08</v>
      </c>
      <c r="P86" s="3">
        <v>0.214</v>
      </c>
      <c r="Q86" s="3">
        <v>0.30399999999999999</v>
      </c>
      <c r="R86" s="3">
        <v>0.36599999999999999</v>
      </c>
      <c r="S86" s="4">
        <f>(4*1+9*2+24*3+34*4+41*5)/112</f>
        <v>3.8839285714285716</v>
      </c>
      <c r="T86" s="1"/>
      <c r="U86" s="1"/>
    </row>
    <row r="87" spans="12:21" x14ac:dyDescent="0.25">
      <c r="L87" s="1"/>
      <c r="M87" s="1" t="s">
        <v>5</v>
      </c>
      <c r="N87" s="3">
        <v>2.5999999999999999E-2</v>
      </c>
      <c r="O87" s="3">
        <v>6.9000000000000006E-2</v>
      </c>
      <c r="P87" s="3">
        <v>0.13800000000000001</v>
      </c>
      <c r="Q87" s="3">
        <v>0.30199999999999999</v>
      </c>
      <c r="R87" s="3">
        <v>0.46600000000000003</v>
      </c>
      <c r="S87" s="4">
        <f>(3*1+8*2+16*3+35*4+54*5)/116</f>
        <v>4.1120689655172411</v>
      </c>
      <c r="T87" s="1"/>
      <c r="U87" s="1"/>
    </row>
    <row r="88" spans="12:21" x14ac:dyDescent="0.25">
      <c r="L88" s="1"/>
      <c r="M88" s="1" t="s">
        <v>6</v>
      </c>
      <c r="N88" s="3">
        <v>8.0000000000000002E-3</v>
      </c>
      <c r="O88" s="3">
        <v>3.7999999999999999E-2</v>
      </c>
      <c r="P88" s="3">
        <v>0.23300000000000001</v>
      </c>
      <c r="Q88" s="3">
        <v>0.42899999999999999</v>
      </c>
      <c r="R88" s="3">
        <v>0.29299999999999998</v>
      </c>
      <c r="S88" s="4">
        <f>(1*1+5*2+31*3+57*4+39*5)/133</f>
        <v>3.9624060150375939</v>
      </c>
      <c r="T88" s="1"/>
      <c r="U88" s="1"/>
    </row>
    <row r="89" spans="12:21" x14ac:dyDescent="0.25">
      <c r="L89" s="1"/>
      <c r="M89" s="1" t="s">
        <v>7</v>
      </c>
      <c r="N89" s="3">
        <v>2.5000000000000001E-2</v>
      </c>
      <c r="O89" s="3">
        <v>4.9000000000000002E-2</v>
      </c>
      <c r="P89" s="3">
        <v>0.19800000000000001</v>
      </c>
      <c r="Q89" s="3">
        <v>0.39100000000000001</v>
      </c>
      <c r="R89" s="3">
        <v>0.33700000000000002</v>
      </c>
      <c r="S89" s="4">
        <f>(6*1+12*2+48*3+95*4+82*5)/243</f>
        <v>3.9670781893004117</v>
      </c>
      <c r="T89" s="1"/>
      <c r="U89" s="1"/>
    </row>
    <row r="90" spans="12:21" x14ac:dyDescent="0.25">
      <c r="L90" s="1"/>
      <c r="M90" s="1" t="s">
        <v>8</v>
      </c>
      <c r="N90" s="3">
        <f>18/815</f>
        <v>2.2085889570552148E-2</v>
      </c>
      <c r="O90" s="3">
        <f>39/815</f>
        <v>4.785276073619632E-2</v>
      </c>
      <c r="P90" s="3">
        <f>155/815</f>
        <v>0.19018404907975461</v>
      </c>
      <c r="Q90" s="3">
        <f>297/815</f>
        <v>0.36441717791411044</v>
      </c>
      <c r="R90" s="3">
        <f>306/815</f>
        <v>0.3754601226993865</v>
      </c>
      <c r="S90" s="4">
        <f>(18*1+39*2+155*3+297*4+306*5)/815</f>
        <v>4.0233128834355831</v>
      </c>
      <c r="T90" s="1"/>
      <c r="U90" s="1"/>
    </row>
    <row r="91" spans="12:21" x14ac:dyDescent="0.25">
      <c r="L91" s="1"/>
      <c r="M91" s="1"/>
      <c r="N91" s="1"/>
      <c r="O91" s="1"/>
      <c r="P91" s="1"/>
      <c r="Q91" s="1"/>
      <c r="R91" s="1"/>
      <c r="S91" s="1"/>
      <c r="T91" s="1"/>
      <c r="U91" s="1"/>
    </row>
    <row r="92" spans="12:21" x14ac:dyDescent="0.25">
      <c r="L92" s="1"/>
      <c r="M92" s="1"/>
      <c r="N92" s="1"/>
      <c r="O92" s="1"/>
      <c r="P92" s="1"/>
      <c r="Q92" s="1"/>
      <c r="R92" s="1"/>
      <c r="S92" s="1"/>
      <c r="T92" s="1"/>
      <c r="U92" s="1"/>
    </row>
    <row r="93" spans="12:21" x14ac:dyDescent="0.25">
      <c r="L93" s="1"/>
      <c r="M93" s="1"/>
      <c r="N93" s="1"/>
      <c r="O93" s="1"/>
      <c r="P93" s="1"/>
      <c r="Q93" s="1"/>
      <c r="R93" s="1"/>
      <c r="S93" s="1"/>
      <c r="T93" s="1"/>
      <c r="U93" s="1"/>
    </row>
    <row r="94" spans="12:21" x14ac:dyDescent="0.25">
      <c r="L94" s="1"/>
      <c r="M94" s="1"/>
      <c r="N94" s="1"/>
      <c r="O94" s="1"/>
      <c r="P94" s="1"/>
      <c r="Q94" s="1"/>
      <c r="R94" s="1"/>
      <c r="S94" s="1"/>
      <c r="T94" s="1"/>
      <c r="U94" s="1"/>
    </row>
    <row r="115" spans="2:14" x14ac:dyDescent="0.25">
      <c r="B115" s="44" t="s">
        <v>33</v>
      </c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6"/>
    </row>
    <row r="116" spans="2:14" ht="27" customHeight="1" x14ac:dyDescent="0.25">
      <c r="B116" s="20"/>
      <c r="C116" s="47" t="s">
        <v>3</v>
      </c>
      <c r="D116" s="47"/>
      <c r="E116" s="47" t="s">
        <v>4</v>
      </c>
      <c r="F116" s="47"/>
      <c r="G116" s="47" t="s">
        <v>5</v>
      </c>
      <c r="H116" s="47"/>
      <c r="I116" s="47" t="s">
        <v>6</v>
      </c>
      <c r="J116" s="47"/>
      <c r="K116" s="47" t="s">
        <v>7</v>
      </c>
      <c r="L116" s="47"/>
      <c r="M116" s="47" t="s">
        <v>8</v>
      </c>
      <c r="N116" s="48"/>
    </row>
    <row r="117" spans="2:14" ht="15.75" customHeight="1" x14ac:dyDescent="0.25">
      <c r="B117" s="21"/>
      <c r="C117" s="22" t="s">
        <v>32</v>
      </c>
      <c r="D117" s="22" t="s">
        <v>31</v>
      </c>
      <c r="E117" s="22" t="s">
        <v>32</v>
      </c>
      <c r="F117" s="22" t="s">
        <v>31</v>
      </c>
      <c r="G117" s="22" t="s">
        <v>32</v>
      </c>
      <c r="H117" s="22" t="s">
        <v>31</v>
      </c>
      <c r="I117" s="22" t="s">
        <v>32</v>
      </c>
      <c r="J117" s="22" t="s">
        <v>31</v>
      </c>
      <c r="K117" s="22" t="s">
        <v>32</v>
      </c>
      <c r="L117" s="22" t="s">
        <v>31</v>
      </c>
      <c r="M117" s="22" t="s">
        <v>32</v>
      </c>
      <c r="N117" s="23" t="s">
        <v>31</v>
      </c>
    </row>
    <row r="118" spans="2:14" ht="24" x14ac:dyDescent="0.25">
      <c r="B118" s="8" t="s">
        <v>51</v>
      </c>
      <c r="C118" s="9">
        <v>81</v>
      </c>
      <c r="D118" s="10">
        <v>0.31030000000000002</v>
      </c>
      <c r="E118" s="9">
        <v>48</v>
      </c>
      <c r="F118" s="10">
        <v>0.29809999999999998</v>
      </c>
      <c r="G118" s="9">
        <v>46</v>
      </c>
      <c r="H118" s="10">
        <v>0.27710000000000001</v>
      </c>
      <c r="I118" s="9">
        <v>36</v>
      </c>
      <c r="J118" s="10">
        <v>0.14460000000000001</v>
      </c>
      <c r="K118" s="9">
        <v>105</v>
      </c>
      <c r="L118" s="10">
        <v>0.30609999999999998</v>
      </c>
      <c r="M118" s="9">
        <v>316</v>
      </c>
      <c r="N118" s="11">
        <v>0.26550000000000001</v>
      </c>
    </row>
    <row r="119" spans="2:14" ht="24" x14ac:dyDescent="0.25">
      <c r="B119" s="12" t="s">
        <v>52</v>
      </c>
      <c r="C119" s="13">
        <v>28</v>
      </c>
      <c r="D119" s="14">
        <v>0.10730000000000001</v>
      </c>
      <c r="E119" s="13">
        <v>24</v>
      </c>
      <c r="F119" s="14">
        <v>0.14910000000000001</v>
      </c>
      <c r="G119" s="13">
        <v>30</v>
      </c>
      <c r="H119" s="14">
        <v>0.1807</v>
      </c>
      <c r="I119" s="13">
        <v>18</v>
      </c>
      <c r="J119" s="14">
        <v>7.2300000000000003E-2</v>
      </c>
      <c r="K119" s="13">
        <v>63</v>
      </c>
      <c r="L119" s="14">
        <v>0.1837</v>
      </c>
      <c r="M119" s="13">
        <v>163</v>
      </c>
      <c r="N119" s="15">
        <v>0.13700000000000001</v>
      </c>
    </row>
    <row r="120" spans="2:14" ht="36" x14ac:dyDescent="0.25">
      <c r="B120" s="8" t="s">
        <v>53</v>
      </c>
      <c r="C120" s="9">
        <v>35</v>
      </c>
      <c r="D120" s="10">
        <v>0.1341</v>
      </c>
      <c r="E120" s="9">
        <v>21</v>
      </c>
      <c r="F120" s="10">
        <v>0.13039999999999999</v>
      </c>
      <c r="G120" s="9">
        <v>19</v>
      </c>
      <c r="H120" s="10">
        <v>0.1145</v>
      </c>
      <c r="I120" s="9">
        <v>18</v>
      </c>
      <c r="J120" s="10">
        <v>7.2300000000000003E-2</v>
      </c>
      <c r="K120" s="9">
        <v>38</v>
      </c>
      <c r="L120" s="10">
        <v>0.1108</v>
      </c>
      <c r="M120" s="9">
        <v>131</v>
      </c>
      <c r="N120" s="11">
        <v>0.1101</v>
      </c>
    </row>
    <row r="121" spans="2:14" ht="24" x14ac:dyDescent="0.25">
      <c r="B121" s="12" t="s">
        <v>54</v>
      </c>
      <c r="C121" s="13">
        <v>11</v>
      </c>
      <c r="D121" s="14">
        <v>4.2099999999999999E-2</v>
      </c>
      <c r="E121" s="13">
        <v>5</v>
      </c>
      <c r="F121" s="14">
        <v>3.1099999999999999E-2</v>
      </c>
      <c r="G121" s="13">
        <v>1</v>
      </c>
      <c r="H121" s="14">
        <v>6.0000000000000001E-3</v>
      </c>
      <c r="I121" s="13">
        <v>5</v>
      </c>
      <c r="J121" s="14">
        <v>2.01E-2</v>
      </c>
      <c r="K121" s="13">
        <v>6</v>
      </c>
      <c r="L121" s="14">
        <v>1.7500000000000002E-2</v>
      </c>
      <c r="M121" s="13">
        <v>28</v>
      </c>
      <c r="N121" s="15">
        <v>2.35E-2</v>
      </c>
    </row>
    <row r="122" spans="2:14" ht="21" customHeight="1" x14ac:dyDescent="0.25">
      <c r="B122" s="16" t="s">
        <v>24</v>
      </c>
      <c r="C122" s="17">
        <v>13</v>
      </c>
      <c r="D122" s="18">
        <v>4.9799999999999997E-2</v>
      </c>
      <c r="E122" s="17">
        <v>8</v>
      </c>
      <c r="F122" s="18">
        <v>4.9700000000000001E-2</v>
      </c>
      <c r="G122" s="17">
        <v>9</v>
      </c>
      <c r="H122" s="18">
        <v>5.4199999999999998E-2</v>
      </c>
      <c r="I122" s="17">
        <v>13</v>
      </c>
      <c r="J122" s="18">
        <v>5.2200000000000003E-2</v>
      </c>
      <c r="K122" s="17">
        <v>20</v>
      </c>
      <c r="L122" s="18">
        <v>5.8299999999999998E-2</v>
      </c>
      <c r="M122" s="17">
        <v>63</v>
      </c>
      <c r="N122" s="19">
        <v>5.2900000000000003E-2</v>
      </c>
    </row>
    <row r="126" spans="2:14" x14ac:dyDescent="0.25">
      <c r="B126" s="44" t="s">
        <v>34</v>
      </c>
      <c r="C126" s="45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6"/>
    </row>
    <row r="127" spans="2:14" ht="27" customHeight="1" x14ac:dyDescent="0.25">
      <c r="B127" s="20"/>
      <c r="C127" s="47" t="s">
        <v>3</v>
      </c>
      <c r="D127" s="47"/>
      <c r="E127" s="47" t="s">
        <v>4</v>
      </c>
      <c r="F127" s="47"/>
      <c r="G127" s="47" t="s">
        <v>5</v>
      </c>
      <c r="H127" s="47"/>
      <c r="I127" s="47" t="s">
        <v>6</v>
      </c>
      <c r="J127" s="47"/>
      <c r="K127" s="47" t="s">
        <v>7</v>
      </c>
      <c r="L127" s="47"/>
      <c r="M127" s="47" t="s">
        <v>8</v>
      </c>
      <c r="N127" s="48"/>
    </row>
    <row r="128" spans="2:14" x14ac:dyDescent="0.25">
      <c r="B128" s="21"/>
      <c r="C128" s="22" t="s">
        <v>32</v>
      </c>
      <c r="D128" s="22" t="s">
        <v>31</v>
      </c>
      <c r="E128" s="22" t="s">
        <v>32</v>
      </c>
      <c r="F128" s="22" t="s">
        <v>31</v>
      </c>
      <c r="G128" s="22" t="s">
        <v>32</v>
      </c>
      <c r="H128" s="22" t="s">
        <v>31</v>
      </c>
      <c r="I128" s="22" t="s">
        <v>32</v>
      </c>
      <c r="J128" s="22" t="s">
        <v>31</v>
      </c>
      <c r="K128" s="22" t="s">
        <v>32</v>
      </c>
      <c r="L128" s="22" t="s">
        <v>31</v>
      </c>
      <c r="M128" s="22" t="s">
        <v>32</v>
      </c>
      <c r="N128" s="23" t="s">
        <v>31</v>
      </c>
    </row>
    <row r="129" spans="2:14" ht="21" customHeight="1" x14ac:dyDescent="0.25">
      <c r="B129" s="8" t="s">
        <v>55</v>
      </c>
      <c r="C129" s="9">
        <v>181</v>
      </c>
      <c r="D129" s="10">
        <v>0.69350000000000001</v>
      </c>
      <c r="E129" s="9">
        <v>94</v>
      </c>
      <c r="F129" s="10">
        <v>0.58389999999999997</v>
      </c>
      <c r="G129" s="9">
        <v>95</v>
      </c>
      <c r="H129" s="10">
        <v>0.57230000000000003</v>
      </c>
      <c r="I129" s="9">
        <v>96</v>
      </c>
      <c r="J129" s="10">
        <v>0.38550000000000001</v>
      </c>
      <c r="K129" s="9">
        <v>196</v>
      </c>
      <c r="L129" s="10">
        <v>0.57140000000000002</v>
      </c>
      <c r="M129" s="9">
        <v>662</v>
      </c>
      <c r="N129" s="11">
        <v>0.55630000000000002</v>
      </c>
    </row>
    <row r="130" spans="2:14" ht="21" customHeight="1" x14ac:dyDescent="0.25">
      <c r="B130" s="12" t="s">
        <v>56</v>
      </c>
      <c r="C130" s="13">
        <v>28</v>
      </c>
      <c r="D130" s="14">
        <v>0.10730000000000001</v>
      </c>
      <c r="E130" s="13">
        <v>5</v>
      </c>
      <c r="F130" s="14">
        <v>3.1099999999999999E-2</v>
      </c>
      <c r="G130" s="13">
        <v>4</v>
      </c>
      <c r="H130" s="14">
        <v>2.41E-2</v>
      </c>
      <c r="I130" s="13">
        <v>10</v>
      </c>
      <c r="J130" s="14">
        <v>4.02E-2</v>
      </c>
      <c r="K130" s="13">
        <v>17</v>
      </c>
      <c r="L130" s="14">
        <v>4.9599999999999998E-2</v>
      </c>
      <c r="M130" s="13">
        <v>64</v>
      </c>
      <c r="N130" s="15">
        <v>5.3800000000000001E-2</v>
      </c>
    </row>
    <row r="131" spans="2:14" ht="21" customHeight="1" x14ac:dyDescent="0.25">
      <c r="B131" s="8" t="s">
        <v>57</v>
      </c>
      <c r="C131" s="9">
        <v>74</v>
      </c>
      <c r="D131" s="10">
        <v>0.28349999999999997</v>
      </c>
      <c r="E131" s="9">
        <v>25</v>
      </c>
      <c r="F131" s="10">
        <v>0.15529999999999999</v>
      </c>
      <c r="G131" s="9">
        <v>42</v>
      </c>
      <c r="H131" s="10">
        <v>0.253</v>
      </c>
      <c r="I131" s="9">
        <v>62</v>
      </c>
      <c r="J131" s="10">
        <v>0.249</v>
      </c>
      <c r="K131" s="9">
        <v>67</v>
      </c>
      <c r="L131" s="10">
        <v>0.1953</v>
      </c>
      <c r="M131" s="9">
        <v>270</v>
      </c>
      <c r="N131" s="11">
        <v>0.22689999999999999</v>
      </c>
    </row>
    <row r="132" spans="2:14" ht="21" customHeight="1" x14ac:dyDescent="0.25">
      <c r="B132" s="12" t="s">
        <v>58</v>
      </c>
      <c r="C132" s="13">
        <v>187</v>
      </c>
      <c r="D132" s="14">
        <v>0.71650000000000003</v>
      </c>
      <c r="E132" s="13">
        <v>59</v>
      </c>
      <c r="F132" s="14">
        <v>0.36649999999999999</v>
      </c>
      <c r="G132" s="13">
        <v>78</v>
      </c>
      <c r="H132" s="14">
        <v>0.46989999999999998</v>
      </c>
      <c r="I132" s="13">
        <v>85</v>
      </c>
      <c r="J132" s="14">
        <v>0.34139999999999998</v>
      </c>
      <c r="K132" s="13">
        <v>167</v>
      </c>
      <c r="L132" s="14">
        <v>0.4869</v>
      </c>
      <c r="M132" s="13">
        <v>576</v>
      </c>
      <c r="N132" s="15">
        <v>0.48399999999999999</v>
      </c>
    </row>
    <row r="133" spans="2:14" ht="48" x14ac:dyDescent="0.25">
      <c r="B133" s="8" t="s">
        <v>59</v>
      </c>
      <c r="C133" s="9">
        <v>40</v>
      </c>
      <c r="D133" s="10">
        <v>0.15329999999999999</v>
      </c>
      <c r="E133" s="9">
        <v>10</v>
      </c>
      <c r="F133" s="10">
        <v>6.2100000000000002E-2</v>
      </c>
      <c r="G133" s="9">
        <v>23</v>
      </c>
      <c r="H133" s="10">
        <v>0.1386</v>
      </c>
      <c r="I133" s="9">
        <v>14</v>
      </c>
      <c r="J133" s="10">
        <v>5.62E-2</v>
      </c>
      <c r="K133" s="9">
        <v>41</v>
      </c>
      <c r="L133" s="10">
        <v>0.1195</v>
      </c>
      <c r="M133" s="9">
        <v>128</v>
      </c>
      <c r="N133" s="11">
        <v>0.1076</v>
      </c>
    </row>
    <row r="134" spans="2:14" ht="21" customHeight="1" x14ac:dyDescent="0.25">
      <c r="B134" s="12" t="s">
        <v>62</v>
      </c>
      <c r="C134" s="13">
        <v>205</v>
      </c>
      <c r="D134" s="24">
        <v>0.78539999999999999</v>
      </c>
      <c r="E134" s="25">
        <v>92</v>
      </c>
      <c r="F134" s="24">
        <v>0.57140000000000002</v>
      </c>
      <c r="G134" s="25">
        <v>99</v>
      </c>
      <c r="H134" s="24">
        <v>0.59640000000000004</v>
      </c>
      <c r="I134" s="25">
        <v>112</v>
      </c>
      <c r="J134" s="24">
        <v>0.44979999999999998</v>
      </c>
      <c r="K134" s="25">
        <v>184</v>
      </c>
      <c r="L134" s="24">
        <v>0.53639999999999999</v>
      </c>
      <c r="M134" s="25">
        <v>692</v>
      </c>
      <c r="N134" s="26">
        <v>0.58150000000000002</v>
      </c>
    </row>
    <row r="135" spans="2:14" ht="21" customHeight="1" x14ac:dyDescent="0.25">
      <c r="B135" s="8" t="s">
        <v>61</v>
      </c>
      <c r="C135" s="9">
        <v>6</v>
      </c>
      <c r="D135" s="27">
        <v>2.3E-2</v>
      </c>
      <c r="E135" s="28">
        <v>9</v>
      </c>
      <c r="F135" s="27">
        <v>5.5899999999999998E-2</v>
      </c>
      <c r="G135" s="28">
        <v>6</v>
      </c>
      <c r="H135" s="27">
        <v>3.61E-2</v>
      </c>
      <c r="I135" s="28">
        <v>10</v>
      </c>
      <c r="J135" s="27">
        <v>4.02E-2</v>
      </c>
      <c r="K135" s="28">
        <v>25</v>
      </c>
      <c r="L135" s="27">
        <v>7.2900000000000006E-2</v>
      </c>
      <c r="M135" s="28">
        <v>56</v>
      </c>
      <c r="N135" s="29">
        <v>4.7100000000000003E-2</v>
      </c>
    </row>
    <row r="136" spans="2:14" ht="36" x14ac:dyDescent="0.25">
      <c r="B136" s="12" t="s">
        <v>60</v>
      </c>
      <c r="C136" s="13">
        <v>104</v>
      </c>
      <c r="D136" s="24">
        <v>0.39850000000000002</v>
      </c>
      <c r="E136" s="25">
        <v>30</v>
      </c>
      <c r="F136" s="24">
        <v>0.18629999999999999</v>
      </c>
      <c r="G136" s="25">
        <v>38</v>
      </c>
      <c r="H136" s="24">
        <v>0.22889999999999999</v>
      </c>
      <c r="I136" s="25">
        <v>48</v>
      </c>
      <c r="J136" s="24">
        <v>0.1928</v>
      </c>
      <c r="K136" s="25">
        <v>89</v>
      </c>
      <c r="L136" s="24">
        <v>0.25950000000000001</v>
      </c>
      <c r="M136" s="25">
        <v>309</v>
      </c>
      <c r="N136" s="26">
        <v>0.25969999999999999</v>
      </c>
    </row>
    <row r="137" spans="2:14" ht="21" customHeight="1" x14ac:dyDescent="0.25">
      <c r="B137" s="16" t="s">
        <v>63</v>
      </c>
      <c r="C137" s="17">
        <v>5</v>
      </c>
      <c r="D137" s="30">
        <v>1.9199999999999998E-2</v>
      </c>
      <c r="E137" s="31">
        <v>6</v>
      </c>
      <c r="F137" s="30">
        <v>3.73E-2</v>
      </c>
      <c r="G137" s="31">
        <v>11</v>
      </c>
      <c r="H137" s="30">
        <v>6.6299999999999998E-2</v>
      </c>
      <c r="I137" s="31">
        <v>20</v>
      </c>
      <c r="J137" s="30">
        <v>8.0299999999999996E-2</v>
      </c>
      <c r="K137" s="31">
        <v>17</v>
      </c>
      <c r="L137" s="30">
        <v>4.9599999999999998E-2</v>
      </c>
      <c r="M137" s="31">
        <v>59</v>
      </c>
      <c r="N137" s="32">
        <v>4.9599999999999998E-2</v>
      </c>
    </row>
  </sheetData>
  <mergeCells count="21">
    <mergeCell ref="B126:N126"/>
    <mergeCell ref="C127:D127"/>
    <mergeCell ref="E127:F127"/>
    <mergeCell ref="G127:H127"/>
    <mergeCell ref="I127:J127"/>
    <mergeCell ref="K127:L127"/>
    <mergeCell ref="M127:N127"/>
    <mergeCell ref="B115:N115"/>
    <mergeCell ref="C116:D116"/>
    <mergeCell ref="E116:F116"/>
    <mergeCell ref="G116:H116"/>
    <mergeCell ref="I116:J116"/>
    <mergeCell ref="K116:L116"/>
    <mergeCell ref="M116:N116"/>
    <mergeCell ref="B3:N3"/>
    <mergeCell ref="M4:N4"/>
    <mergeCell ref="C4:D4"/>
    <mergeCell ref="E4:F4"/>
    <mergeCell ref="G4:H4"/>
    <mergeCell ref="I4:J4"/>
    <mergeCell ref="K4:L4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N10:Y20"/>
  <sheetViews>
    <sheetView showGridLines="0" workbookViewId="0">
      <selection activeCell="T38" sqref="T38:T39"/>
    </sheetView>
  </sheetViews>
  <sheetFormatPr defaultRowHeight="15" x14ac:dyDescent="0.25"/>
  <sheetData>
    <row r="10" spans="14:25" x14ac:dyDescent="0.25"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4:25" x14ac:dyDescent="0.25">
      <c r="N11" s="1"/>
      <c r="O11" s="1"/>
      <c r="P11" s="1" t="s">
        <v>0</v>
      </c>
      <c r="Q11" s="1">
        <v>2</v>
      </c>
      <c r="R11" s="1">
        <v>3</v>
      </c>
      <c r="S11" s="1">
        <v>4</v>
      </c>
      <c r="T11" s="1" t="s">
        <v>1</v>
      </c>
      <c r="U11" s="1" t="s">
        <v>2</v>
      </c>
      <c r="V11" s="1"/>
      <c r="W11" s="1"/>
      <c r="X11" s="1"/>
      <c r="Y11" s="1"/>
    </row>
    <row r="12" spans="14:25" x14ac:dyDescent="0.25">
      <c r="N12" s="1"/>
      <c r="O12" s="2" t="s">
        <v>3</v>
      </c>
      <c r="P12" s="3">
        <v>3.2000000000000001E-2</v>
      </c>
      <c r="Q12" s="3">
        <v>9.6000000000000002E-2</v>
      </c>
      <c r="R12" s="3">
        <v>0.248</v>
      </c>
      <c r="S12" s="3">
        <v>0.38100000000000001</v>
      </c>
      <c r="T12" s="3">
        <v>0.24299999999999999</v>
      </c>
      <c r="U12" s="4">
        <v>3.71</v>
      </c>
      <c r="V12" s="1"/>
      <c r="W12" s="1"/>
      <c r="X12" s="1"/>
      <c r="Y12" s="1"/>
    </row>
    <row r="13" spans="14:25" x14ac:dyDescent="0.25">
      <c r="N13" s="1"/>
      <c r="O13" s="1" t="s">
        <v>4</v>
      </c>
      <c r="P13" s="3">
        <v>1.6E-2</v>
      </c>
      <c r="Q13" s="3">
        <v>6.6000000000000003E-2</v>
      </c>
      <c r="R13" s="3">
        <v>0.19700000000000001</v>
      </c>
      <c r="S13" s="3">
        <v>0.51600000000000001</v>
      </c>
      <c r="T13" s="3">
        <v>0.20499999999999999</v>
      </c>
      <c r="U13" s="4">
        <v>3.83</v>
      </c>
      <c r="V13" s="1"/>
      <c r="W13" s="1"/>
      <c r="X13" s="1"/>
      <c r="Y13" s="1"/>
    </row>
    <row r="14" spans="14:25" x14ac:dyDescent="0.25">
      <c r="N14" s="1"/>
      <c r="O14" s="1" t="s">
        <v>5</v>
      </c>
      <c r="P14" s="3">
        <v>0</v>
      </c>
      <c r="Q14" s="3">
        <v>5.2999999999999999E-2</v>
      </c>
      <c r="R14" s="3">
        <v>0.24199999999999999</v>
      </c>
      <c r="S14" s="3">
        <v>0.47699999999999998</v>
      </c>
      <c r="T14" s="3">
        <v>0.22700000000000001</v>
      </c>
      <c r="U14" s="4">
        <v>3.88</v>
      </c>
      <c r="V14" s="1"/>
      <c r="W14" s="1"/>
      <c r="X14" s="1"/>
      <c r="Y14" s="1"/>
    </row>
    <row r="15" spans="14:25" x14ac:dyDescent="0.25">
      <c r="N15" s="1"/>
      <c r="O15" s="1" t="s">
        <v>6</v>
      </c>
      <c r="P15" s="3">
        <v>6.0000000000000001E-3</v>
      </c>
      <c r="Q15" s="3">
        <v>4.7E-2</v>
      </c>
      <c r="R15" s="3">
        <v>0.18</v>
      </c>
      <c r="S15" s="3">
        <v>0.55200000000000005</v>
      </c>
      <c r="T15" s="3">
        <v>0.215</v>
      </c>
      <c r="U15" s="4">
        <v>3.92</v>
      </c>
      <c r="V15" s="1"/>
      <c r="W15" s="1"/>
      <c r="X15" s="1"/>
      <c r="Y15" s="1"/>
    </row>
    <row r="16" spans="14:25" x14ac:dyDescent="0.25">
      <c r="N16" s="1"/>
      <c r="O16" s="1" t="s">
        <v>7</v>
      </c>
      <c r="P16" s="3">
        <v>7.0000000000000001E-3</v>
      </c>
      <c r="Q16" s="3">
        <v>0.09</v>
      </c>
      <c r="R16" s="3">
        <v>0.19800000000000001</v>
      </c>
      <c r="S16" s="3">
        <v>0.45100000000000001</v>
      </c>
      <c r="T16" s="3">
        <v>0.254</v>
      </c>
      <c r="U16" s="4">
        <v>3.85</v>
      </c>
      <c r="V16" s="1"/>
      <c r="W16" s="1"/>
      <c r="X16" s="1"/>
      <c r="Y16" s="1"/>
    </row>
    <row r="17" spans="14:25" x14ac:dyDescent="0.25">
      <c r="N17" s="1"/>
      <c r="O17" s="1" t="s">
        <v>8</v>
      </c>
      <c r="P17" s="3">
        <f>12/912</f>
        <v>1.3157894736842105E-2</v>
      </c>
      <c r="Q17" s="3">
        <f>68/912</f>
        <v>7.4561403508771926E-2</v>
      </c>
      <c r="R17" s="3">
        <f>194/912</f>
        <v>0.21271929824561403</v>
      </c>
      <c r="S17" s="3">
        <f>425/912</f>
        <v>0.46600877192982454</v>
      </c>
      <c r="T17" s="3">
        <f>213/912</f>
        <v>0.23355263157894737</v>
      </c>
      <c r="U17" s="4">
        <v>3.83</v>
      </c>
      <c r="V17" s="1"/>
      <c r="W17" s="1"/>
      <c r="X17" s="1"/>
      <c r="Y17" s="1"/>
    </row>
    <row r="18" spans="14:25" x14ac:dyDescent="0.25"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4:25" x14ac:dyDescent="0.25"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4:25" x14ac:dyDescent="0.25"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S579"/>
  <sheetViews>
    <sheetView showGridLines="0" zoomScaleNormal="100" workbookViewId="0">
      <selection activeCell="L587" sqref="L587"/>
    </sheetView>
  </sheetViews>
  <sheetFormatPr defaultRowHeight="15" x14ac:dyDescent="0.25"/>
  <sheetData>
    <row r="6" spans="14:17" x14ac:dyDescent="0.25">
      <c r="N6" s="1"/>
      <c r="O6" s="1"/>
      <c r="P6" s="1"/>
      <c r="Q6" s="1"/>
    </row>
    <row r="7" spans="14:17" x14ac:dyDescent="0.25">
      <c r="N7" s="1"/>
      <c r="O7" s="1"/>
      <c r="P7" s="1"/>
      <c r="Q7" s="1"/>
    </row>
    <row r="8" spans="14:17" x14ac:dyDescent="0.25">
      <c r="N8" s="1"/>
      <c r="O8" s="1" t="s">
        <v>36</v>
      </c>
      <c r="P8" s="1"/>
      <c r="Q8" s="1"/>
    </row>
    <row r="9" spans="14:17" x14ac:dyDescent="0.25">
      <c r="N9" s="1"/>
      <c r="O9" s="1"/>
      <c r="P9" s="1" t="s">
        <v>35</v>
      </c>
      <c r="Q9" s="1"/>
    </row>
    <row r="10" spans="14:17" x14ac:dyDescent="0.25">
      <c r="N10" s="1"/>
      <c r="O10" s="2" t="s">
        <v>3</v>
      </c>
      <c r="P10" s="1">
        <v>58</v>
      </c>
      <c r="Q10" s="1"/>
    </row>
    <row r="11" spans="14:17" x14ac:dyDescent="0.25">
      <c r="N11" s="1"/>
      <c r="O11" s="1" t="s">
        <v>4</v>
      </c>
      <c r="P11" s="1">
        <v>76</v>
      </c>
      <c r="Q11" s="1"/>
    </row>
    <row r="12" spans="14:17" x14ac:dyDescent="0.25">
      <c r="N12" s="1"/>
      <c r="O12" s="1" t="s">
        <v>5</v>
      </c>
      <c r="P12" s="1">
        <v>78</v>
      </c>
      <c r="Q12" s="1"/>
    </row>
    <row r="13" spans="14:17" x14ac:dyDescent="0.25">
      <c r="N13" s="1"/>
      <c r="O13" s="1" t="s">
        <v>6</v>
      </c>
      <c r="P13" s="1">
        <v>103</v>
      </c>
      <c r="Q13" s="1"/>
    </row>
    <row r="14" spans="14:17" x14ac:dyDescent="0.25">
      <c r="N14" s="1"/>
      <c r="O14" s="1" t="s">
        <v>7</v>
      </c>
      <c r="P14" s="1">
        <v>129</v>
      </c>
      <c r="Q14" s="1"/>
    </row>
    <row r="15" spans="14:17" x14ac:dyDescent="0.25">
      <c r="N15" s="1"/>
      <c r="O15" s="1" t="s">
        <v>8</v>
      </c>
      <c r="P15" s="1">
        <v>444</v>
      </c>
      <c r="Q15" s="1"/>
    </row>
    <row r="16" spans="14:17" x14ac:dyDescent="0.25">
      <c r="N16" s="1"/>
      <c r="O16" s="1"/>
      <c r="P16" s="1"/>
      <c r="Q16" s="1"/>
    </row>
    <row r="17" spans="14:17" x14ac:dyDescent="0.25">
      <c r="N17" s="1"/>
      <c r="O17" s="1"/>
      <c r="P17" s="1"/>
      <c r="Q17" s="1"/>
    </row>
    <row r="18" spans="14:17" x14ac:dyDescent="0.25">
      <c r="N18" s="1"/>
      <c r="O18" s="1"/>
      <c r="P18" s="1"/>
      <c r="Q18" s="1"/>
    </row>
    <row r="29" spans="14:17" x14ac:dyDescent="0.25">
      <c r="N29" s="1"/>
      <c r="O29" s="1"/>
      <c r="P29" s="1"/>
      <c r="Q29" s="1"/>
    </row>
    <row r="30" spans="14:17" x14ac:dyDescent="0.25">
      <c r="N30" s="1"/>
      <c r="O30" s="1"/>
      <c r="P30" s="1"/>
      <c r="Q30" s="1"/>
    </row>
    <row r="31" spans="14:17" x14ac:dyDescent="0.25">
      <c r="N31" s="1"/>
      <c r="O31" s="1" t="s">
        <v>37</v>
      </c>
      <c r="P31" s="1"/>
      <c r="Q31" s="1"/>
    </row>
    <row r="32" spans="14:17" x14ac:dyDescent="0.25">
      <c r="N32" s="1"/>
      <c r="O32" s="1"/>
      <c r="P32" s="1" t="s">
        <v>35</v>
      </c>
      <c r="Q32" s="1"/>
    </row>
    <row r="33" spans="14:17" x14ac:dyDescent="0.25">
      <c r="N33" s="1"/>
      <c r="O33" s="2" t="s">
        <v>3</v>
      </c>
      <c r="P33" s="1">
        <v>42</v>
      </c>
      <c r="Q33" s="1"/>
    </row>
    <row r="34" spans="14:17" x14ac:dyDescent="0.25">
      <c r="N34" s="1"/>
      <c r="O34" s="1" t="s">
        <v>4</v>
      </c>
      <c r="P34" s="1">
        <v>7</v>
      </c>
      <c r="Q34" s="1"/>
    </row>
    <row r="35" spans="14:17" x14ac:dyDescent="0.25">
      <c r="N35" s="1"/>
      <c r="O35" s="1" t="s">
        <v>5</v>
      </c>
      <c r="P35" s="1">
        <v>17</v>
      </c>
      <c r="Q35" s="1"/>
    </row>
    <row r="36" spans="14:17" x14ac:dyDescent="0.25">
      <c r="N36" s="1"/>
      <c r="O36" s="1" t="s">
        <v>6</v>
      </c>
      <c r="P36" s="1">
        <v>11</v>
      </c>
      <c r="Q36" s="1"/>
    </row>
    <row r="37" spans="14:17" x14ac:dyDescent="0.25">
      <c r="N37" s="1"/>
      <c r="O37" s="1" t="s">
        <v>7</v>
      </c>
      <c r="P37" s="1">
        <v>36</v>
      </c>
      <c r="Q37" s="1"/>
    </row>
    <row r="38" spans="14:17" x14ac:dyDescent="0.25">
      <c r="N38" s="1"/>
      <c r="O38" s="1" t="s">
        <v>8</v>
      </c>
      <c r="P38" s="1">
        <v>113</v>
      </c>
      <c r="Q38" s="1"/>
    </row>
    <row r="39" spans="14:17" x14ac:dyDescent="0.25">
      <c r="N39" s="1"/>
      <c r="O39" s="1"/>
      <c r="P39" s="1"/>
      <c r="Q39" s="1"/>
    </row>
    <row r="40" spans="14:17" x14ac:dyDescent="0.25">
      <c r="N40" s="1"/>
      <c r="O40" s="1"/>
      <c r="P40" s="1"/>
      <c r="Q40" s="1"/>
    </row>
    <row r="54" spans="15:19" x14ac:dyDescent="0.25">
      <c r="O54" s="1"/>
      <c r="P54" s="1"/>
      <c r="Q54" s="1"/>
      <c r="R54" s="1"/>
      <c r="S54" s="1"/>
    </row>
    <row r="55" spans="15:19" x14ac:dyDescent="0.25">
      <c r="O55" s="1" t="s">
        <v>38</v>
      </c>
      <c r="P55" s="1"/>
      <c r="Q55" s="1"/>
      <c r="R55" s="1"/>
      <c r="S55" s="1"/>
    </row>
    <row r="56" spans="15:19" x14ac:dyDescent="0.25">
      <c r="O56" s="1"/>
      <c r="P56" s="1" t="s">
        <v>35</v>
      </c>
      <c r="Q56" s="1"/>
      <c r="R56" s="1"/>
      <c r="S56" s="1"/>
    </row>
    <row r="57" spans="15:19" x14ac:dyDescent="0.25">
      <c r="O57" s="2" t="s">
        <v>3</v>
      </c>
      <c r="P57" s="1">
        <v>7</v>
      </c>
      <c r="Q57" s="1"/>
      <c r="R57" s="1"/>
      <c r="S57" s="1"/>
    </row>
    <row r="58" spans="15:19" x14ac:dyDescent="0.25">
      <c r="O58" s="1" t="s">
        <v>4</v>
      </c>
      <c r="P58" s="1">
        <v>1</v>
      </c>
      <c r="Q58" s="1"/>
      <c r="R58" s="1"/>
      <c r="S58" s="1"/>
    </row>
    <row r="59" spans="15:19" x14ac:dyDescent="0.25">
      <c r="O59" s="1" t="s">
        <v>5</v>
      </c>
      <c r="P59" s="1">
        <v>1</v>
      </c>
      <c r="Q59" s="1"/>
      <c r="R59" s="1"/>
      <c r="S59" s="1"/>
    </row>
    <row r="60" spans="15:19" x14ac:dyDescent="0.25">
      <c r="O60" s="1" t="s">
        <v>6</v>
      </c>
      <c r="P60" s="1">
        <v>5</v>
      </c>
      <c r="Q60" s="1"/>
      <c r="R60" s="1"/>
      <c r="S60" s="1"/>
    </row>
    <row r="61" spans="15:19" x14ac:dyDescent="0.25">
      <c r="O61" s="1" t="s">
        <v>7</v>
      </c>
      <c r="P61" s="1">
        <v>7</v>
      </c>
      <c r="Q61" s="1"/>
      <c r="R61" s="1"/>
      <c r="S61" s="1"/>
    </row>
    <row r="62" spans="15:19" x14ac:dyDescent="0.25">
      <c r="O62" s="1" t="s">
        <v>8</v>
      </c>
      <c r="P62" s="1">
        <v>21</v>
      </c>
      <c r="Q62" s="1"/>
      <c r="R62" s="1"/>
      <c r="S62" s="1"/>
    </row>
    <row r="63" spans="15:19" x14ac:dyDescent="0.25">
      <c r="O63" s="1"/>
      <c r="P63" s="1"/>
      <c r="Q63" s="1"/>
      <c r="R63" s="1"/>
      <c r="S63" s="1"/>
    </row>
    <row r="64" spans="15:19" x14ac:dyDescent="0.25">
      <c r="O64" s="1"/>
      <c r="P64" s="1"/>
      <c r="Q64" s="1"/>
      <c r="R64" s="1"/>
      <c r="S64" s="1"/>
    </row>
    <row r="65" spans="14:19" x14ac:dyDescent="0.25">
      <c r="O65" s="1"/>
      <c r="P65" s="1"/>
      <c r="Q65" s="1"/>
      <c r="R65" s="1"/>
      <c r="S65" s="1"/>
    </row>
    <row r="66" spans="14:19" x14ac:dyDescent="0.25">
      <c r="O66" s="1"/>
      <c r="P66" s="1"/>
      <c r="Q66" s="1"/>
      <c r="R66" s="1"/>
      <c r="S66" s="1"/>
    </row>
    <row r="67" spans="14:19" x14ac:dyDescent="0.25">
      <c r="O67" s="1"/>
      <c r="P67" s="1"/>
      <c r="Q67" s="1"/>
      <c r="R67" s="1"/>
      <c r="S67" s="1"/>
    </row>
    <row r="68" spans="14:19" x14ac:dyDescent="0.25">
      <c r="O68" s="1"/>
      <c r="P68" s="1"/>
      <c r="Q68" s="1"/>
      <c r="R68" s="1"/>
      <c r="S68" s="1"/>
    </row>
    <row r="75" spans="14:19" x14ac:dyDescent="0.25">
      <c r="N75" s="1"/>
      <c r="O75" s="1"/>
      <c r="P75" s="1"/>
    </row>
    <row r="76" spans="14:19" x14ac:dyDescent="0.25">
      <c r="N76" s="1"/>
      <c r="O76" s="1"/>
      <c r="P76" s="1"/>
    </row>
    <row r="77" spans="14:19" x14ac:dyDescent="0.25">
      <c r="N77" s="1"/>
      <c r="O77" s="1"/>
      <c r="P77" s="1"/>
    </row>
    <row r="78" spans="14:19" x14ac:dyDescent="0.25">
      <c r="N78" s="1"/>
      <c r="O78" s="1" t="s">
        <v>39</v>
      </c>
      <c r="P78" s="1"/>
    </row>
    <row r="79" spans="14:19" x14ac:dyDescent="0.25">
      <c r="N79" s="1"/>
      <c r="O79" s="1"/>
      <c r="P79" s="1" t="s">
        <v>35</v>
      </c>
    </row>
    <row r="80" spans="14:19" x14ac:dyDescent="0.25">
      <c r="N80" s="1"/>
      <c r="O80" s="2" t="s">
        <v>3</v>
      </c>
      <c r="P80" s="1">
        <v>4</v>
      </c>
    </row>
    <row r="81" spans="14:16" x14ac:dyDescent="0.25">
      <c r="N81" s="1"/>
      <c r="O81" s="1" t="s">
        <v>4</v>
      </c>
      <c r="P81" s="1">
        <v>17</v>
      </c>
    </row>
    <row r="82" spans="14:16" x14ac:dyDescent="0.25">
      <c r="N82" s="1"/>
      <c r="O82" s="1" t="s">
        <v>5</v>
      </c>
      <c r="P82" s="1">
        <v>11</v>
      </c>
    </row>
    <row r="83" spans="14:16" x14ac:dyDescent="0.25">
      <c r="N83" s="1"/>
      <c r="O83" s="1" t="s">
        <v>6</v>
      </c>
      <c r="P83" s="1">
        <v>18</v>
      </c>
    </row>
    <row r="84" spans="14:16" x14ac:dyDescent="0.25">
      <c r="N84" s="1"/>
      <c r="O84" s="1" t="s">
        <v>7</v>
      </c>
      <c r="P84" s="1">
        <v>20</v>
      </c>
    </row>
    <row r="85" spans="14:16" x14ac:dyDescent="0.25">
      <c r="N85" s="1"/>
      <c r="O85" s="1" t="s">
        <v>8</v>
      </c>
      <c r="P85" s="1">
        <v>70</v>
      </c>
    </row>
    <row r="86" spans="14:16" x14ac:dyDescent="0.25">
      <c r="N86" s="1"/>
      <c r="O86" s="1"/>
      <c r="P86" s="1"/>
    </row>
    <row r="99" spans="13:19" x14ac:dyDescent="0.25">
      <c r="M99" s="1"/>
      <c r="N99" s="1"/>
      <c r="O99" s="1"/>
      <c r="P99" s="1"/>
      <c r="Q99" s="1"/>
      <c r="R99" s="1"/>
      <c r="S99" s="1"/>
    </row>
    <row r="100" spans="13:19" x14ac:dyDescent="0.25">
      <c r="M100" s="1"/>
      <c r="N100" s="1"/>
      <c r="O100" s="1"/>
      <c r="P100" s="1"/>
      <c r="Q100" s="1"/>
      <c r="R100" s="1"/>
      <c r="S100" s="1"/>
    </row>
    <row r="101" spans="13:19" x14ac:dyDescent="0.25">
      <c r="M101" s="1"/>
      <c r="N101" s="1"/>
      <c r="O101" s="1" t="s">
        <v>40</v>
      </c>
      <c r="P101" s="1"/>
      <c r="Q101" s="1"/>
      <c r="R101" s="1"/>
      <c r="S101" s="1"/>
    </row>
    <row r="102" spans="13:19" x14ac:dyDescent="0.25">
      <c r="M102" s="1"/>
      <c r="N102" s="1"/>
      <c r="O102" s="1"/>
      <c r="P102" s="1" t="s">
        <v>35</v>
      </c>
      <c r="Q102" s="1"/>
      <c r="R102" s="1"/>
      <c r="S102" s="1"/>
    </row>
    <row r="103" spans="13:19" x14ac:dyDescent="0.25">
      <c r="M103" s="1"/>
      <c r="N103" s="1"/>
      <c r="O103" s="2" t="s">
        <v>3</v>
      </c>
      <c r="P103" s="1">
        <v>38</v>
      </c>
      <c r="Q103" s="1"/>
      <c r="R103" s="1"/>
      <c r="S103" s="1"/>
    </row>
    <row r="104" spans="13:19" x14ac:dyDescent="0.25">
      <c r="M104" s="1"/>
      <c r="N104" s="1"/>
      <c r="O104" s="1" t="s">
        <v>4</v>
      </c>
      <c r="P104" s="1">
        <v>1</v>
      </c>
      <c r="Q104" s="1"/>
      <c r="R104" s="1"/>
      <c r="S104" s="1"/>
    </row>
    <row r="105" spans="13:19" x14ac:dyDescent="0.25">
      <c r="M105" s="1"/>
      <c r="N105" s="1"/>
      <c r="O105" s="1" t="s">
        <v>5</v>
      </c>
      <c r="P105" s="1">
        <v>6</v>
      </c>
      <c r="Q105" s="1"/>
      <c r="R105" s="1"/>
      <c r="S105" s="1"/>
    </row>
    <row r="106" spans="13:19" x14ac:dyDescent="0.25">
      <c r="M106" s="1"/>
      <c r="N106" s="1"/>
      <c r="O106" s="1" t="s">
        <v>6</v>
      </c>
      <c r="P106" s="1">
        <v>19</v>
      </c>
      <c r="Q106" s="1"/>
      <c r="R106" s="1"/>
      <c r="S106" s="1"/>
    </row>
    <row r="107" spans="13:19" x14ac:dyDescent="0.25">
      <c r="M107" s="1"/>
      <c r="N107" s="1"/>
      <c r="O107" s="1" t="s">
        <v>7</v>
      </c>
      <c r="P107" s="1">
        <v>31</v>
      </c>
      <c r="Q107" s="1"/>
      <c r="R107" s="1"/>
      <c r="S107" s="1"/>
    </row>
    <row r="108" spans="13:19" x14ac:dyDescent="0.25">
      <c r="M108" s="1"/>
      <c r="N108" s="1"/>
      <c r="O108" s="1" t="s">
        <v>8</v>
      </c>
      <c r="P108" s="1">
        <v>95</v>
      </c>
      <c r="Q108" s="1"/>
      <c r="R108" s="1"/>
      <c r="S108" s="1"/>
    </row>
    <row r="109" spans="13:19" x14ac:dyDescent="0.25">
      <c r="M109" s="1"/>
      <c r="N109" s="1"/>
      <c r="O109" s="1"/>
      <c r="P109" s="1"/>
      <c r="Q109" s="1"/>
      <c r="R109" s="1"/>
      <c r="S109" s="1"/>
    </row>
    <row r="110" spans="13:19" x14ac:dyDescent="0.25">
      <c r="M110" s="1"/>
      <c r="N110" s="1"/>
      <c r="O110" s="1"/>
      <c r="P110" s="1"/>
      <c r="Q110" s="1"/>
      <c r="R110" s="1"/>
      <c r="S110" s="1"/>
    </row>
    <row r="125" spans="14:19" x14ac:dyDescent="0.25">
      <c r="N125" s="1"/>
      <c r="O125" s="1"/>
      <c r="P125" s="1"/>
      <c r="Q125" s="1"/>
      <c r="R125" s="1"/>
      <c r="S125" s="1"/>
    </row>
    <row r="126" spans="14:19" x14ac:dyDescent="0.25">
      <c r="N126" s="1"/>
      <c r="O126" s="1"/>
      <c r="P126" s="1"/>
      <c r="Q126" s="1"/>
      <c r="R126" s="1"/>
      <c r="S126" s="1"/>
    </row>
    <row r="127" spans="14:19" x14ac:dyDescent="0.25">
      <c r="N127" s="1"/>
      <c r="O127" s="1"/>
      <c r="P127" s="1"/>
      <c r="Q127" s="1"/>
      <c r="R127" s="1"/>
      <c r="S127" s="1"/>
    </row>
    <row r="128" spans="14:19" x14ac:dyDescent="0.25">
      <c r="N128" s="1"/>
      <c r="O128" s="1" t="s">
        <v>41</v>
      </c>
      <c r="P128" s="1"/>
      <c r="Q128" s="1"/>
      <c r="R128" s="1"/>
      <c r="S128" s="1"/>
    </row>
    <row r="129" spans="14:19" x14ac:dyDescent="0.25">
      <c r="N129" s="1"/>
      <c r="O129" s="1"/>
      <c r="P129" s="1" t="s">
        <v>35</v>
      </c>
      <c r="Q129" s="1"/>
      <c r="R129" s="1"/>
      <c r="S129" s="1"/>
    </row>
    <row r="130" spans="14:19" x14ac:dyDescent="0.25">
      <c r="N130" s="1"/>
      <c r="O130" s="2" t="s">
        <v>3</v>
      </c>
      <c r="P130" s="1">
        <v>40</v>
      </c>
      <c r="Q130" s="1"/>
      <c r="R130" s="1"/>
      <c r="S130" s="1"/>
    </row>
    <row r="131" spans="14:19" x14ac:dyDescent="0.25">
      <c r="N131" s="1"/>
      <c r="O131" s="1" t="s">
        <v>4</v>
      </c>
      <c r="P131" s="1">
        <v>13</v>
      </c>
      <c r="Q131" s="1"/>
      <c r="R131" s="1"/>
      <c r="S131" s="1"/>
    </row>
    <row r="132" spans="14:19" x14ac:dyDescent="0.25">
      <c r="N132" s="1"/>
      <c r="O132" s="1" t="s">
        <v>5</v>
      </c>
      <c r="P132" s="1">
        <v>9</v>
      </c>
      <c r="Q132" s="1"/>
      <c r="R132" s="1"/>
      <c r="S132" s="1"/>
    </row>
    <row r="133" spans="14:19" x14ac:dyDescent="0.25">
      <c r="N133" s="1"/>
      <c r="O133" s="1" t="s">
        <v>6</v>
      </c>
      <c r="P133" s="1">
        <v>5</v>
      </c>
      <c r="Q133" s="1"/>
      <c r="R133" s="1"/>
      <c r="S133" s="1"/>
    </row>
    <row r="134" spans="14:19" x14ac:dyDescent="0.25">
      <c r="N134" s="1"/>
      <c r="O134" s="1" t="s">
        <v>7</v>
      </c>
      <c r="P134" s="1">
        <v>17</v>
      </c>
      <c r="Q134" s="1"/>
      <c r="R134" s="1"/>
      <c r="S134" s="1"/>
    </row>
    <row r="135" spans="14:19" x14ac:dyDescent="0.25">
      <c r="N135" s="1"/>
      <c r="O135" s="1" t="s">
        <v>8</v>
      </c>
      <c r="P135" s="1">
        <v>84</v>
      </c>
      <c r="Q135" s="1"/>
      <c r="R135" s="1"/>
      <c r="S135" s="1"/>
    </row>
    <row r="136" spans="14:19" x14ac:dyDescent="0.25">
      <c r="N136" s="1"/>
      <c r="O136" s="1"/>
      <c r="P136" s="1"/>
      <c r="Q136" s="1"/>
      <c r="R136" s="1"/>
      <c r="S136" s="1"/>
    </row>
    <row r="137" spans="14:19" x14ac:dyDescent="0.25">
      <c r="N137" s="1"/>
      <c r="O137" s="1"/>
      <c r="P137" s="1"/>
      <c r="Q137" s="1"/>
      <c r="R137" s="1"/>
      <c r="S137" s="1"/>
    </row>
    <row r="138" spans="14:19" x14ac:dyDescent="0.25">
      <c r="N138" s="1"/>
      <c r="O138" s="1"/>
      <c r="P138" s="1"/>
      <c r="Q138" s="1"/>
      <c r="R138" s="1"/>
      <c r="S138" s="1"/>
    </row>
    <row r="139" spans="14:19" x14ac:dyDescent="0.25">
      <c r="N139" s="1"/>
      <c r="O139" s="1"/>
      <c r="P139" s="1"/>
      <c r="Q139" s="1"/>
      <c r="R139" s="1"/>
      <c r="S139" s="1"/>
    </row>
    <row r="140" spans="14:19" x14ac:dyDescent="0.25">
      <c r="N140" s="1"/>
      <c r="O140" s="1"/>
      <c r="P140" s="1"/>
      <c r="Q140" s="1"/>
      <c r="R140" s="1"/>
      <c r="S140" s="1"/>
    </row>
    <row r="141" spans="14:19" x14ac:dyDescent="0.25">
      <c r="N141" s="1"/>
      <c r="O141" s="1"/>
      <c r="P141" s="1"/>
      <c r="Q141" s="1"/>
      <c r="R141" s="1"/>
      <c r="S141" s="1"/>
    </row>
    <row r="150" spans="14:18" x14ac:dyDescent="0.25">
      <c r="N150" s="1"/>
      <c r="O150" s="1"/>
      <c r="P150" s="1"/>
      <c r="Q150" s="1"/>
      <c r="R150" s="1"/>
    </row>
    <row r="151" spans="14:18" x14ac:dyDescent="0.25">
      <c r="N151" s="1"/>
      <c r="O151" s="1" t="s">
        <v>42</v>
      </c>
      <c r="P151" s="1"/>
      <c r="Q151" s="1"/>
      <c r="R151" s="1"/>
    </row>
    <row r="152" spans="14:18" x14ac:dyDescent="0.25">
      <c r="N152" s="1"/>
      <c r="O152" s="1"/>
      <c r="P152" s="1" t="s">
        <v>35</v>
      </c>
      <c r="Q152" s="1"/>
      <c r="R152" s="1"/>
    </row>
    <row r="153" spans="14:18" x14ac:dyDescent="0.25">
      <c r="N153" s="1"/>
      <c r="O153" s="2" t="s">
        <v>3</v>
      </c>
      <c r="P153" s="1">
        <v>15</v>
      </c>
      <c r="Q153" s="1"/>
      <c r="R153" s="1"/>
    </row>
    <row r="154" spans="14:18" x14ac:dyDescent="0.25">
      <c r="N154" s="1"/>
      <c r="O154" s="1" t="s">
        <v>4</v>
      </c>
      <c r="P154" s="1">
        <v>10</v>
      </c>
      <c r="Q154" s="1"/>
      <c r="R154" s="1"/>
    </row>
    <row r="155" spans="14:18" x14ac:dyDescent="0.25">
      <c r="N155" s="1"/>
      <c r="O155" s="1" t="s">
        <v>5</v>
      </c>
      <c r="P155" s="1">
        <v>11</v>
      </c>
      <c r="Q155" s="1"/>
      <c r="R155" s="1"/>
    </row>
    <row r="156" spans="14:18" x14ac:dyDescent="0.25">
      <c r="N156" s="1"/>
      <c r="O156" s="1" t="s">
        <v>6</v>
      </c>
      <c r="P156" s="1">
        <v>10</v>
      </c>
      <c r="Q156" s="1"/>
      <c r="R156" s="1"/>
    </row>
    <row r="157" spans="14:18" x14ac:dyDescent="0.25">
      <c r="N157" s="1"/>
      <c r="O157" s="1" t="s">
        <v>7</v>
      </c>
      <c r="P157" s="1">
        <v>21</v>
      </c>
      <c r="Q157" s="1"/>
      <c r="R157" s="1"/>
    </row>
    <row r="158" spans="14:18" x14ac:dyDescent="0.25">
      <c r="N158" s="1"/>
      <c r="O158" s="1" t="s">
        <v>8</v>
      </c>
      <c r="P158" s="1">
        <v>67</v>
      </c>
      <c r="Q158" s="1"/>
      <c r="R158" s="1"/>
    </row>
    <row r="159" spans="14:18" x14ac:dyDescent="0.25">
      <c r="N159" s="1"/>
      <c r="O159" s="1"/>
      <c r="P159" s="1"/>
      <c r="Q159" s="1"/>
      <c r="R159" s="1"/>
    </row>
    <row r="170" spans="12:19" x14ac:dyDescent="0.25">
      <c r="L170" s="1"/>
      <c r="M170" s="1"/>
      <c r="N170" s="1"/>
      <c r="O170" s="1"/>
      <c r="P170" s="1"/>
      <c r="Q170" s="1"/>
      <c r="R170" s="1"/>
      <c r="S170" s="1"/>
    </row>
    <row r="171" spans="12:19" x14ac:dyDescent="0.25">
      <c r="L171" s="1"/>
      <c r="M171" s="1"/>
      <c r="N171" s="1"/>
      <c r="O171" s="1"/>
      <c r="P171" s="1"/>
      <c r="Q171" s="1"/>
      <c r="R171" s="1"/>
      <c r="S171" s="1"/>
    </row>
    <row r="172" spans="12:19" x14ac:dyDescent="0.25">
      <c r="L172" s="1"/>
      <c r="M172" s="1"/>
      <c r="N172" s="1"/>
      <c r="O172" s="1"/>
      <c r="P172" s="1"/>
      <c r="Q172" s="1"/>
      <c r="R172" s="1"/>
      <c r="S172" s="1"/>
    </row>
    <row r="173" spans="12:19" x14ac:dyDescent="0.25">
      <c r="L173" s="1"/>
      <c r="M173" s="1"/>
      <c r="N173" s="1"/>
      <c r="O173" s="1"/>
      <c r="P173" s="1"/>
      <c r="Q173" s="1"/>
      <c r="R173" s="1"/>
      <c r="S173" s="1"/>
    </row>
    <row r="174" spans="12:19" x14ac:dyDescent="0.25">
      <c r="L174" s="1"/>
      <c r="M174" s="1"/>
      <c r="N174" s="1"/>
      <c r="O174" s="1"/>
      <c r="P174" s="1"/>
      <c r="Q174" s="1"/>
      <c r="R174" s="1"/>
      <c r="S174" s="1"/>
    </row>
    <row r="175" spans="12:19" x14ac:dyDescent="0.25">
      <c r="L175" s="1"/>
      <c r="M175" s="1"/>
      <c r="N175" s="1"/>
      <c r="O175" s="1"/>
      <c r="P175" s="1"/>
      <c r="Q175" s="1"/>
      <c r="R175" s="1"/>
      <c r="S175" s="1"/>
    </row>
    <row r="176" spans="12:19" x14ac:dyDescent="0.25">
      <c r="L176" s="1"/>
      <c r="M176" s="1"/>
      <c r="N176" s="1"/>
      <c r="O176" s="1" t="s">
        <v>43</v>
      </c>
      <c r="P176" s="1"/>
      <c r="Q176" s="1"/>
      <c r="R176" s="1"/>
      <c r="S176" s="1"/>
    </row>
    <row r="177" spans="12:19" x14ac:dyDescent="0.25">
      <c r="L177" s="1"/>
      <c r="M177" s="1"/>
      <c r="N177" s="1"/>
      <c r="O177" s="1"/>
      <c r="P177" s="1" t="s">
        <v>35</v>
      </c>
      <c r="Q177" s="1"/>
      <c r="R177" s="1"/>
      <c r="S177" s="1"/>
    </row>
    <row r="178" spans="12:19" x14ac:dyDescent="0.25">
      <c r="L178" s="1"/>
      <c r="M178" s="1"/>
      <c r="N178" s="1"/>
      <c r="O178" s="2" t="s">
        <v>3</v>
      </c>
      <c r="P178" s="1">
        <v>22</v>
      </c>
      <c r="Q178" s="1"/>
      <c r="R178" s="1"/>
      <c r="S178" s="1"/>
    </row>
    <row r="179" spans="12:19" x14ac:dyDescent="0.25">
      <c r="L179" s="1"/>
      <c r="M179" s="1"/>
      <c r="N179" s="1"/>
      <c r="O179" s="1" t="s">
        <v>4</v>
      </c>
      <c r="P179" s="1">
        <v>13</v>
      </c>
      <c r="Q179" s="1"/>
      <c r="R179" s="1"/>
      <c r="S179" s="1"/>
    </row>
    <row r="180" spans="12:19" x14ac:dyDescent="0.25">
      <c r="L180" s="1"/>
      <c r="M180" s="1"/>
      <c r="N180" s="1"/>
      <c r="O180" s="1" t="s">
        <v>5</v>
      </c>
      <c r="P180" s="1">
        <v>15</v>
      </c>
      <c r="Q180" s="1"/>
      <c r="R180" s="1"/>
      <c r="S180" s="1"/>
    </row>
    <row r="181" spans="12:19" x14ac:dyDescent="0.25">
      <c r="L181" s="1"/>
      <c r="M181" s="1"/>
      <c r="N181" s="1"/>
      <c r="O181" s="1" t="s">
        <v>6</v>
      </c>
      <c r="P181" s="1">
        <v>15</v>
      </c>
      <c r="Q181" s="1"/>
      <c r="R181" s="1"/>
      <c r="S181" s="1"/>
    </row>
    <row r="182" spans="12:19" x14ac:dyDescent="0.25">
      <c r="L182" s="1"/>
      <c r="M182" s="1"/>
      <c r="N182" s="1"/>
      <c r="O182" s="1" t="s">
        <v>7</v>
      </c>
      <c r="P182" s="1">
        <v>34</v>
      </c>
      <c r="Q182" s="1"/>
      <c r="R182" s="1"/>
      <c r="S182" s="1"/>
    </row>
    <row r="183" spans="12:19" x14ac:dyDescent="0.25">
      <c r="L183" s="1"/>
      <c r="M183" s="1"/>
      <c r="N183" s="1"/>
      <c r="O183" s="1" t="s">
        <v>8</v>
      </c>
      <c r="P183" s="1">
        <v>99</v>
      </c>
      <c r="Q183" s="1"/>
      <c r="R183" s="1"/>
      <c r="S183" s="1"/>
    </row>
    <row r="184" spans="12:19" x14ac:dyDescent="0.25">
      <c r="L184" s="1"/>
      <c r="M184" s="1"/>
      <c r="N184" s="1"/>
      <c r="O184" s="1"/>
      <c r="P184" s="1"/>
      <c r="Q184" s="1"/>
      <c r="R184" s="1"/>
      <c r="S184" s="1"/>
    </row>
    <row r="185" spans="12:19" x14ac:dyDescent="0.25">
      <c r="L185" s="1"/>
      <c r="M185" s="1"/>
      <c r="N185" s="1"/>
      <c r="O185" s="1"/>
      <c r="P185" s="1"/>
      <c r="Q185" s="1"/>
      <c r="R185" s="1"/>
      <c r="S185" s="1"/>
    </row>
    <row r="186" spans="12:19" x14ac:dyDescent="0.25">
      <c r="L186" s="1"/>
      <c r="M186" s="1"/>
      <c r="N186" s="1"/>
      <c r="O186" s="1"/>
      <c r="P186" s="1"/>
      <c r="Q186" s="1"/>
      <c r="R186" s="1"/>
      <c r="S186" s="1"/>
    </row>
    <row r="187" spans="12:19" x14ac:dyDescent="0.25">
      <c r="L187" s="1"/>
      <c r="M187" s="1"/>
      <c r="N187" s="1"/>
      <c r="O187" s="1"/>
      <c r="P187" s="1"/>
      <c r="Q187" s="1"/>
      <c r="R187" s="1"/>
      <c r="S187" s="1"/>
    </row>
    <row r="188" spans="12:19" x14ac:dyDescent="0.25">
      <c r="L188" s="1"/>
      <c r="M188" s="1"/>
      <c r="N188" s="1"/>
      <c r="O188" s="1"/>
      <c r="P188" s="1"/>
      <c r="Q188" s="1"/>
      <c r="R188" s="1"/>
      <c r="S188" s="1"/>
    </row>
    <row r="199" spans="15:17" x14ac:dyDescent="0.25">
      <c r="O199" s="1"/>
      <c r="P199" s="1"/>
      <c r="Q199" s="1"/>
    </row>
    <row r="200" spans="15:17" x14ac:dyDescent="0.25">
      <c r="O200" s="1" t="s">
        <v>44</v>
      </c>
      <c r="P200" s="1"/>
      <c r="Q200" s="1"/>
    </row>
    <row r="201" spans="15:17" x14ac:dyDescent="0.25">
      <c r="O201" s="1"/>
      <c r="P201" s="1" t="s">
        <v>35</v>
      </c>
      <c r="Q201" s="1"/>
    </row>
    <row r="202" spans="15:17" x14ac:dyDescent="0.25">
      <c r="O202" s="2" t="s">
        <v>3</v>
      </c>
      <c r="P202" s="1">
        <v>18</v>
      </c>
      <c r="Q202" s="1"/>
    </row>
    <row r="203" spans="15:17" x14ac:dyDescent="0.25">
      <c r="O203" s="1" t="s">
        <v>4</v>
      </c>
      <c r="P203" s="1">
        <v>22</v>
      </c>
      <c r="Q203" s="1"/>
    </row>
    <row r="204" spans="15:17" x14ac:dyDescent="0.25">
      <c r="O204" s="1" t="s">
        <v>5</v>
      </c>
      <c r="P204" s="1">
        <v>24</v>
      </c>
      <c r="Q204" s="1"/>
    </row>
    <row r="205" spans="15:17" x14ac:dyDescent="0.25">
      <c r="O205" s="1" t="s">
        <v>6</v>
      </c>
      <c r="P205" s="1">
        <v>38</v>
      </c>
      <c r="Q205" s="1"/>
    </row>
    <row r="206" spans="15:17" x14ac:dyDescent="0.25">
      <c r="O206" s="1" t="s">
        <v>7</v>
      </c>
      <c r="P206" s="1">
        <v>34</v>
      </c>
      <c r="Q206" s="1"/>
    </row>
    <row r="207" spans="15:17" x14ac:dyDescent="0.25">
      <c r="O207" s="1" t="s">
        <v>8</v>
      </c>
      <c r="P207" s="1">
        <v>136</v>
      </c>
      <c r="Q207" s="1"/>
    </row>
    <row r="208" spans="15:17" x14ac:dyDescent="0.25">
      <c r="O208" s="1"/>
      <c r="P208" s="1"/>
      <c r="Q208" s="1"/>
    </row>
    <row r="209" spans="14:17" x14ac:dyDescent="0.25">
      <c r="O209" s="1"/>
      <c r="P209" s="1"/>
      <c r="Q209" s="1"/>
    </row>
    <row r="220" spans="14:17" x14ac:dyDescent="0.25">
      <c r="N220" s="1"/>
      <c r="O220" s="1"/>
      <c r="P220" s="1"/>
    </row>
    <row r="221" spans="14:17" x14ac:dyDescent="0.25">
      <c r="N221" s="1"/>
      <c r="O221" s="1"/>
      <c r="P221" s="1"/>
    </row>
    <row r="222" spans="14:17" x14ac:dyDescent="0.25">
      <c r="N222" s="1"/>
      <c r="O222" s="1" t="s">
        <v>45</v>
      </c>
      <c r="P222" s="1"/>
    </row>
    <row r="223" spans="14:17" x14ac:dyDescent="0.25">
      <c r="N223" s="1"/>
      <c r="O223" s="1"/>
      <c r="P223" s="1" t="s">
        <v>35</v>
      </c>
    </row>
    <row r="224" spans="14:17" x14ac:dyDescent="0.25">
      <c r="N224" s="1"/>
      <c r="O224" s="2" t="s">
        <v>3</v>
      </c>
      <c r="P224" s="1">
        <v>3</v>
      </c>
    </row>
    <row r="225" spans="14:16" x14ac:dyDescent="0.25">
      <c r="N225" s="1"/>
      <c r="O225" s="1" t="s">
        <v>4</v>
      </c>
      <c r="P225" s="1">
        <v>33</v>
      </c>
    </row>
    <row r="226" spans="14:16" x14ac:dyDescent="0.25">
      <c r="N226" s="1"/>
      <c r="O226" s="1" t="s">
        <v>5</v>
      </c>
      <c r="P226" s="1">
        <v>30</v>
      </c>
    </row>
    <row r="227" spans="14:16" x14ac:dyDescent="0.25">
      <c r="N227" s="1"/>
      <c r="O227" s="1" t="s">
        <v>6</v>
      </c>
      <c r="P227" s="1">
        <v>41</v>
      </c>
    </row>
    <row r="228" spans="14:16" x14ac:dyDescent="0.25">
      <c r="N228" s="1"/>
      <c r="O228" s="1" t="s">
        <v>7</v>
      </c>
      <c r="P228" s="1">
        <v>43</v>
      </c>
    </row>
    <row r="229" spans="14:16" x14ac:dyDescent="0.25">
      <c r="N229" s="1"/>
      <c r="O229" s="1" t="s">
        <v>8</v>
      </c>
      <c r="P229" s="1">
        <v>150</v>
      </c>
    </row>
    <row r="230" spans="14:16" x14ac:dyDescent="0.25">
      <c r="N230" s="1"/>
      <c r="O230" s="1"/>
      <c r="P230" s="1"/>
    </row>
    <row r="244" spans="14:19" x14ac:dyDescent="0.25">
      <c r="N244" s="1"/>
      <c r="O244" s="1"/>
      <c r="P244" s="1"/>
      <c r="Q244" s="1"/>
      <c r="R244" s="1"/>
      <c r="S244" s="1"/>
    </row>
    <row r="245" spans="14:19" x14ac:dyDescent="0.25">
      <c r="N245" s="1"/>
      <c r="O245" s="1" t="s">
        <v>24</v>
      </c>
      <c r="P245" s="1"/>
      <c r="Q245" s="1"/>
      <c r="R245" s="1"/>
      <c r="S245" s="1"/>
    </row>
    <row r="246" spans="14:19" x14ac:dyDescent="0.25">
      <c r="N246" s="1"/>
      <c r="O246" s="1"/>
      <c r="P246" s="1" t="s">
        <v>35</v>
      </c>
      <c r="Q246" s="1"/>
      <c r="R246" s="1"/>
      <c r="S246" s="1"/>
    </row>
    <row r="247" spans="14:19" x14ac:dyDescent="0.25">
      <c r="N247" s="1"/>
      <c r="O247" s="2" t="s">
        <v>3</v>
      </c>
      <c r="P247" s="1">
        <v>7</v>
      </c>
      <c r="Q247" s="1"/>
      <c r="R247" s="1"/>
      <c r="S247" s="1"/>
    </row>
    <row r="248" spans="14:19" x14ac:dyDescent="0.25">
      <c r="N248" s="1"/>
      <c r="O248" s="1" t="s">
        <v>4</v>
      </c>
      <c r="P248" s="1">
        <v>5</v>
      </c>
      <c r="Q248" s="1"/>
      <c r="R248" s="1"/>
      <c r="S248" s="1"/>
    </row>
    <row r="249" spans="14:19" x14ac:dyDescent="0.25">
      <c r="N249" s="1"/>
      <c r="O249" s="1" t="s">
        <v>5</v>
      </c>
      <c r="P249" s="1">
        <v>7</v>
      </c>
      <c r="Q249" s="1"/>
      <c r="R249" s="1"/>
      <c r="S249" s="1"/>
    </row>
    <row r="250" spans="14:19" x14ac:dyDescent="0.25">
      <c r="N250" s="1"/>
      <c r="O250" s="1" t="s">
        <v>6</v>
      </c>
      <c r="P250" s="1">
        <v>6</v>
      </c>
      <c r="Q250" s="1"/>
      <c r="R250" s="1"/>
      <c r="S250" s="1"/>
    </row>
    <row r="251" spans="14:19" x14ac:dyDescent="0.25">
      <c r="N251" s="1"/>
      <c r="O251" s="1" t="s">
        <v>7</v>
      </c>
      <c r="P251" s="1">
        <v>13</v>
      </c>
      <c r="Q251" s="1"/>
      <c r="R251" s="1"/>
      <c r="S251" s="1"/>
    </row>
    <row r="252" spans="14:19" x14ac:dyDescent="0.25">
      <c r="N252" s="1"/>
      <c r="O252" s="1" t="s">
        <v>8</v>
      </c>
      <c r="P252" s="1">
        <v>38</v>
      </c>
      <c r="Q252" s="1"/>
      <c r="R252" s="1"/>
      <c r="S252" s="1"/>
    </row>
    <row r="253" spans="14:19" x14ac:dyDescent="0.25">
      <c r="N253" s="1"/>
      <c r="O253" s="1"/>
      <c r="P253" s="1"/>
      <c r="Q253" s="1"/>
      <c r="R253" s="1"/>
      <c r="S253" s="1"/>
    </row>
    <row r="254" spans="14:19" x14ac:dyDescent="0.25">
      <c r="N254" s="1"/>
      <c r="O254" s="1"/>
      <c r="P254" s="1"/>
      <c r="Q254" s="1"/>
      <c r="R254" s="1"/>
      <c r="S254" s="1"/>
    </row>
    <row r="255" spans="14:19" x14ac:dyDescent="0.25">
      <c r="N255" s="1"/>
      <c r="O255" s="1"/>
      <c r="P255" s="1"/>
      <c r="Q255" s="1"/>
      <c r="R255" s="1"/>
      <c r="S255" s="1"/>
    </row>
    <row r="256" spans="14:19" x14ac:dyDescent="0.25">
      <c r="N256" s="1"/>
      <c r="O256" s="1"/>
      <c r="P256" s="1"/>
      <c r="Q256" s="1"/>
      <c r="R256" s="1"/>
      <c r="S256" s="1"/>
    </row>
    <row r="257" spans="2:19" x14ac:dyDescent="0.25">
      <c r="N257" s="1"/>
      <c r="O257" s="1"/>
      <c r="P257" s="1"/>
      <c r="Q257" s="1"/>
      <c r="R257" s="1"/>
      <c r="S257" s="1"/>
    </row>
    <row r="258" spans="2:19" x14ac:dyDescent="0.25">
      <c r="N258" s="1"/>
      <c r="O258" s="1"/>
      <c r="P258" s="1"/>
      <c r="Q258" s="1"/>
      <c r="R258" s="1"/>
      <c r="S258" s="1"/>
    </row>
    <row r="259" spans="2:19" x14ac:dyDescent="0.25">
      <c r="N259" s="1"/>
      <c r="O259" s="1"/>
      <c r="P259" s="1"/>
      <c r="Q259" s="1"/>
      <c r="R259" s="1"/>
      <c r="S259" s="1"/>
    </row>
    <row r="266" spans="2:19" ht="15" customHeight="1" x14ac:dyDescent="0.25">
      <c r="B266" s="44" t="s">
        <v>46</v>
      </c>
      <c r="C266" s="45"/>
      <c r="D266" s="45"/>
      <c r="E266" s="45"/>
      <c r="F266" s="45"/>
      <c r="G266" s="45"/>
      <c r="H266" s="45"/>
      <c r="I266" s="45"/>
      <c r="J266" s="45"/>
      <c r="K266" s="45"/>
      <c r="L266" s="45"/>
      <c r="M266" s="45"/>
      <c r="N266" s="45"/>
      <c r="O266" s="46"/>
    </row>
    <row r="267" spans="2:19" ht="25.5" customHeight="1" x14ac:dyDescent="0.25">
      <c r="B267" s="55"/>
      <c r="C267" s="56"/>
      <c r="D267" s="47" t="s">
        <v>3</v>
      </c>
      <c r="E267" s="47"/>
      <c r="F267" s="47" t="s">
        <v>4</v>
      </c>
      <c r="G267" s="47"/>
      <c r="H267" s="47" t="s">
        <v>5</v>
      </c>
      <c r="I267" s="47"/>
      <c r="J267" s="47" t="s">
        <v>6</v>
      </c>
      <c r="K267" s="47"/>
      <c r="L267" s="47" t="s">
        <v>7</v>
      </c>
      <c r="M267" s="47"/>
      <c r="N267" s="47" t="s">
        <v>8</v>
      </c>
      <c r="O267" s="48"/>
    </row>
    <row r="268" spans="2:19" ht="28.5" customHeight="1" x14ac:dyDescent="0.25">
      <c r="B268" s="57"/>
      <c r="C268" s="58"/>
      <c r="D268" s="22" t="s">
        <v>32</v>
      </c>
      <c r="E268" s="22" t="s">
        <v>31</v>
      </c>
      <c r="F268" s="22" t="s">
        <v>32</v>
      </c>
      <c r="G268" s="22" t="s">
        <v>31</v>
      </c>
      <c r="H268" s="22" t="s">
        <v>32</v>
      </c>
      <c r="I268" s="22" t="s">
        <v>31</v>
      </c>
      <c r="J268" s="22" t="s">
        <v>32</v>
      </c>
      <c r="K268" s="22" t="s">
        <v>31</v>
      </c>
      <c r="L268" s="22" t="s">
        <v>32</v>
      </c>
      <c r="M268" s="22" t="s">
        <v>31</v>
      </c>
      <c r="N268" s="22" t="s">
        <v>32</v>
      </c>
      <c r="O268" s="23" t="s">
        <v>31</v>
      </c>
    </row>
    <row r="269" spans="2:19" ht="95.25" customHeight="1" x14ac:dyDescent="0.25">
      <c r="B269" s="51" t="s">
        <v>64</v>
      </c>
      <c r="C269" s="52"/>
      <c r="D269" s="9">
        <v>81</v>
      </c>
      <c r="E269" s="10">
        <v>0.31</v>
      </c>
      <c r="F269" s="9">
        <v>21</v>
      </c>
      <c r="G269" s="10">
        <v>0.13</v>
      </c>
      <c r="H269" s="9">
        <v>31</v>
      </c>
      <c r="I269" s="10">
        <v>0.187</v>
      </c>
      <c r="J269" s="9">
        <v>51</v>
      </c>
      <c r="K269" s="10">
        <v>0.20480000000000001</v>
      </c>
      <c r="L269" s="9">
        <v>70</v>
      </c>
      <c r="M269" s="10">
        <v>0.2041</v>
      </c>
      <c r="N269" s="9">
        <v>254</v>
      </c>
      <c r="O269" s="11">
        <v>0.21299999999999999</v>
      </c>
    </row>
    <row r="270" spans="2:19" ht="41.25" customHeight="1" x14ac:dyDescent="0.25">
      <c r="B270" s="49" t="s">
        <v>65</v>
      </c>
      <c r="C270" s="50"/>
      <c r="D270" s="13">
        <v>63</v>
      </c>
      <c r="E270" s="14">
        <v>0.24099999999999999</v>
      </c>
      <c r="F270" s="13">
        <v>47</v>
      </c>
      <c r="G270" s="14">
        <v>0.29199999999999998</v>
      </c>
      <c r="H270" s="13">
        <v>62</v>
      </c>
      <c r="I270" s="14">
        <v>0.373</v>
      </c>
      <c r="J270" s="13">
        <v>80</v>
      </c>
      <c r="K270" s="14">
        <v>0.32129999999999997</v>
      </c>
      <c r="L270" s="13">
        <v>111</v>
      </c>
      <c r="M270" s="14">
        <v>0.3236</v>
      </c>
      <c r="N270" s="13">
        <v>363</v>
      </c>
      <c r="O270" s="15">
        <v>0.30499999999999999</v>
      </c>
    </row>
    <row r="271" spans="2:19" ht="29.25" customHeight="1" x14ac:dyDescent="0.25">
      <c r="B271" s="51" t="s">
        <v>66</v>
      </c>
      <c r="C271" s="52"/>
      <c r="D271" s="9">
        <v>34</v>
      </c>
      <c r="E271" s="10">
        <v>0.13</v>
      </c>
      <c r="F271" s="9">
        <v>23</v>
      </c>
      <c r="G271" s="10">
        <v>0.14299999999999999</v>
      </c>
      <c r="H271" s="9">
        <v>23</v>
      </c>
      <c r="I271" s="10">
        <v>0.13900000000000001</v>
      </c>
      <c r="J271" s="9">
        <v>19</v>
      </c>
      <c r="K271" s="10">
        <v>7.6300000000000007E-2</v>
      </c>
      <c r="L271" s="9">
        <v>35</v>
      </c>
      <c r="M271" s="10">
        <v>0.10199999999999999</v>
      </c>
      <c r="N271" s="9">
        <v>134</v>
      </c>
      <c r="O271" s="11">
        <v>0.113</v>
      </c>
    </row>
    <row r="272" spans="2:19" ht="21" customHeight="1" x14ac:dyDescent="0.25">
      <c r="B272" s="53" t="s">
        <v>67</v>
      </c>
      <c r="C272" s="54"/>
      <c r="D272" s="36">
        <v>57</v>
      </c>
      <c r="E272" s="37">
        <v>0.218</v>
      </c>
      <c r="F272" s="36">
        <v>44</v>
      </c>
      <c r="G272" s="37">
        <v>0.27300000000000002</v>
      </c>
      <c r="H272" s="36">
        <v>37</v>
      </c>
      <c r="I272" s="37">
        <v>0.223</v>
      </c>
      <c r="J272" s="36">
        <v>54</v>
      </c>
      <c r="K272" s="37">
        <v>0.21690000000000001</v>
      </c>
      <c r="L272" s="36">
        <v>97</v>
      </c>
      <c r="M272" s="37">
        <v>0.2828</v>
      </c>
      <c r="N272" s="36">
        <v>289</v>
      </c>
      <c r="O272" s="38">
        <v>0.24299999999999999</v>
      </c>
    </row>
    <row r="274" spans="2:17" x14ac:dyDescent="0.25">
      <c r="B274" s="35"/>
      <c r="C274" s="35"/>
      <c r="D274" s="35"/>
      <c r="E274" s="35"/>
      <c r="F274" s="35"/>
      <c r="G274" s="35"/>
      <c r="H274" s="35"/>
      <c r="I274" s="35"/>
      <c r="J274" s="35"/>
      <c r="K274" s="35"/>
      <c r="L274" s="35"/>
      <c r="M274" s="35"/>
      <c r="N274" s="35"/>
      <c r="O274" s="35"/>
    </row>
    <row r="275" spans="2:17" x14ac:dyDescent="0.25">
      <c r="B275" s="35"/>
      <c r="C275" s="35"/>
      <c r="D275" s="35"/>
      <c r="E275" s="35"/>
      <c r="F275" s="35"/>
      <c r="G275" s="35"/>
      <c r="H275" s="35"/>
      <c r="I275" s="35"/>
      <c r="J275" s="35"/>
      <c r="K275" s="35"/>
      <c r="L275" s="35"/>
      <c r="M275" s="35"/>
      <c r="N275" s="35"/>
      <c r="O275" s="35"/>
      <c r="P275" s="40"/>
      <c r="Q275" s="40"/>
    </row>
    <row r="276" spans="2:17" x14ac:dyDescent="0.25">
      <c r="B276" s="35"/>
      <c r="C276" s="39"/>
      <c r="D276" s="39"/>
      <c r="E276" s="39"/>
      <c r="F276" s="39"/>
      <c r="G276" s="39"/>
      <c r="H276" s="39"/>
      <c r="I276" s="39"/>
      <c r="J276" s="39"/>
      <c r="K276" s="39"/>
      <c r="L276" s="39"/>
      <c r="M276" s="39"/>
      <c r="N276" s="39"/>
      <c r="O276" s="35"/>
      <c r="P276" s="40"/>
      <c r="Q276" s="40"/>
    </row>
    <row r="277" spans="2:17" x14ac:dyDescent="0.25">
      <c r="B277" s="35"/>
      <c r="C277" s="33"/>
      <c r="D277" s="41"/>
      <c r="E277" s="41"/>
      <c r="F277" s="42"/>
      <c r="G277" s="42"/>
      <c r="H277" s="41"/>
      <c r="I277" s="41"/>
      <c r="J277" s="42"/>
      <c r="K277" s="42"/>
      <c r="L277" s="41"/>
      <c r="M277" s="41"/>
      <c r="N277" s="42"/>
      <c r="O277" s="42"/>
      <c r="P277" s="40"/>
      <c r="Q277" s="40"/>
    </row>
    <row r="278" spans="2:17" x14ac:dyDescent="0.25">
      <c r="B278" s="35"/>
      <c r="C278" s="33"/>
      <c r="D278" s="41"/>
      <c r="E278" s="41"/>
      <c r="F278" s="42"/>
      <c r="G278" s="42"/>
      <c r="H278" s="41"/>
      <c r="I278" s="41"/>
      <c r="J278" s="42"/>
      <c r="K278" s="42"/>
      <c r="L278" s="41"/>
      <c r="M278" s="41"/>
      <c r="N278" s="42"/>
      <c r="O278" s="42"/>
      <c r="P278" s="40"/>
      <c r="Q278" s="40"/>
    </row>
    <row r="279" spans="2:17" x14ac:dyDescent="0.25">
      <c r="B279" s="35"/>
      <c r="C279" s="33"/>
      <c r="D279" s="41"/>
      <c r="E279" s="41"/>
      <c r="F279" s="42"/>
      <c r="G279" s="42"/>
      <c r="H279" s="41"/>
      <c r="I279" s="41"/>
      <c r="J279" s="42"/>
      <c r="K279" s="42"/>
      <c r="L279" s="41"/>
      <c r="M279" s="41"/>
      <c r="N279" s="42"/>
      <c r="O279" s="42"/>
      <c r="P279" s="40"/>
      <c r="Q279" s="40"/>
    </row>
    <row r="280" spans="2:17" x14ac:dyDescent="0.25">
      <c r="B280" s="35"/>
      <c r="C280" s="33"/>
      <c r="D280" s="41"/>
      <c r="E280" s="41"/>
      <c r="F280" s="42"/>
      <c r="G280" s="42"/>
      <c r="H280" s="41"/>
      <c r="I280" s="41"/>
      <c r="J280" s="42"/>
      <c r="K280" s="42"/>
      <c r="L280" s="41"/>
      <c r="M280" s="41"/>
      <c r="N280" s="43"/>
      <c r="O280" s="43"/>
      <c r="P280" s="35"/>
      <c r="Q280" s="35"/>
    </row>
    <row r="281" spans="2:17" x14ac:dyDescent="0.25">
      <c r="B281" s="35"/>
      <c r="C281" s="33"/>
      <c r="D281" s="34"/>
      <c r="E281" s="33"/>
      <c r="F281" s="34"/>
      <c r="G281" s="33"/>
      <c r="H281" s="34"/>
      <c r="I281" s="33"/>
      <c r="J281" s="34"/>
      <c r="K281" s="33"/>
      <c r="L281" s="34"/>
      <c r="M281" s="33"/>
      <c r="N281" s="34"/>
      <c r="O281" s="35" t="s">
        <v>68</v>
      </c>
      <c r="P281" s="35"/>
      <c r="Q281" s="35"/>
    </row>
    <row r="282" spans="2:17" x14ac:dyDescent="0.25">
      <c r="B282" s="35"/>
      <c r="C282" s="33"/>
      <c r="D282" s="34"/>
      <c r="E282" s="33"/>
      <c r="F282" s="34"/>
      <c r="G282" s="33"/>
      <c r="H282" s="41"/>
      <c r="I282" s="41"/>
      <c r="J282" s="42"/>
      <c r="K282" s="42"/>
      <c r="L282" s="41"/>
      <c r="M282" s="41"/>
      <c r="N282" s="43"/>
      <c r="O282" s="1"/>
      <c r="P282" s="1" t="s">
        <v>35</v>
      </c>
      <c r="Q282" s="35"/>
    </row>
    <row r="283" spans="2:17" x14ac:dyDescent="0.25">
      <c r="B283" s="35"/>
      <c r="C283" s="35"/>
      <c r="D283" s="35"/>
      <c r="E283" s="35"/>
      <c r="F283" s="35"/>
      <c r="G283" s="35"/>
      <c r="H283" s="41"/>
      <c r="I283" s="41"/>
      <c r="J283" s="42"/>
      <c r="K283" s="42"/>
      <c r="L283" s="41"/>
      <c r="M283" s="41"/>
      <c r="N283" s="43"/>
      <c r="O283" s="2" t="s">
        <v>3</v>
      </c>
      <c r="P283" s="1">
        <v>54</v>
      </c>
      <c r="Q283" s="35"/>
    </row>
    <row r="284" spans="2:17" x14ac:dyDescent="0.25">
      <c r="C284" s="40"/>
      <c r="D284" s="40"/>
      <c r="E284" s="40"/>
      <c r="F284" s="40"/>
      <c r="G284" s="40"/>
      <c r="H284" s="41"/>
      <c r="I284" s="41"/>
      <c r="J284" s="42"/>
      <c r="K284" s="42"/>
      <c r="L284" s="41"/>
      <c r="M284" s="41"/>
      <c r="N284" s="43"/>
      <c r="O284" s="1" t="s">
        <v>4</v>
      </c>
      <c r="P284" s="1">
        <v>20</v>
      </c>
      <c r="Q284" s="35"/>
    </row>
    <row r="285" spans="2:17" x14ac:dyDescent="0.25">
      <c r="C285" s="40"/>
      <c r="D285" s="40"/>
      <c r="E285" s="40"/>
      <c r="F285" s="40"/>
      <c r="G285" s="40"/>
      <c r="H285" s="41"/>
      <c r="I285" s="41"/>
      <c r="J285" s="42"/>
      <c r="K285" s="42"/>
      <c r="L285" s="41"/>
      <c r="M285" s="41"/>
      <c r="N285" s="43"/>
      <c r="O285" s="1" t="s">
        <v>5</v>
      </c>
      <c r="P285" s="1">
        <v>27</v>
      </c>
      <c r="Q285" s="35"/>
    </row>
    <row r="286" spans="2:17" x14ac:dyDescent="0.25">
      <c r="C286" s="40"/>
      <c r="D286" s="40"/>
      <c r="E286" s="40"/>
      <c r="F286" s="40"/>
      <c r="G286" s="40"/>
      <c r="H286" s="40"/>
      <c r="I286" s="40"/>
      <c r="J286" s="40"/>
      <c r="K286" s="40"/>
      <c r="L286" s="40"/>
      <c r="M286" s="40"/>
      <c r="N286" s="35"/>
      <c r="O286" s="1" t="s">
        <v>6</v>
      </c>
      <c r="P286" s="1">
        <v>31</v>
      </c>
      <c r="Q286" s="35"/>
    </row>
    <row r="287" spans="2:17" x14ac:dyDescent="0.25">
      <c r="C287" s="40"/>
      <c r="D287" s="40"/>
      <c r="E287" s="40"/>
      <c r="F287" s="40"/>
      <c r="G287" s="40"/>
      <c r="H287" s="40"/>
      <c r="I287" s="40"/>
      <c r="J287" s="40"/>
      <c r="K287" s="40"/>
      <c r="L287" s="41"/>
      <c r="M287" s="41"/>
      <c r="N287" s="43"/>
      <c r="O287" s="1" t="s">
        <v>7</v>
      </c>
      <c r="P287" s="1">
        <v>60</v>
      </c>
      <c r="Q287" s="35"/>
    </row>
    <row r="288" spans="2:17" x14ac:dyDescent="0.25">
      <c r="C288" s="40"/>
      <c r="D288" s="40"/>
      <c r="E288" s="40"/>
      <c r="F288" s="40"/>
      <c r="G288" s="40"/>
      <c r="H288" s="40"/>
      <c r="I288" s="40"/>
      <c r="J288" s="40"/>
      <c r="K288" s="40"/>
      <c r="L288" s="41"/>
      <c r="M288" s="41"/>
      <c r="N288" s="43"/>
      <c r="O288" s="1" t="s">
        <v>8</v>
      </c>
      <c r="P288" s="1">
        <v>192</v>
      </c>
      <c r="Q288" s="35"/>
    </row>
    <row r="289" spans="3:17" x14ac:dyDescent="0.25">
      <c r="C289" s="40"/>
      <c r="D289" s="40"/>
      <c r="E289" s="40"/>
      <c r="F289" s="40"/>
      <c r="G289" s="40"/>
      <c r="H289" s="40"/>
      <c r="I289" s="40"/>
      <c r="J289" s="40"/>
      <c r="K289" s="40"/>
      <c r="L289" s="41"/>
      <c r="M289" s="41"/>
      <c r="N289" s="42"/>
      <c r="O289" s="42"/>
      <c r="P289" s="40"/>
      <c r="Q289" s="40"/>
    </row>
    <row r="290" spans="3:17" x14ac:dyDescent="0.25">
      <c r="C290" s="40"/>
      <c r="D290" s="40"/>
      <c r="E290" s="40"/>
      <c r="F290" s="40"/>
      <c r="G290" s="40"/>
      <c r="H290" s="40"/>
      <c r="I290" s="40"/>
      <c r="J290" s="40"/>
      <c r="K290" s="40"/>
      <c r="L290" s="41"/>
      <c r="M290" s="41"/>
      <c r="N290" s="42"/>
      <c r="O290" s="42"/>
      <c r="P290" s="40"/>
      <c r="Q290" s="40"/>
    </row>
    <row r="291" spans="3:17" x14ac:dyDescent="0.25">
      <c r="C291" s="40"/>
      <c r="D291" s="40"/>
      <c r="E291" s="40"/>
      <c r="F291" s="40"/>
      <c r="G291" s="40"/>
      <c r="H291" s="40"/>
      <c r="I291" s="40"/>
      <c r="J291" s="40"/>
      <c r="K291" s="40"/>
      <c r="L291" s="40"/>
      <c r="M291" s="40"/>
      <c r="N291" s="40"/>
      <c r="O291" s="40"/>
      <c r="P291" s="40"/>
      <c r="Q291" s="40"/>
    </row>
    <row r="292" spans="3:17" x14ac:dyDescent="0.25">
      <c r="C292" s="40"/>
      <c r="D292" s="40"/>
      <c r="E292" s="40"/>
      <c r="F292" s="40"/>
      <c r="G292" s="40"/>
      <c r="H292" s="40"/>
      <c r="I292" s="40"/>
      <c r="J292" s="40"/>
      <c r="K292" s="40"/>
      <c r="L292" s="40"/>
      <c r="M292" s="40"/>
      <c r="N292" s="40"/>
      <c r="O292" s="40"/>
      <c r="P292" s="40"/>
      <c r="Q292" s="40"/>
    </row>
    <row r="293" spans="3:17" x14ac:dyDescent="0.25">
      <c r="C293" s="40"/>
      <c r="D293" s="40"/>
      <c r="E293" s="40"/>
      <c r="F293" s="40"/>
      <c r="G293" s="40"/>
      <c r="H293" s="40"/>
      <c r="I293" s="40"/>
      <c r="J293" s="40"/>
      <c r="K293" s="40"/>
      <c r="L293" s="40"/>
      <c r="M293" s="40"/>
      <c r="N293" s="40"/>
      <c r="O293" s="40"/>
      <c r="P293" s="40"/>
      <c r="Q293" s="40"/>
    </row>
    <row r="294" spans="3:17" x14ac:dyDescent="0.25">
      <c r="C294" s="40"/>
      <c r="D294" s="40"/>
      <c r="E294" s="40"/>
      <c r="F294" s="40"/>
      <c r="G294" s="40"/>
      <c r="H294" s="40"/>
      <c r="I294" s="40"/>
      <c r="J294" s="40"/>
      <c r="K294" s="40"/>
      <c r="L294" s="40"/>
      <c r="M294" s="40"/>
      <c r="N294" s="40"/>
      <c r="O294" s="40"/>
      <c r="P294" s="40"/>
      <c r="Q294" s="40"/>
    </row>
    <row r="303" spans="3:17" x14ac:dyDescent="0.25">
      <c r="N303" s="1"/>
      <c r="O303" s="1"/>
      <c r="P303" s="1"/>
      <c r="Q303" s="1"/>
    </row>
    <row r="304" spans="3:17" x14ac:dyDescent="0.25">
      <c r="N304" s="1"/>
      <c r="O304" s="1"/>
      <c r="P304" s="1"/>
      <c r="Q304" s="1"/>
    </row>
    <row r="305" spans="14:17" x14ac:dyDescent="0.25">
      <c r="N305" s="1"/>
      <c r="O305" s="1" t="s">
        <v>69</v>
      </c>
      <c r="P305" s="1"/>
      <c r="Q305" s="1"/>
    </row>
    <row r="306" spans="14:17" x14ac:dyDescent="0.25">
      <c r="N306" s="1"/>
      <c r="O306" s="1"/>
      <c r="P306" s="1" t="s">
        <v>35</v>
      </c>
      <c r="Q306" s="1"/>
    </row>
    <row r="307" spans="14:17" x14ac:dyDescent="0.25">
      <c r="N307" s="1"/>
      <c r="O307" s="2" t="s">
        <v>3</v>
      </c>
      <c r="P307" s="1">
        <v>54</v>
      </c>
      <c r="Q307" s="1"/>
    </row>
    <row r="308" spans="14:17" x14ac:dyDescent="0.25">
      <c r="N308" s="1"/>
      <c r="O308" s="1" t="s">
        <v>4</v>
      </c>
      <c r="P308" s="1">
        <v>20</v>
      </c>
      <c r="Q308" s="1"/>
    </row>
    <row r="309" spans="14:17" x14ac:dyDescent="0.25">
      <c r="N309" s="1"/>
      <c r="O309" s="1" t="s">
        <v>5</v>
      </c>
      <c r="P309" s="1">
        <v>27</v>
      </c>
      <c r="Q309" s="1"/>
    </row>
    <row r="310" spans="14:17" x14ac:dyDescent="0.25">
      <c r="N310" s="1"/>
      <c r="O310" s="1" t="s">
        <v>6</v>
      </c>
      <c r="P310" s="1">
        <v>31</v>
      </c>
      <c r="Q310" s="1"/>
    </row>
    <row r="311" spans="14:17" x14ac:dyDescent="0.25">
      <c r="N311" s="1"/>
      <c r="O311" s="1" t="s">
        <v>7</v>
      </c>
      <c r="P311" s="1">
        <v>60</v>
      </c>
      <c r="Q311" s="1"/>
    </row>
    <row r="312" spans="14:17" x14ac:dyDescent="0.25">
      <c r="N312" s="1"/>
      <c r="O312" s="1" t="s">
        <v>8</v>
      </c>
      <c r="P312" s="1">
        <v>192</v>
      </c>
      <c r="Q312" s="1"/>
    </row>
    <row r="313" spans="14:17" x14ac:dyDescent="0.25">
      <c r="N313" s="1"/>
      <c r="O313" s="1"/>
      <c r="P313" s="1"/>
      <c r="Q313" s="1"/>
    </row>
    <row r="325" spans="14:17" x14ac:dyDescent="0.25">
      <c r="N325" s="1"/>
      <c r="O325" s="1"/>
      <c r="P325" s="1"/>
      <c r="Q325" s="1"/>
    </row>
    <row r="326" spans="14:17" x14ac:dyDescent="0.25">
      <c r="N326" s="1"/>
      <c r="O326" s="1" t="s">
        <v>70</v>
      </c>
      <c r="P326" s="1"/>
      <c r="Q326" s="1"/>
    </row>
    <row r="327" spans="14:17" x14ac:dyDescent="0.25">
      <c r="N327" s="1"/>
      <c r="O327" s="1"/>
      <c r="P327" s="1" t="s">
        <v>35</v>
      </c>
      <c r="Q327" s="1"/>
    </row>
    <row r="328" spans="14:17" x14ac:dyDescent="0.25">
      <c r="N328" s="1"/>
      <c r="O328" s="2" t="s">
        <v>3</v>
      </c>
      <c r="P328" s="1">
        <v>51</v>
      </c>
      <c r="Q328" s="1"/>
    </row>
    <row r="329" spans="14:17" x14ac:dyDescent="0.25">
      <c r="N329" s="1"/>
      <c r="O329" s="1" t="s">
        <v>4</v>
      </c>
      <c r="P329" s="1">
        <v>24</v>
      </c>
      <c r="Q329" s="1"/>
    </row>
    <row r="330" spans="14:17" x14ac:dyDescent="0.25">
      <c r="N330" s="1"/>
      <c r="O330" s="1" t="s">
        <v>5</v>
      </c>
      <c r="P330" s="1">
        <v>22</v>
      </c>
      <c r="Q330" s="1"/>
    </row>
    <row r="331" spans="14:17" x14ac:dyDescent="0.25">
      <c r="N331" s="1"/>
      <c r="O331" s="1" t="s">
        <v>6</v>
      </c>
      <c r="P331" s="1">
        <v>27</v>
      </c>
      <c r="Q331" s="1"/>
    </row>
    <row r="332" spans="14:17" x14ac:dyDescent="0.25">
      <c r="N332" s="1"/>
      <c r="O332" s="1" t="s">
        <v>7</v>
      </c>
      <c r="P332" s="1">
        <v>41</v>
      </c>
      <c r="Q332" s="1"/>
    </row>
    <row r="333" spans="14:17" x14ac:dyDescent="0.25">
      <c r="N333" s="1"/>
      <c r="O333" s="1" t="s">
        <v>8</v>
      </c>
      <c r="P333" s="1">
        <v>165</v>
      </c>
      <c r="Q333" s="1"/>
    </row>
    <row r="334" spans="14:17" x14ac:dyDescent="0.25">
      <c r="N334" s="1"/>
      <c r="O334" s="1"/>
      <c r="P334" s="1"/>
      <c r="Q334" s="1"/>
    </row>
    <row r="335" spans="14:17" x14ac:dyDescent="0.25">
      <c r="N335" s="1"/>
      <c r="O335" s="1"/>
      <c r="P335" s="1"/>
      <c r="Q335" s="1"/>
    </row>
    <row r="336" spans="14:17" x14ac:dyDescent="0.25">
      <c r="N336" s="1"/>
      <c r="O336" s="1"/>
      <c r="P336" s="1"/>
      <c r="Q336" s="1"/>
    </row>
    <row r="337" spans="14:17" x14ac:dyDescent="0.25">
      <c r="N337" s="1"/>
      <c r="O337" s="1"/>
      <c r="P337" s="1"/>
      <c r="Q337" s="1"/>
    </row>
    <row r="346" spans="14:17" x14ac:dyDescent="0.25">
      <c r="O346" s="1"/>
      <c r="P346" s="1"/>
    </row>
    <row r="347" spans="14:17" x14ac:dyDescent="0.25">
      <c r="O347" s="1"/>
      <c r="P347" s="1"/>
    </row>
    <row r="348" spans="14:17" x14ac:dyDescent="0.25">
      <c r="O348" s="1" t="s">
        <v>71</v>
      </c>
      <c r="P348" s="1"/>
    </row>
    <row r="349" spans="14:17" x14ac:dyDescent="0.25">
      <c r="O349" s="1"/>
      <c r="P349" s="1" t="s">
        <v>35</v>
      </c>
    </row>
    <row r="350" spans="14:17" x14ac:dyDescent="0.25">
      <c r="O350" s="2" t="s">
        <v>3</v>
      </c>
      <c r="P350" s="1">
        <v>92</v>
      </c>
    </row>
    <row r="351" spans="14:17" x14ac:dyDescent="0.25">
      <c r="O351" s="1" t="s">
        <v>4</v>
      </c>
      <c r="P351" s="1">
        <v>75</v>
      </c>
    </row>
    <row r="352" spans="14:17" x14ac:dyDescent="0.25">
      <c r="O352" s="1" t="s">
        <v>5</v>
      </c>
      <c r="P352" s="1">
        <v>75</v>
      </c>
    </row>
    <row r="353" spans="15:16" x14ac:dyDescent="0.25">
      <c r="O353" s="1" t="s">
        <v>6</v>
      </c>
      <c r="P353" s="1">
        <v>105</v>
      </c>
    </row>
    <row r="354" spans="15:16" x14ac:dyDescent="0.25">
      <c r="O354" s="1" t="s">
        <v>7</v>
      </c>
      <c r="P354" s="1">
        <v>136</v>
      </c>
    </row>
    <row r="355" spans="15:16" x14ac:dyDescent="0.25">
      <c r="O355" s="1" t="s">
        <v>8</v>
      </c>
      <c r="P355" s="1">
        <v>483</v>
      </c>
    </row>
    <row r="356" spans="15:16" x14ac:dyDescent="0.25">
      <c r="O356" s="1"/>
      <c r="P356" s="1"/>
    </row>
    <row r="375" spans="14:17" x14ac:dyDescent="0.25">
      <c r="N375" s="1"/>
      <c r="O375" s="1"/>
      <c r="P375" s="1"/>
      <c r="Q375" s="1"/>
    </row>
    <row r="376" spans="14:17" x14ac:dyDescent="0.25">
      <c r="N376" s="1"/>
      <c r="O376" s="1" t="s">
        <v>72</v>
      </c>
      <c r="P376" s="1"/>
      <c r="Q376" s="1"/>
    </row>
    <row r="377" spans="14:17" x14ac:dyDescent="0.25">
      <c r="N377" s="1"/>
      <c r="O377" s="1"/>
      <c r="P377" s="1" t="s">
        <v>35</v>
      </c>
      <c r="Q377" s="1"/>
    </row>
    <row r="378" spans="14:17" x14ac:dyDescent="0.25">
      <c r="N378" s="1"/>
      <c r="O378" s="2" t="s">
        <v>3</v>
      </c>
      <c r="P378" s="1">
        <v>24</v>
      </c>
      <c r="Q378" s="1"/>
    </row>
    <row r="379" spans="14:17" x14ac:dyDescent="0.25">
      <c r="N379" s="1"/>
      <c r="O379" s="1" t="s">
        <v>4</v>
      </c>
      <c r="P379" s="1">
        <v>15</v>
      </c>
      <c r="Q379" s="1"/>
    </row>
    <row r="380" spans="14:17" x14ac:dyDescent="0.25">
      <c r="N380" s="1"/>
      <c r="O380" s="1" t="s">
        <v>5</v>
      </c>
      <c r="P380" s="1">
        <v>11</v>
      </c>
      <c r="Q380" s="1"/>
    </row>
    <row r="381" spans="14:17" x14ac:dyDescent="0.25">
      <c r="N381" s="1"/>
      <c r="O381" s="1" t="s">
        <v>6</v>
      </c>
      <c r="P381" s="1">
        <v>9</v>
      </c>
      <c r="Q381" s="1"/>
    </row>
    <row r="382" spans="14:17" x14ac:dyDescent="0.25">
      <c r="N382" s="1"/>
      <c r="O382" s="1" t="s">
        <v>7</v>
      </c>
      <c r="P382" s="1">
        <v>36</v>
      </c>
      <c r="Q382" s="1"/>
    </row>
    <row r="383" spans="14:17" x14ac:dyDescent="0.25">
      <c r="N383" s="1"/>
      <c r="O383" s="1" t="s">
        <v>8</v>
      </c>
      <c r="P383" s="1">
        <v>95</v>
      </c>
      <c r="Q383" s="1"/>
    </row>
    <row r="384" spans="14:17" x14ac:dyDescent="0.25">
      <c r="N384" s="1"/>
      <c r="O384" s="1"/>
      <c r="P384" s="1"/>
      <c r="Q384" s="1"/>
    </row>
    <row r="385" spans="14:17" x14ac:dyDescent="0.25">
      <c r="N385" s="1"/>
      <c r="O385" s="1"/>
      <c r="P385" s="1"/>
      <c r="Q385" s="1"/>
    </row>
    <row r="398" spans="14:17" x14ac:dyDescent="0.25">
      <c r="N398" s="1"/>
      <c r="O398" s="1"/>
      <c r="P398" s="1"/>
      <c r="Q398" s="1"/>
    </row>
    <row r="399" spans="14:17" x14ac:dyDescent="0.25">
      <c r="N399" s="1"/>
      <c r="O399" s="1"/>
      <c r="P399" s="1"/>
      <c r="Q399" s="1"/>
    </row>
    <row r="400" spans="14:17" x14ac:dyDescent="0.25">
      <c r="N400" s="1"/>
      <c r="O400" s="1" t="s">
        <v>73</v>
      </c>
      <c r="P400" s="1"/>
      <c r="Q400" s="1"/>
    </row>
    <row r="401" spans="14:17" x14ac:dyDescent="0.25">
      <c r="N401" s="1"/>
      <c r="O401" s="1"/>
      <c r="P401" s="1" t="s">
        <v>35</v>
      </c>
      <c r="Q401" s="1"/>
    </row>
    <row r="402" spans="14:17" x14ac:dyDescent="0.25">
      <c r="N402" s="1"/>
      <c r="O402" s="2" t="s">
        <v>3</v>
      </c>
      <c r="P402" s="1">
        <v>58</v>
      </c>
      <c r="Q402" s="1"/>
    </row>
    <row r="403" spans="14:17" x14ac:dyDescent="0.25">
      <c r="N403" s="1"/>
      <c r="O403" s="1" t="s">
        <v>4</v>
      </c>
      <c r="P403" s="1">
        <v>23</v>
      </c>
      <c r="Q403" s="1"/>
    </row>
    <row r="404" spans="14:17" x14ac:dyDescent="0.25">
      <c r="N404" s="1"/>
      <c r="O404" s="1" t="s">
        <v>5</v>
      </c>
      <c r="P404" s="1">
        <v>36</v>
      </c>
      <c r="Q404" s="1"/>
    </row>
    <row r="405" spans="14:17" x14ac:dyDescent="0.25">
      <c r="N405" s="1"/>
      <c r="O405" s="1" t="s">
        <v>6</v>
      </c>
      <c r="P405" s="1">
        <v>55</v>
      </c>
      <c r="Q405" s="1"/>
    </row>
    <row r="406" spans="14:17" x14ac:dyDescent="0.25">
      <c r="N406" s="1"/>
      <c r="O406" s="1" t="s">
        <v>7</v>
      </c>
      <c r="P406" s="1">
        <v>65</v>
      </c>
      <c r="Q406" s="1"/>
    </row>
    <row r="407" spans="14:17" x14ac:dyDescent="0.25">
      <c r="N407" s="1"/>
      <c r="O407" s="1" t="s">
        <v>8</v>
      </c>
      <c r="P407" s="1">
        <v>237</v>
      </c>
      <c r="Q407" s="1"/>
    </row>
    <row r="408" spans="14:17" x14ac:dyDescent="0.25">
      <c r="N408" s="1"/>
      <c r="O408" s="1"/>
      <c r="P408" s="1"/>
      <c r="Q408" s="1"/>
    </row>
    <row r="409" spans="14:17" x14ac:dyDescent="0.25">
      <c r="N409" s="1"/>
      <c r="O409" s="1"/>
      <c r="P409" s="1"/>
      <c r="Q409" s="1"/>
    </row>
    <row r="410" spans="14:17" x14ac:dyDescent="0.25">
      <c r="N410" s="1"/>
      <c r="O410" s="1"/>
      <c r="P410" s="1"/>
      <c r="Q410" s="1"/>
    </row>
    <row r="411" spans="14:17" x14ac:dyDescent="0.25">
      <c r="N411" s="1"/>
      <c r="O411" s="1"/>
      <c r="P411" s="1"/>
      <c r="Q411" s="1"/>
    </row>
    <row r="421" spans="14:18" x14ac:dyDescent="0.25">
      <c r="N421" s="1"/>
      <c r="O421" s="1"/>
      <c r="P421" s="1"/>
      <c r="Q421" s="1"/>
      <c r="R421" s="1"/>
    </row>
    <row r="422" spans="14:18" x14ac:dyDescent="0.25">
      <c r="N422" s="1"/>
      <c r="O422" s="1" t="s">
        <v>74</v>
      </c>
      <c r="P422" s="1"/>
      <c r="Q422" s="1"/>
      <c r="R422" s="1"/>
    </row>
    <row r="423" spans="14:18" x14ac:dyDescent="0.25">
      <c r="N423" s="1"/>
      <c r="O423" s="1"/>
      <c r="P423" s="1" t="s">
        <v>35</v>
      </c>
      <c r="Q423" s="1"/>
      <c r="R423" s="1"/>
    </row>
    <row r="424" spans="14:18" x14ac:dyDescent="0.25">
      <c r="N424" s="1"/>
      <c r="O424" s="2" t="s">
        <v>3</v>
      </c>
      <c r="P424" s="1">
        <v>58</v>
      </c>
      <c r="Q424" s="1"/>
      <c r="R424" s="1"/>
    </row>
    <row r="425" spans="14:18" x14ac:dyDescent="0.25">
      <c r="N425" s="1"/>
      <c r="O425" s="1" t="s">
        <v>4</v>
      </c>
      <c r="P425" s="1">
        <v>14</v>
      </c>
      <c r="Q425" s="1"/>
      <c r="R425" s="1"/>
    </row>
    <row r="426" spans="14:18" x14ac:dyDescent="0.25">
      <c r="N426" s="1"/>
      <c r="O426" s="1" t="s">
        <v>5</v>
      </c>
      <c r="P426" s="1">
        <v>38</v>
      </c>
      <c r="Q426" s="1"/>
      <c r="R426" s="1"/>
    </row>
    <row r="427" spans="14:18" x14ac:dyDescent="0.25">
      <c r="N427" s="1"/>
      <c r="O427" s="1" t="s">
        <v>6</v>
      </c>
      <c r="P427" s="1">
        <v>43</v>
      </c>
      <c r="Q427" s="1"/>
      <c r="R427" s="1"/>
    </row>
    <row r="428" spans="14:18" x14ac:dyDescent="0.25">
      <c r="N428" s="1"/>
      <c r="O428" s="1" t="s">
        <v>7</v>
      </c>
      <c r="P428" s="1">
        <v>63</v>
      </c>
      <c r="Q428" s="1"/>
      <c r="R428" s="1"/>
    </row>
    <row r="429" spans="14:18" x14ac:dyDescent="0.25">
      <c r="N429" s="1"/>
      <c r="O429" s="1" t="s">
        <v>8</v>
      </c>
      <c r="P429" s="1">
        <v>216</v>
      </c>
      <c r="Q429" s="1"/>
      <c r="R429" s="1"/>
    </row>
    <row r="430" spans="14:18" x14ac:dyDescent="0.25">
      <c r="N430" s="1"/>
      <c r="O430" s="1"/>
      <c r="P430" s="1"/>
      <c r="Q430" s="1"/>
      <c r="R430" s="1"/>
    </row>
    <row r="431" spans="14:18" x14ac:dyDescent="0.25">
      <c r="N431" s="1"/>
      <c r="O431" s="1"/>
      <c r="P431" s="1"/>
      <c r="Q431" s="1"/>
      <c r="R431" s="1"/>
    </row>
    <row r="432" spans="14:18" x14ac:dyDescent="0.25">
      <c r="N432" s="1"/>
      <c r="O432" s="1"/>
      <c r="P432" s="1"/>
      <c r="Q432" s="1"/>
      <c r="R432" s="1"/>
    </row>
    <row r="433" spans="14:18" x14ac:dyDescent="0.25">
      <c r="N433" s="1"/>
      <c r="O433" s="1"/>
      <c r="P433" s="1"/>
      <c r="Q433" s="1"/>
      <c r="R433" s="1"/>
    </row>
    <row r="434" spans="14:18" x14ac:dyDescent="0.25">
      <c r="N434" s="1"/>
      <c r="O434" s="1"/>
      <c r="P434" s="1"/>
      <c r="Q434" s="1"/>
      <c r="R434" s="1"/>
    </row>
    <row r="446" spans="14:18" x14ac:dyDescent="0.25">
      <c r="N446" s="1"/>
      <c r="O446" s="1"/>
      <c r="P446" s="1"/>
      <c r="Q446" s="1"/>
    </row>
    <row r="447" spans="14:18" x14ac:dyDescent="0.25">
      <c r="N447" s="1"/>
      <c r="O447" s="1"/>
      <c r="P447" s="1"/>
      <c r="Q447" s="1"/>
    </row>
    <row r="448" spans="14:18" x14ac:dyDescent="0.25">
      <c r="N448" s="1"/>
      <c r="O448" s="1" t="s">
        <v>75</v>
      </c>
      <c r="P448" s="1"/>
      <c r="Q448" s="1"/>
    </row>
    <row r="449" spans="14:17" x14ac:dyDescent="0.25">
      <c r="N449" s="1"/>
      <c r="O449" s="1"/>
      <c r="P449" s="1" t="s">
        <v>35</v>
      </c>
      <c r="Q449" s="1"/>
    </row>
    <row r="450" spans="14:17" x14ac:dyDescent="0.25">
      <c r="N450" s="1"/>
      <c r="O450" s="2" t="s">
        <v>3</v>
      </c>
      <c r="P450" s="1">
        <v>9</v>
      </c>
      <c r="Q450" s="1"/>
    </row>
    <row r="451" spans="14:17" x14ac:dyDescent="0.25">
      <c r="N451" s="1"/>
      <c r="O451" s="1" t="s">
        <v>4</v>
      </c>
      <c r="P451" s="1">
        <v>5</v>
      </c>
      <c r="Q451" s="1"/>
    </row>
    <row r="452" spans="14:17" x14ac:dyDescent="0.25">
      <c r="N452" s="1"/>
      <c r="O452" s="1" t="s">
        <v>5</v>
      </c>
      <c r="P452" s="1">
        <v>5</v>
      </c>
      <c r="Q452" s="1"/>
    </row>
    <row r="453" spans="14:17" x14ac:dyDescent="0.25">
      <c r="N453" s="1"/>
      <c r="O453" s="1" t="s">
        <v>6</v>
      </c>
      <c r="P453" s="1">
        <v>11</v>
      </c>
      <c r="Q453" s="1"/>
    </row>
    <row r="454" spans="14:17" x14ac:dyDescent="0.25">
      <c r="N454" s="1"/>
      <c r="O454" s="1" t="s">
        <v>7</v>
      </c>
      <c r="P454" s="1">
        <v>19</v>
      </c>
      <c r="Q454" s="1"/>
    </row>
    <row r="455" spans="14:17" x14ac:dyDescent="0.25">
      <c r="N455" s="1"/>
      <c r="O455" s="1" t="s">
        <v>8</v>
      </c>
      <c r="P455" s="1">
        <v>49</v>
      </c>
      <c r="Q455" s="1"/>
    </row>
    <row r="456" spans="14:17" x14ac:dyDescent="0.25">
      <c r="N456" s="1"/>
      <c r="O456" s="1"/>
      <c r="P456" s="1"/>
      <c r="Q456" s="1"/>
    </row>
    <row r="457" spans="14:17" x14ac:dyDescent="0.25">
      <c r="N457" s="1"/>
      <c r="O457" s="1"/>
      <c r="P457" s="1"/>
      <c r="Q457" s="1"/>
    </row>
    <row r="458" spans="14:17" x14ac:dyDescent="0.25">
      <c r="N458" s="1"/>
      <c r="O458" s="1"/>
      <c r="P458" s="1"/>
      <c r="Q458" s="1"/>
    </row>
    <row r="459" spans="14:17" x14ac:dyDescent="0.25">
      <c r="N459" s="1"/>
      <c r="O459" s="1"/>
      <c r="P459" s="1"/>
      <c r="Q459" s="1"/>
    </row>
    <row r="470" spans="14:18" x14ac:dyDescent="0.25">
      <c r="N470" s="1"/>
      <c r="O470" s="1"/>
      <c r="P470" s="1"/>
      <c r="Q470" s="1"/>
      <c r="R470" s="1"/>
    </row>
    <row r="471" spans="14:18" x14ac:dyDescent="0.25">
      <c r="N471" s="1"/>
      <c r="O471" s="1" t="s">
        <v>76</v>
      </c>
      <c r="P471" s="1"/>
      <c r="Q471" s="1"/>
      <c r="R471" s="1"/>
    </row>
    <row r="472" spans="14:18" x14ac:dyDescent="0.25">
      <c r="N472" s="1"/>
      <c r="O472" s="1"/>
      <c r="P472" s="1" t="s">
        <v>35</v>
      </c>
      <c r="Q472" s="1"/>
      <c r="R472" s="1"/>
    </row>
    <row r="473" spans="14:18" x14ac:dyDescent="0.25">
      <c r="N473" s="1"/>
      <c r="O473" s="2" t="s">
        <v>3</v>
      </c>
      <c r="P473" s="1">
        <v>18</v>
      </c>
      <c r="Q473" s="1"/>
      <c r="R473" s="1"/>
    </row>
    <row r="474" spans="14:18" x14ac:dyDescent="0.25">
      <c r="N474" s="1"/>
      <c r="O474" s="1" t="s">
        <v>4</v>
      </c>
      <c r="P474" s="1">
        <v>17</v>
      </c>
      <c r="Q474" s="1"/>
      <c r="R474" s="1"/>
    </row>
    <row r="475" spans="14:18" x14ac:dyDescent="0.25">
      <c r="N475" s="1"/>
      <c r="O475" s="1" t="s">
        <v>5</v>
      </c>
      <c r="P475" s="1">
        <v>17</v>
      </c>
      <c r="Q475" s="1"/>
      <c r="R475" s="1"/>
    </row>
    <row r="476" spans="14:18" x14ac:dyDescent="0.25">
      <c r="N476" s="1"/>
      <c r="O476" s="1" t="s">
        <v>6</v>
      </c>
      <c r="P476" s="1">
        <v>21</v>
      </c>
      <c r="Q476" s="1"/>
      <c r="R476" s="1"/>
    </row>
    <row r="477" spans="14:18" x14ac:dyDescent="0.25">
      <c r="N477" s="1"/>
      <c r="O477" s="1" t="s">
        <v>7</v>
      </c>
      <c r="P477" s="1">
        <v>33</v>
      </c>
      <c r="Q477" s="1"/>
      <c r="R477" s="1"/>
    </row>
    <row r="478" spans="14:18" x14ac:dyDescent="0.25">
      <c r="N478" s="1"/>
      <c r="O478" s="1" t="s">
        <v>8</v>
      </c>
      <c r="P478" s="1">
        <v>106</v>
      </c>
      <c r="Q478" s="1"/>
      <c r="R478" s="1"/>
    </row>
    <row r="479" spans="14:18" x14ac:dyDescent="0.25">
      <c r="N479" s="1"/>
      <c r="O479" s="1"/>
      <c r="P479" s="1"/>
      <c r="Q479" s="1"/>
      <c r="R479" s="1"/>
    </row>
    <row r="480" spans="14:18" x14ac:dyDescent="0.25">
      <c r="N480" s="1"/>
      <c r="O480" s="1"/>
      <c r="P480" s="1"/>
      <c r="Q480" s="1"/>
      <c r="R480" s="1"/>
    </row>
    <row r="481" spans="14:18" x14ac:dyDescent="0.25">
      <c r="N481" s="1"/>
      <c r="O481" s="1"/>
      <c r="P481" s="1"/>
      <c r="Q481" s="1"/>
      <c r="R481" s="1"/>
    </row>
    <row r="482" spans="14:18" x14ac:dyDescent="0.25">
      <c r="N482" s="1"/>
      <c r="O482" s="1"/>
      <c r="P482" s="1"/>
      <c r="Q482" s="1"/>
      <c r="R482" s="1"/>
    </row>
    <row r="483" spans="14:18" x14ac:dyDescent="0.25">
      <c r="N483" s="1"/>
      <c r="O483" s="1"/>
      <c r="P483" s="1"/>
      <c r="Q483" s="1"/>
      <c r="R483" s="1"/>
    </row>
    <row r="494" spans="14:18" x14ac:dyDescent="0.25">
      <c r="N494" s="1"/>
      <c r="O494" s="1"/>
      <c r="P494" s="1"/>
      <c r="Q494" s="1"/>
      <c r="R494" s="1"/>
    </row>
    <row r="495" spans="14:18" x14ac:dyDescent="0.25">
      <c r="N495" s="1"/>
      <c r="O495" s="1" t="s">
        <v>77</v>
      </c>
      <c r="P495" s="1"/>
      <c r="Q495" s="1"/>
      <c r="R495" s="1"/>
    </row>
    <row r="496" spans="14:18" x14ac:dyDescent="0.25">
      <c r="N496" s="1"/>
      <c r="O496" s="1"/>
      <c r="P496" s="1" t="s">
        <v>35</v>
      </c>
      <c r="Q496" s="1"/>
      <c r="R496" s="1"/>
    </row>
    <row r="497" spans="14:18" x14ac:dyDescent="0.25">
      <c r="N497" s="1"/>
      <c r="O497" s="2" t="s">
        <v>3</v>
      </c>
      <c r="P497" s="1">
        <v>46</v>
      </c>
      <c r="Q497" s="1"/>
      <c r="R497" s="1"/>
    </row>
    <row r="498" spans="14:18" x14ac:dyDescent="0.25">
      <c r="N498" s="1"/>
      <c r="O498" s="1" t="s">
        <v>4</v>
      </c>
      <c r="P498" s="1">
        <v>6</v>
      </c>
      <c r="Q498" s="1"/>
      <c r="R498" s="1"/>
    </row>
    <row r="499" spans="14:18" x14ac:dyDescent="0.25">
      <c r="N499" s="1"/>
      <c r="O499" s="1" t="s">
        <v>5</v>
      </c>
      <c r="P499" s="1">
        <v>9</v>
      </c>
      <c r="Q499" s="1"/>
      <c r="R499" s="1"/>
    </row>
    <row r="500" spans="14:18" x14ac:dyDescent="0.25">
      <c r="N500" s="1"/>
      <c r="O500" s="1" t="s">
        <v>6</v>
      </c>
      <c r="P500" s="1">
        <v>16</v>
      </c>
      <c r="Q500" s="1"/>
      <c r="R500" s="1"/>
    </row>
    <row r="501" spans="14:18" x14ac:dyDescent="0.25">
      <c r="N501" s="1"/>
      <c r="O501" s="1" t="s">
        <v>7</v>
      </c>
      <c r="P501" s="1">
        <v>32</v>
      </c>
      <c r="Q501" s="1"/>
      <c r="R501" s="1"/>
    </row>
    <row r="502" spans="14:18" x14ac:dyDescent="0.25">
      <c r="N502" s="1"/>
      <c r="O502" s="1" t="s">
        <v>8</v>
      </c>
      <c r="P502" s="1">
        <v>109</v>
      </c>
      <c r="Q502" s="1"/>
      <c r="R502" s="1"/>
    </row>
    <row r="503" spans="14:18" x14ac:dyDescent="0.25">
      <c r="N503" s="1"/>
      <c r="O503" s="1"/>
      <c r="P503" s="1"/>
      <c r="Q503" s="1"/>
      <c r="R503" s="1"/>
    </row>
    <row r="504" spans="14:18" x14ac:dyDescent="0.25">
      <c r="N504" s="1"/>
      <c r="O504" s="1"/>
      <c r="P504" s="1"/>
      <c r="Q504" s="1"/>
      <c r="R504" s="1"/>
    </row>
    <row r="517" spans="14:18" x14ac:dyDescent="0.25">
      <c r="N517" s="1"/>
      <c r="O517" s="1"/>
      <c r="P517" s="1"/>
      <c r="Q517" s="1"/>
      <c r="R517" s="1"/>
    </row>
    <row r="518" spans="14:18" x14ac:dyDescent="0.25">
      <c r="N518" s="1"/>
      <c r="O518" s="1"/>
      <c r="P518" s="1"/>
      <c r="Q518" s="1"/>
      <c r="R518" s="1"/>
    </row>
    <row r="519" spans="14:18" x14ac:dyDescent="0.25">
      <c r="N519" s="1"/>
      <c r="O519" s="1" t="s">
        <v>78</v>
      </c>
      <c r="P519" s="1"/>
      <c r="Q519" s="1"/>
      <c r="R519" s="1"/>
    </row>
    <row r="520" spans="14:18" x14ac:dyDescent="0.25">
      <c r="N520" s="1"/>
      <c r="O520" s="1"/>
      <c r="P520" s="1" t="s">
        <v>35</v>
      </c>
      <c r="Q520" s="1"/>
      <c r="R520" s="1"/>
    </row>
    <row r="521" spans="14:18" x14ac:dyDescent="0.25">
      <c r="N521" s="1"/>
      <c r="O521" s="2" t="s">
        <v>3</v>
      </c>
      <c r="P521" s="1">
        <v>73</v>
      </c>
      <c r="Q521" s="1"/>
      <c r="R521" s="1"/>
    </row>
    <row r="522" spans="14:18" x14ac:dyDescent="0.25">
      <c r="N522" s="1"/>
      <c r="O522" s="1" t="s">
        <v>4</v>
      </c>
      <c r="P522" s="1">
        <v>11</v>
      </c>
      <c r="Q522" s="1"/>
      <c r="R522" s="1"/>
    </row>
    <row r="523" spans="14:18" x14ac:dyDescent="0.25">
      <c r="N523" s="1"/>
      <c r="O523" s="1" t="s">
        <v>5</v>
      </c>
      <c r="P523" s="1">
        <v>15</v>
      </c>
      <c r="Q523" s="1"/>
      <c r="R523" s="1"/>
    </row>
    <row r="524" spans="14:18" x14ac:dyDescent="0.25">
      <c r="N524" s="1"/>
      <c r="O524" s="1" t="s">
        <v>6</v>
      </c>
      <c r="P524" s="1">
        <v>26</v>
      </c>
      <c r="Q524" s="1"/>
      <c r="R524" s="1"/>
    </row>
    <row r="525" spans="14:18" x14ac:dyDescent="0.25">
      <c r="N525" s="1"/>
      <c r="O525" s="1" t="s">
        <v>7</v>
      </c>
      <c r="P525" s="1">
        <v>63</v>
      </c>
      <c r="Q525" s="1"/>
      <c r="R525" s="1"/>
    </row>
    <row r="526" spans="14:18" x14ac:dyDescent="0.25">
      <c r="N526" s="1"/>
      <c r="O526" s="1" t="s">
        <v>8</v>
      </c>
      <c r="P526" s="1">
        <v>188</v>
      </c>
      <c r="Q526" s="1"/>
      <c r="R526" s="1"/>
    </row>
    <row r="527" spans="14:18" x14ac:dyDescent="0.25">
      <c r="N527" s="1"/>
      <c r="O527" s="1"/>
      <c r="P527" s="1"/>
      <c r="Q527" s="1"/>
      <c r="R527" s="1"/>
    </row>
    <row r="528" spans="14:18" x14ac:dyDescent="0.25">
      <c r="N528" s="1"/>
      <c r="O528" s="1"/>
      <c r="P528" s="1"/>
      <c r="Q528" s="1"/>
      <c r="R528" s="1"/>
    </row>
    <row r="529" spans="14:18" x14ac:dyDescent="0.25">
      <c r="N529" s="1"/>
      <c r="O529" s="1"/>
      <c r="P529" s="1"/>
      <c r="Q529" s="1"/>
      <c r="R529" s="1"/>
    </row>
    <row r="540" spans="14:18" x14ac:dyDescent="0.25">
      <c r="N540" s="1"/>
      <c r="O540" s="1"/>
      <c r="P540" s="1"/>
      <c r="Q540" s="1"/>
    </row>
    <row r="541" spans="14:18" x14ac:dyDescent="0.25">
      <c r="N541" s="1"/>
      <c r="O541" s="1" t="s">
        <v>79</v>
      </c>
      <c r="P541" s="1"/>
      <c r="Q541" s="1"/>
    </row>
    <row r="542" spans="14:18" x14ac:dyDescent="0.25">
      <c r="N542" s="1"/>
      <c r="O542" s="1"/>
      <c r="P542" s="1" t="s">
        <v>35</v>
      </c>
      <c r="Q542" s="1"/>
    </row>
    <row r="543" spans="14:18" x14ac:dyDescent="0.25">
      <c r="N543" s="1"/>
      <c r="O543" s="2" t="s">
        <v>3</v>
      </c>
      <c r="P543" s="1">
        <v>42</v>
      </c>
      <c r="Q543" s="1"/>
    </row>
    <row r="544" spans="14:18" x14ac:dyDescent="0.25">
      <c r="N544" s="1"/>
      <c r="O544" s="1" t="s">
        <v>4</v>
      </c>
      <c r="P544" s="1">
        <v>14</v>
      </c>
      <c r="Q544" s="1"/>
    </row>
    <row r="545" spans="14:17" x14ac:dyDescent="0.25">
      <c r="N545" s="1"/>
      <c r="O545" s="1" t="s">
        <v>5</v>
      </c>
      <c r="P545" s="1">
        <v>17</v>
      </c>
      <c r="Q545" s="1"/>
    </row>
    <row r="546" spans="14:17" x14ac:dyDescent="0.25">
      <c r="N546" s="1"/>
      <c r="O546" s="1" t="s">
        <v>6</v>
      </c>
      <c r="P546" s="1">
        <v>23</v>
      </c>
      <c r="Q546" s="1"/>
    </row>
    <row r="547" spans="14:17" x14ac:dyDescent="0.25">
      <c r="N547" s="1"/>
      <c r="O547" s="1" t="s">
        <v>7</v>
      </c>
      <c r="P547" s="1">
        <v>40</v>
      </c>
      <c r="Q547" s="1"/>
    </row>
    <row r="548" spans="14:17" x14ac:dyDescent="0.25">
      <c r="N548" s="1"/>
      <c r="O548" s="1" t="s">
        <v>8</v>
      </c>
      <c r="P548" s="1">
        <v>136</v>
      </c>
      <c r="Q548" s="1"/>
    </row>
    <row r="549" spans="14:17" x14ac:dyDescent="0.25">
      <c r="N549" s="1"/>
      <c r="O549" s="1"/>
      <c r="P549" s="1"/>
      <c r="Q549" s="1"/>
    </row>
    <row r="550" spans="14:17" x14ac:dyDescent="0.25">
      <c r="N550" s="1"/>
      <c r="O550" s="1"/>
      <c r="P550" s="1"/>
      <c r="Q550" s="1"/>
    </row>
    <row r="563" spans="14:18" x14ac:dyDescent="0.25">
      <c r="N563" s="1"/>
      <c r="O563" s="1"/>
      <c r="P563" s="1"/>
      <c r="Q563" s="1"/>
      <c r="R563" s="1"/>
    </row>
    <row r="564" spans="14:18" x14ac:dyDescent="0.25">
      <c r="N564" s="1"/>
      <c r="O564" s="1"/>
      <c r="P564" s="1"/>
      <c r="Q564" s="1"/>
      <c r="R564" s="1"/>
    </row>
    <row r="565" spans="14:18" x14ac:dyDescent="0.25">
      <c r="N565" s="1"/>
      <c r="O565" s="1"/>
      <c r="P565" s="1"/>
      <c r="Q565" s="1"/>
      <c r="R565" s="1"/>
    </row>
    <row r="566" spans="14:18" x14ac:dyDescent="0.25">
      <c r="N566" s="1"/>
      <c r="O566" s="1" t="s">
        <v>80</v>
      </c>
      <c r="P566" s="1"/>
      <c r="Q566" s="1"/>
      <c r="R566" s="1"/>
    </row>
    <row r="567" spans="14:18" x14ac:dyDescent="0.25">
      <c r="N567" s="1"/>
      <c r="O567" s="1"/>
      <c r="P567" s="1" t="s">
        <v>35</v>
      </c>
      <c r="Q567" s="1"/>
      <c r="R567" s="1"/>
    </row>
    <row r="568" spans="14:18" x14ac:dyDescent="0.25">
      <c r="N568" s="1"/>
      <c r="O568" s="2" t="s">
        <v>3</v>
      </c>
      <c r="P568" s="1">
        <v>36</v>
      </c>
      <c r="Q568" s="1"/>
      <c r="R568" s="1"/>
    </row>
    <row r="569" spans="14:18" x14ac:dyDescent="0.25">
      <c r="N569" s="1"/>
      <c r="O569" s="1" t="s">
        <v>4</v>
      </c>
      <c r="P569" s="1">
        <v>91</v>
      </c>
      <c r="Q569" s="1"/>
      <c r="R569" s="1"/>
    </row>
    <row r="570" spans="14:18" x14ac:dyDescent="0.25">
      <c r="N570" s="1"/>
      <c r="O570" s="1" t="s">
        <v>5</v>
      </c>
      <c r="P570" s="1">
        <v>85</v>
      </c>
      <c r="Q570" s="1"/>
      <c r="R570" s="1"/>
    </row>
    <row r="571" spans="14:18" x14ac:dyDescent="0.25">
      <c r="N571" s="1"/>
      <c r="O571" s="1" t="s">
        <v>6</v>
      </c>
      <c r="P571" s="1">
        <v>88</v>
      </c>
      <c r="Q571" s="1"/>
      <c r="R571" s="1"/>
    </row>
    <row r="572" spans="14:18" x14ac:dyDescent="0.25">
      <c r="N572" s="1"/>
      <c r="O572" s="1" t="s">
        <v>7</v>
      </c>
      <c r="P572" s="1">
        <v>117</v>
      </c>
      <c r="Q572" s="1"/>
      <c r="R572" s="1"/>
    </row>
    <row r="573" spans="14:18" x14ac:dyDescent="0.25">
      <c r="N573" s="1"/>
      <c r="O573" s="1" t="s">
        <v>8</v>
      </c>
      <c r="P573" s="1">
        <v>417</v>
      </c>
      <c r="Q573" s="1"/>
      <c r="R573" s="1"/>
    </row>
    <row r="574" spans="14:18" x14ac:dyDescent="0.25">
      <c r="N574" s="1"/>
      <c r="O574" s="1"/>
      <c r="P574" s="1"/>
      <c r="Q574" s="1"/>
      <c r="R574" s="1"/>
    </row>
    <row r="575" spans="14:18" x14ac:dyDescent="0.25">
      <c r="N575" s="1"/>
      <c r="O575" s="1"/>
      <c r="P575" s="1"/>
      <c r="Q575" s="1"/>
      <c r="R575" s="1"/>
    </row>
    <row r="576" spans="14:18" x14ac:dyDescent="0.25">
      <c r="N576" s="1"/>
      <c r="O576" s="1"/>
      <c r="P576" s="1"/>
      <c r="Q576" s="1"/>
      <c r="R576" s="1"/>
    </row>
    <row r="577" spans="14:18" x14ac:dyDescent="0.25">
      <c r="N577" s="1"/>
      <c r="O577" s="1"/>
      <c r="P577" s="1"/>
      <c r="Q577" s="1"/>
      <c r="R577" s="1"/>
    </row>
    <row r="578" spans="14:18" x14ac:dyDescent="0.25">
      <c r="N578" s="1"/>
      <c r="O578" s="1"/>
      <c r="P578" s="1"/>
      <c r="Q578" s="1"/>
      <c r="R578" s="1"/>
    </row>
    <row r="579" spans="14:18" x14ac:dyDescent="0.25">
      <c r="N579" s="1"/>
      <c r="O579" s="1"/>
      <c r="P579" s="1"/>
      <c r="Q579" s="1"/>
      <c r="R579" s="1"/>
    </row>
  </sheetData>
  <mergeCells count="13">
    <mergeCell ref="B270:C270"/>
    <mergeCell ref="B271:C271"/>
    <mergeCell ref="B272:C272"/>
    <mergeCell ref="B266:O266"/>
    <mergeCell ref="J267:K267"/>
    <mergeCell ref="L267:M267"/>
    <mergeCell ref="N267:O267"/>
    <mergeCell ref="B267:C267"/>
    <mergeCell ref="B268:C268"/>
    <mergeCell ref="B269:C269"/>
    <mergeCell ref="D267:E267"/>
    <mergeCell ref="F267:G267"/>
    <mergeCell ref="H267:I267"/>
  </mergeCells>
  <pageMargins left="0.7" right="0.7" top="0.75" bottom="0.75" header="0.3" footer="0.3"/>
  <pageSetup paperSize="9" orientation="portrait" r:id="rId1"/>
  <headerFooter scaleWithDoc="0"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8</vt:i4>
      </vt:variant>
    </vt:vector>
  </HeadingPairs>
  <TitlesOfParts>
    <vt:vector size="8" baseType="lpstr">
      <vt:lpstr>Àmbits</vt:lpstr>
      <vt:lpstr>Fase de formació</vt:lpstr>
      <vt:lpstr>Període de Recerca</vt:lpstr>
      <vt:lpstr>Període de Recerca (Elab. Tesi)</vt:lpstr>
      <vt:lpstr>Org. i Sup. Admin</vt:lpstr>
      <vt:lpstr>Mitjans</vt:lpstr>
      <vt:lpstr>Valoració global</vt:lpstr>
      <vt:lpstr>Dades personals i acadèmiques</vt:lpstr>
    </vt:vector>
  </TitlesOfParts>
  <Company>UPC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UPC</dc:creator>
  <cp:lastModifiedBy>UPC</cp:lastModifiedBy>
  <dcterms:created xsi:type="dcterms:W3CDTF">2012-11-20T09:58:04Z</dcterms:created>
  <dcterms:modified xsi:type="dcterms:W3CDTF">2012-11-27T09:18:49Z</dcterms:modified>
</cp:coreProperties>
</file>