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895" windowWidth="15480" windowHeight="69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<sst xmlns="http://schemas.openxmlformats.org/spreadsheetml/2006/main" count="723" uniqueCount="287">
  <si>
    <t>PERFIL DE L'ENSENYAMENT</t>
  </si>
  <si>
    <t>Població i Mostra</t>
  </si>
  <si>
    <t>Génere</t>
  </si>
  <si>
    <t>Respostes</t>
  </si>
  <si>
    <t>Població</t>
  </si>
  <si>
    <t>Total Mostra</t>
  </si>
  <si>
    <t>% Resposta</t>
  </si>
  <si>
    <t>Dones</t>
  </si>
  <si>
    <t>Homes</t>
  </si>
  <si>
    <t>%</t>
  </si>
  <si>
    <t>ESTATUS D'INSERCIÓ</t>
  </si>
  <si>
    <t>Situació laboral actual</t>
  </si>
  <si>
    <t>Aturat però amb experiència</t>
  </si>
  <si>
    <t>No ha treballat mai</t>
  </si>
  <si>
    <t>No</t>
  </si>
  <si>
    <t>Serveis
Universitat</t>
  </si>
  <si>
    <t>Internet</t>
  </si>
  <si>
    <t>Altres</t>
  </si>
  <si>
    <t>SITUACIÓ LABORAL</t>
  </si>
  <si>
    <t>Any d'inici de la feina actual (%)</t>
  </si>
  <si>
    <t>Tipus de contracte (%)</t>
  </si>
  <si>
    <t>Temps contracte (Temporals) (%)</t>
  </si>
  <si>
    <t>Fa més de 3 anys</t>
  </si>
  <si>
    <t>Fa 3 anys</t>
  </si>
  <si>
    <t>Fa 2 anys</t>
  </si>
  <si>
    <t>Fa 1 any</t>
  </si>
  <si>
    <t>Any actual</t>
  </si>
  <si>
    <t>Fix</t>
  </si>
  <si>
    <t>Autònom</t>
  </si>
  <si>
    <t>Temporal</t>
  </si>
  <si>
    <t>Becari</t>
  </si>
  <si>
    <t>Sense
contracte</t>
  </si>
  <si>
    <t>Menys
6 mesos</t>
  </si>
  <si>
    <t>Entre
6-12 mesos</t>
  </si>
  <si>
    <t>Sou anual (%)</t>
  </si>
  <si>
    <t>Titulació
específica</t>
  </si>
  <si>
    <t>Titulació
universitària</t>
  </si>
  <si>
    <t>Cap
titulació</t>
  </si>
  <si>
    <t>Menys 
9.000 €</t>
  </si>
  <si>
    <t>9.000 €
12.000 €</t>
  </si>
  <si>
    <t>12.000 €
15.000 €</t>
  </si>
  <si>
    <t>15.000 €
18.000 €</t>
  </si>
  <si>
    <t>18.000 €
24.000 €</t>
  </si>
  <si>
    <t>24.000 €
30.000 €</t>
  </si>
  <si>
    <t>30.000 €
40.000 €</t>
  </si>
  <si>
    <t>Funcions pròpies</t>
  </si>
  <si>
    <t>Funcions
no pròpies</t>
  </si>
  <si>
    <t>Mitjana</t>
  </si>
  <si>
    <t>Desv.</t>
  </si>
  <si>
    <t>BRANCA D'ACTIVITAT ECONÒMICA</t>
  </si>
  <si>
    <t>Branca d'activitat (%)</t>
  </si>
  <si>
    <t>Pesca</t>
  </si>
  <si>
    <t>Comb.
sòlids</t>
  </si>
  <si>
    <t>Extrac.
mineral</t>
  </si>
  <si>
    <t>Industr.
Química</t>
  </si>
  <si>
    <t>Industr. Farmac.</t>
  </si>
  <si>
    <t>Mater.
Transp.</t>
  </si>
  <si>
    <t>Prod. 
Aliment</t>
  </si>
  <si>
    <t>Textil, cuir ...</t>
  </si>
  <si>
    <t>Fusta</t>
  </si>
  <si>
    <t>Paper</t>
  </si>
  <si>
    <t>Cautxú</t>
  </si>
  <si>
    <t>Comerç</t>
  </si>
  <si>
    <t>Tecnol.
comunic</t>
  </si>
  <si>
    <t>Mitjans
comunic</t>
  </si>
  <si>
    <t>Instit.
financ.</t>
  </si>
  <si>
    <t>Serveis
a empres.</t>
  </si>
  <si>
    <t>Adm.
pública</t>
  </si>
  <si>
    <t>Educ.
investig</t>
  </si>
  <si>
    <t>Sanitat
assist.</t>
  </si>
  <si>
    <t>TIPOLOGIA D'EMPRESA: ÀMBIT I UBICACIÓ</t>
  </si>
  <si>
    <t>Àmbit (%)</t>
  </si>
  <si>
    <t>Ubicació (%)</t>
  </si>
  <si>
    <t>Públic</t>
  </si>
  <si>
    <t>Privat</t>
  </si>
  <si>
    <t>Barcelona</t>
  </si>
  <si>
    <t>Tarragona</t>
  </si>
  <si>
    <t>Girona</t>
  </si>
  <si>
    <t>Lleida</t>
  </si>
  <si>
    <t>Resta
CCAA</t>
  </si>
  <si>
    <t>Europa</t>
  </si>
  <si>
    <t>Resta món</t>
  </si>
  <si>
    <t>QUALITAT DE LA INSERCIÓ: FUNCIONS</t>
  </si>
  <si>
    <t>Funcions</t>
  </si>
  <si>
    <t>Direcció
Gestió</t>
  </si>
  <si>
    <t>Comercial o
logística</t>
  </si>
  <si>
    <t>Docència</t>
  </si>
  <si>
    <t>R+D</t>
  </si>
  <si>
    <t>Assistència
Mèdica/Social</t>
  </si>
  <si>
    <t>Disseny
Art</t>
  </si>
  <si>
    <t>Tècniques</t>
  </si>
  <si>
    <t>Altres qualificades</t>
  </si>
  <si>
    <t>Altres 
no qualificades</t>
  </si>
  <si>
    <t>QUALITAT DE LA INSERCIÓ: SATISFACCIÓ</t>
  </si>
  <si>
    <t>Grau de satisfacció</t>
  </si>
  <si>
    <t>Contingut
de la feina</t>
  </si>
  <si>
    <t>Perspectives
de millora i promoció</t>
  </si>
  <si>
    <t>Nivell
de retribució</t>
  </si>
  <si>
    <t>Satisfacció general
amb la feina</t>
  </si>
  <si>
    <t>(Molt baix 1 - 7 Molt alt)</t>
  </si>
  <si>
    <t>Idiomes</t>
  </si>
  <si>
    <t>L'ATUR</t>
  </si>
  <si>
    <t>Graduats no ocupats</t>
  </si>
  <si>
    <t>Temps recerca de feina (aturats)*</t>
  </si>
  <si>
    <t>ATURATS</t>
  </si>
  <si>
    <t>INACTIUS</t>
  </si>
  <si>
    <t>Menys de 
6 mesos</t>
  </si>
  <si>
    <t>Entre 6 mesos
i 1 any</t>
  </si>
  <si>
    <t>Entre 1 any
i 2 anys</t>
  </si>
  <si>
    <t>Més de
2 anys</t>
  </si>
  <si>
    <t>% s/n ocup</t>
  </si>
  <si>
    <t>% s/atur</t>
  </si>
  <si>
    <t>Rebuig d'ofertes (aturats)*</t>
  </si>
  <si>
    <t>Motius per no cercar feina (inactius)*</t>
  </si>
  <si>
    <t>1 - 3</t>
  </si>
  <si>
    <t>4 - 8</t>
  </si>
  <si>
    <t>Més de 8</t>
  </si>
  <si>
    <t>Continuar
 estudis</t>
  </si>
  <si>
    <t>Maternitat
Llar</t>
  </si>
  <si>
    <t xml:space="preserve"> % s/inact.</t>
  </si>
  <si>
    <t>% s/inact.</t>
  </si>
  <si>
    <t>% s/inactius</t>
  </si>
  <si>
    <t>Graduats
no ocupats</t>
  </si>
  <si>
    <t>sumatori resposta</t>
  </si>
  <si>
    <t>Contactes
personals</t>
  </si>
  <si>
    <t>Iniciativa personal</t>
  </si>
  <si>
    <t>Anuncis
a la premsa</t>
  </si>
  <si>
    <t>Oposicions
Concurs públic</t>
  </si>
  <si>
    <t>Servei Català
Col·locació</t>
  </si>
  <si>
    <t>Pròpia
empresa</t>
  </si>
  <si>
    <t>Conveni
Coop. educativa</t>
  </si>
  <si>
    <t>Col·legi
professional</t>
  </si>
  <si>
    <t>(Gens important 1 - 7 Molt important)</t>
  </si>
  <si>
    <t>Sí</t>
  </si>
  <si>
    <t>Doctorat</t>
  </si>
  <si>
    <t>Mobilitat (%)</t>
  </si>
  <si>
    <t>Has tingut alguna experiència de mobilitat?</t>
  </si>
  <si>
    <t>Durant els estudis</t>
  </si>
  <si>
    <t>Total UPC</t>
  </si>
  <si>
    <t>Mitjans utilitzats per trobar feina</t>
  </si>
  <si>
    <t>DOCTORS ANYS 2003 I 2004</t>
  </si>
  <si>
    <t>FORMACIÓ PRÈVIA</t>
  </si>
  <si>
    <t>Universitat on va cursar els estudis d'accés</t>
  </si>
  <si>
    <t>Universitat de Barcelona</t>
  </si>
  <si>
    <t>Universitat Autònoma de Barcelona</t>
  </si>
  <si>
    <t>Universitat Politècnica de Catalunya</t>
  </si>
  <si>
    <t>Universitat de Girona</t>
  </si>
  <si>
    <t>Universitat de Lleida</t>
  </si>
  <si>
    <t>Universitat Rovira i Virgili</t>
  </si>
  <si>
    <t>Ocupat (baixa o becari)</t>
  </si>
  <si>
    <t>A la universitat</t>
  </si>
  <si>
    <t>En un centre / institut de recerca</t>
  </si>
  <si>
    <t>En empresa o altra institució</t>
  </si>
  <si>
    <t xml:space="preserve">Pública </t>
  </si>
  <si>
    <t>Privada</t>
  </si>
  <si>
    <t>Categoria dins la universitat</t>
  </si>
  <si>
    <t>Lector / Ajudant Doctor</t>
  </si>
  <si>
    <t>Col·laborador</t>
  </si>
  <si>
    <t>Agregat o professor funcionari</t>
  </si>
  <si>
    <t>Associat</t>
  </si>
  <si>
    <t>Només investigador</t>
  </si>
  <si>
    <t>Altres
(becaris, postdoctorals...)</t>
  </si>
  <si>
    <t>Beca</t>
  </si>
  <si>
    <t>Docent / Investigador a la universitat</t>
  </si>
  <si>
    <t>Feina àmbit estudis previs de doctorat</t>
  </si>
  <si>
    <t>Feina àmbit no relacionat amb estudis previs</t>
  </si>
  <si>
    <t>No treballava: estudiant temps complert o feines intermitents</t>
  </si>
  <si>
    <t>Contingut i qualitat de les classes / seminaris / activitats</t>
  </si>
  <si>
    <t>Rellevància de les classes / seminaris / activitats</t>
  </si>
  <si>
    <t>Organització de les classes / seminaris / activitats</t>
  </si>
  <si>
    <t>Qualitat de la tutorització durant la tesi</t>
  </si>
  <si>
    <t>Qualitat supervisió durant la tesi</t>
  </si>
  <si>
    <t>Satisfacció general amb els estudis de doctorat</t>
  </si>
  <si>
    <t>SATISFACCIÓ AMB ELS ESTUDIS DE DOCTORAT</t>
  </si>
  <si>
    <t>Repetiries els estudis de doctorat?</t>
  </si>
  <si>
    <t>Participació en conferències nacionals o internacionals</t>
  </si>
  <si>
    <t>Presentació de la recerca en seminaris interns al departament</t>
  </si>
  <si>
    <t>Nivell d'estudis requerit per accedir a la darrera feina</t>
  </si>
  <si>
    <t>Títol de doctor</t>
  </si>
  <si>
    <t>La seva llic/eng/ dip específica</t>
  </si>
  <si>
    <t>Només titulat universitari</t>
  </si>
  <si>
    <t>Cap titulació</t>
  </si>
  <si>
    <t>Electricitat</t>
  </si>
  <si>
    <t>Agricultura</t>
  </si>
  <si>
    <t>Metal·lúrgia</t>
  </si>
  <si>
    <t>Construcció</t>
  </si>
  <si>
    <t>Restaurants</t>
  </si>
  <si>
    <t>Transport</t>
  </si>
  <si>
    <t>Més d'un any</t>
  </si>
  <si>
    <t>40.000 €
50.000 €</t>
  </si>
  <si>
    <t>Més
50.000 €</t>
  </si>
  <si>
    <t>Menys de 10</t>
  </si>
  <si>
    <t>Entre 10 i 50</t>
  </si>
  <si>
    <t>Entre 51 i 100</t>
  </si>
  <si>
    <t>Entre 101 i 250</t>
  </si>
  <si>
    <t>Entre 251 i 500</t>
  </si>
  <si>
    <t>Més de 500</t>
  </si>
  <si>
    <t>Utilitat dels coneixements de la
formació doctoral</t>
  </si>
  <si>
    <t>FACTORS DE CONTRACTACIÓ</t>
  </si>
  <si>
    <t>Tipologia de doctorat</t>
  </si>
  <si>
    <t>Estades a l'estranger</t>
  </si>
  <si>
    <t>Experiència professional prèvia</t>
  </si>
  <si>
    <t>Saber idiomes</t>
  </si>
  <si>
    <t>Forma de ser</t>
  </si>
  <si>
    <t xml:space="preserve">EUA </t>
  </si>
  <si>
    <t>Altres països</t>
  </si>
  <si>
    <t>Catalunya
o Espanya</t>
  </si>
  <si>
    <t>Després dels estudis</t>
  </si>
  <si>
    <t>NO
NS/NC</t>
  </si>
  <si>
    <t>VALORACIÓ DE L'ADEQUACIÓ DE LA FORMACIÓ REBUDA</t>
  </si>
  <si>
    <t>Nivell de la formació obtinguda</t>
  </si>
  <si>
    <t>Documentar-se</t>
  </si>
  <si>
    <t>Estratègies d'anàlisi de teories i fonaments</t>
  </si>
  <si>
    <t>Tècniques d'anàlisi de dades i resultats</t>
  </si>
  <si>
    <t>Editar, exposar resultats de recerca</t>
  </si>
  <si>
    <t>Dissenyar, planificar i executar la recerca</t>
  </si>
  <si>
    <t>Capacitat de generar nou coneixement</t>
  </si>
  <si>
    <t>Treballar en equip</t>
  </si>
  <si>
    <t>Facilitats per a …</t>
  </si>
  <si>
    <t>Millora professional</t>
  </si>
  <si>
    <t>M'ha obert a noves feines</t>
  </si>
  <si>
    <t>M'he sentit més reconegut professionalment</t>
  </si>
  <si>
    <t>Canvi de feina un cop finalitzat el doctorat</t>
  </si>
  <si>
    <t>Només hi ha un estudiant aturat, la qual cosa no resulta significatiu realitzar l'anàlisi de les variables d'atur</t>
  </si>
  <si>
    <t>DADES IDENTIFICATIVES</t>
  </si>
  <si>
    <t>Edat en el moment de la finalització 
del programa</t>
  </si>
  <si>
    <t>Universitat del títol d'acés és la mateixa que la del doctorat</t>
  </si>
  <si>
    <t>Subàmbit d'acés és la mateix 
que el del doctorat</t>
  </si>
  <si>
    <t>Nivell d'estudis dels pares</t>
  </si>
  <si>
    <t>Un dels dos estudis mitjans</t>
  </si>
  <si>
    <t>Un dels dos estudis superiors</t>
  </si>
  <si>
    <t>Sense estudis/
primaris</t>
  </si>
  <si>
    <t>Adequació requisit i funcions pròpies</t>
  </si>
  <si>
    <t>Nacionalitat</t>
  </si>
  <si>
    <t>Espanyola</t>
  </si>
  <si>
    <t>Tipus de tesi doctoral</t>
  </si>
  <si>
    <t>Monografia</t>
  </si>
  <si>
    <t>Col·lecció d'articles</t>
  </si>
  <si>
    <t>Derivació publicacions en cas d'haver fet una monografia</t>
  </si>
  <si>
    <t>Article (revista científica)</t>
  </si>
  <si>
    <t>Més d'un article</t>
  </si>
  <si>
    <t>Idioma inscripció de la tesi</t>
  </si>
  <si>
    <t>Català</t>
  </si>
  <si>
    <t>Castellà</t>
  </si>
  <si>
    <t>Anglès</t>
  </si>
  <si>
    <t>Més d'un idioma</t>
  </si>
  <si>
    <t>Qualificació de la defensa de la tesi</t>
  </si>
  <si>
    <t>Aprovat</t>
  </si>
  <si>
    <t>Notable</t>
  </si>
  <si>
    <t>Excel·lent</t>
  </si>
  <si>
    <t>Excel·lent cum laude</t>
  </si>
  <si>
    <t>Excel·lent cum laude per unanimitat</t>
  </si>
  <si>
    <t>Forma de treball durant la tesi</t>
  </si>
  <si>
    <t>Majoritàriament de manera independent</t>
  </si>
  <si>
    <t>Majoritàriament dins un grup de recerca/mixta</t>
  </si>
  <si>
    <t>Tesis de tipus empírica?</t>
  </si>
  <si>
    <t>Possessió del títol de Doctor Europeu</t>
  </si>
  <si>
    <t>No / NS/NC</t>
  </si>
  <si>
    <t>Possessió premi extraordinari doctorat</t>
  </si>
  <si>
    <t>Jornada de treball</t>
  </si>
  <si>
    <t>Temps Complet</t>
  </si>
  <si>
    <t>Jornada Parcial o Altres</t>
  </si>
  <si>
    <t>DESCRIPCIÓ DE LA TESI DOCTORAL</t>
  </si>
  <si>
    <t>Lloc on té/ha realitzat la feina de major dedicació</t>
  </si>
  <si>
    <t>Tipus d'universitat on té/ha realitzat la feina</t>
  </si>
  <si>
    <t>FONT D'INGRESSOS DURANT ELS ESTUDIS DE DOCTORAT</t>
  </si>
  <si>
    <t>PROGRAMA DE DOCTORAT</t>
  </si>
  <si>
    <t>Àrea del programa de doctorat cursat</t>
  </si>
  <si>
    <t>Biologia i Natura</t>
  </si>
  <si>
    <t>Física i Matemàtiques</t>
  </si>
  <si>
    <t>Arquitectura</t>
  </si>
  <si>
    <t>Enginyeria Civil</t>
  </si>
  <si>
    <t>Nàutica</t>
  </si>
  <si>
    <t>Informació i Comunicació</t>
  </si>
  <si>
    <t>Tecnologies Avançades de la Producció</t>
  </si>
  <si>
    <t>Universitat Ramón Llull</t>
  </si>
  <si>
    <t>Altres univ. espanyoles de fora de Catalunya</t>
  </si>
  <si>
    <t>Altres univ. de fora d'Espanya</t>
  </si>
  <si>
    <t>Estrangera</t>
  </si>
  <si>
    <t>Llibre o capítols en un llibre</t>
  </si>
  <si>
    <t>Article (revista científica) i un llibre o capítols en un llibre</t>
  </si>
  <si>
    <t>Més d'un article i un llibre o capítols en un llibre</t>
  </si>
  <si>
    <t>Cap dels anteriors o no ha derivat cap més publicació</t>
  </si>
  <si>
    <t>Nombre de treballadors de l'empresa</t>
  </si>
  <si>
    <t>Formació / Domini TC</t>
  </si>
  <si>
    <t>(Gens d'acord 1 - 7 Totalment d'acord)</t>
  </si>
  <si>
    <t>Estratègies d'anàlisi de plantejaments 
i mètodes de recerca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</si>
</sst>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0"/>
    </font>
    <font>
      <b/>
      <sz val="8"/>
      <color indexed="12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10" fontId="8" fillId="2" borderId="1" xfId="22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vertical="center"/>
    </xf>
    <xf numFmtId="9" fontId="9" fillId="2" borderId="0" xfId="22" applyFont="1" applyFill="1" applyAlignment="1">
      <alignment vertical="center"/>
    </xf>
    <xf numFmtId="10" fontId="9" fillId="2" borderId="0" xfId="22" applyNumberFormat="1" applyFont="1" applyFill="1" applyAlignment="1">
      <alignment vertical="center"/>
    </xf>
    <xf numFmtId="10" fontId="9" fillId="2" borderId="0" xfId="22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0" fontId="7" fillId="2" borderId="0" xfId="22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0" fontId="6" fillId="2" borderId="1" xfId="22" applyNumberFormat="1" applyFont="1" applyFill="1" applyBorder="1" applyAlignment="1">
      <alignment horizontal="center" vertical="center" wrapText="1"/>
    </xf>
    <xf numFmtId="10" fontId="6" fillId="2" borderId="1" xfId="22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0" fontId="6" fillId="2" borderId="0" xfId="2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10" fontId="6" fillId="2" borderId="0" xfId="22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10" fontId="8" fillId="2" borderId="0" xfId="22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0" fontId="8" fillId="2" borderId="5" xfId="22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/>
    </xf>
    <xf numFmtId="10" fontId="8" fillId="2" borderId="6" xfId="22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2" borderId="0" xfId="22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10" fontId="8" fillId="2" borderId="8" xfId="22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9" fillId="2" borderId="0" xfId="22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10" fontId="0" fillId="2" borderId="0" xfId="22" applyNumberForma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10" fontId="8" fillId="2" borderId="7" xfId="22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0" fontId="8" fillId="2" borderId="1" xfId="22" applyNumberFormat="1" applyFont="1" applyFill="1" applyBorder="1" applyAlignment="1">
      <alignment horizontal="center" vertical="center"/>
    </xf>
    <xf numFmtId="0" fontId="8" fillId="2" borderId="1" xfId="22" applyNumberFormat="1" applyFont="1" applyFill="1" applyBorder="1" applyAlignment="1">
      <alignment horizontal="center" vertical="center"/>
    </xf>
    <xf numFmtId="10" fontId="8" fillId="2" borderId="5" xfId="22" applyNumberFormat="1" applyFont="1" applyFill="1" applyBorder="1" applyAlignment="1">
      <alignment horizontal="center" vertical="center"/>
    </xf>
    <xf numFmtId="2" fontId="8" fillId="2" borderId="1" xfId="22" applyNumberFormat="1" applyFont="1" applyFill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7" xfId="22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3628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10F1F"/>
      <rgbColor rgb="00339966"/>
      <rgbColor rgb="00003300"/>
      <rgbColor rgb="00333300"/>
      <rgbColor rgb="00993300"/>
      <rgbColor rgb="00993366"/>
      <rgbColor rgb="00336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3"/>
  <sheetViews>
    <sheetView tabSelected="1" workbookViewId="0" topLeftCell="A1">
      <selection activeCell="A1" sqref="A1:F1"/>
    </sheetView>
  </sheetViews>
  <sheetFormatPr defaultColWidth="11.421875" defaultRowHeight="18.75" customHeight="1"/>
  <cols>
    <col min="1" max="1" width="15.28125" style="2" customWidth="1"/>
    <col min="2" max="2" width="13.7109375" style="1" customWidth="1"/>
    <col min="3" max="3" width="12.7109375" style="1" customWidth="1"/>
    <col min="4" max="9" width="12.00390625" style="1" customWidth="1"/>
    <col min="10" max="10" width="11.8515625" style="1" customWidth="1"/>
    <col min="11" max="11" width="10.8515625" style="1" customWidth="1"/>
    <col min="12" max="12" width="13.140625" style="1" customWidth="1"/>
    <col min="13" max="13" width="12.140625" style="1" customWidth="1"/>
    <col min="14" max="14" width="11.28125" style="1" customWidth="1"/>
    <col min="15" max="15" width="10.7109375" style="1" customWidth="1"/>
    <col min="16" max="25" width="10.8515625" style="1" customWidth="1"/>
    <col min="26" max="16384" width="11.421875" style="1" customWidth="1"/>
  </cols>
  <sheetData>
    <row r="1" spans="1:6" ht="18.75" customHeight="1">
      <c r="A1" s="119" t="s">
        <v>140</v>
      </c>
      <c r="B1" s="119"/>
      <c r="C1" s="119"/>
      <c r="D1" s="119"/>
      <c r="E1" s="119"/>
      <c r="F1" s="119"/>
    </row>
    <row r="3" spans="1:14" ht="18.75" customHeight="1">
      <c r="A3" s="87" t="s">
        <v>0</v>
      </c>
      <c r="B3" s="88"/>
      <c r="C3" s="88"/>
      <c r="D3" s="88"/>
      <c r="E3" s="88"/>
      <c r="F3" s="88"/>
      <c r="G3" s="88"/>
      <c r="H3" s="89"/>
      <c r="I3" s="60"/>
      <c r="J3" s="60"/>
      <c r="K3" s="60"/>
      <c r="L3" s="60"/>
      <c r="M3" s="60"/>
      <c r="N3" s="60"/>
    </row>
    <row r="4" spans="1:25" s="3" customFormat="1" ht="18.75" customHeight="1">
      <c r="A4" s="120"/>
      <c r="B4" s="123" t="s">
        <v>1</v>
      </c>
      <c r="C4" s="124"/>
      <c r="D4" s="125"/>
      <c r="E4" s="123" t="s">
        <v>2</v>
      </c>
      <c r="F4" s="124"/>
      <c r="G4" s="124"/>
      <c r="H4" s="125"/>
      <c r="I4" s="78"/>
      <c r="J4" s="68"/>
      <c r="K4" s="68"/>
      <c r="L4" s="68"/>
      <c r="M4" s="68"/>
      <c r="N4" s="68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3" customFormat="1" ht="27.75" customHeight="1">
      <c r="A5" s="121"/>
      <c r="B5" s="126"/>
      <c r="C5" s="127"/>
      <c r="D5" s="128"/>
      <c r="E5" s="126"/>
      <c r="F5" s="127"/>
      <c r="G5" s="127"/>
      <c r="H5" s="128"/>
      <c r="I5" s="78"/>
      <c r="J5" s="77"/>
      <c r="K5" s="77"/>
      <c r="L5" s="77"/>
      <c r="M5" s="77"/>
      <c r="N5" s="77"/>
      <c r="O5" s="5"/>
      <c r="P5" s="5"/>
      <c r="Q5" s="5"/>
      <c r="R5" s="5"/>
      <c r="S5" s="5"/>
      <c r="T5" s="5"/>
      <c r="U5" s="4"/>
      <c r="V5" s="4"/>
      <c r="W5" s="4"/>
      <c r="X5" s="4"/>
      <c r="Y5" s="4"/>
    </row>
    <row r="6" spans="1:25" s="3" customFormat="1" ht="18.75" customHeight="1">
      <c r="A6" s="121"/>
      <c r="B6" s="69" t="s">
        <v>4</v>
      </c>
      <c r="C6" s="69" t="s">
        <v>5</v>
      </c>
      <c r="D6" s="69" t="s">
        <v>6</v>
      </c>
      <c r="E6" s="91" t="s">
        <v>7</v>
      </c>
      <c r="F6" s="107"/>
      <c r="G6" s="91" t="s">
        <v>8</v>
      </c>
      <c r="H6" s="107"/>
      <c r="I6" s="78"/>
      <c r="J6" s="77"/>
      <c r="K6" s="68"/>
      <c r="L6" s="68"/>
      <c r="M6" s="68"/>
      <c r="N6" s="68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" customFormat="1" ht="18.75" customHeight="1">
      <c r="A7" s="122"/>
      <c r="B7" s="70"/>
      <c r="C7" s="70"/>
      <c r="D7" s="70"/>
      <c r="E7" s="6" t="s">
        <v>3</v>
      </c>
      <c r="F7" s="6" t="s">
        <v>9</v>
      </c>
      <c r="G7" s="6" t="s">
        <v>3</v>
      </c>
      <c r="H7" s="6" t="s">
        <v>9</v>
      </c>
      <c r="I7" s="78"/>
      <c r="J7" s="77"/>
      <c r="K7" s="68"/>
      <c r="L7" s="68"/>
      <c r="M7" s="68"/>
      <c r="N7" s="68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18.75" customHeight="1">
      <c r="A8" s="25" t="s">
        <v>138</v>
      </c>
      <c r="B8" s="15">
        <v>197</v>
      </c>
      <c r="C8" s="15">
        <v>112</v>
      </c>
      <c r="D8" s="27">
        <f>C8/B8</f>
        <v>0.5685279187817259</v>
      </c>
      <c r="E8" s="6">
        <v>14</v>
      </c>
      <c r="F8" s="26">
        <f>E8/C8</f>
        <v>0.125</v>
      </c>
      <c r="G8" s="6">
        <v>98</v>
      </c>
      <c r="H8" s="26">
        <f>G8/C8</f>
        <v>0.875</v>
      </c>
      <c r="I8" s="30"/>
      <c r="J8" s="33"/>
      <c r="K8" s="31"/>
      <c r="L8" s="31"/>
      <c r="M8" s="31"/>
      <c r="N8" s="31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" customFormat="1" ht="18.75" customHeight="1">
      <c r="A9" s="29"/>
      <c r="B9" s="30"/>
      <c r="C9" s="30"/>
      <c r="D9" s="31"/>
      <c r="E9" s="32"/>
      <c r="F9" s="33"/>
      <c r="G9" s="32"/>
      <c r="H9" s="33"/>
      <c r="I9" s="30"/>
      <c r="J9" s="33"/>
      <c r="K9" s="31"/>
      <c r="L9" s="31"/>
      <c r="M9" s="31"/>
      <c r="N9" s="31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.75" customHeight="1">
      <c r="A10" s="10"/>
      <c r="B10" s="11"/>
      <c r="C10" s="11"/>
      <c r="D10" s="12"/>
      <c r="E10" s="9"/>
      <c r="F10" s="13"/>
      <c r="G10" s="9"/>
      <c r="H10" s="13"/>
      <c r="I10" s="9"/>
      <c r="J10" s="14"/>
      <c r="K10" s="14"/>
      <c r="L10" s="14"/>
      <c r="M10" s="14"/>
      <c r="N10" s="14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customHeight="1">
      <c r="A11" s="87" t="s">
        <v>224</v>
      </c>
      <c r="B11" s="88"/>
      <c r="C11" s="88"/>
      <c r="D11" s="88"/>
      <c r="E11" s="88"/>
      <c r="F11" s="88"/>
      <c r="G11" s="88"/>
      <c r="H11" s="89"/>
      <c r="I11" s="75"/>
      <c r="J11" s="14"/>
      <c r="K11" s="14"/>
      <c r="L11" s="14"/>
      <c r="M11" s="14"/>
      <c r="N11" s="14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customHeight="1">
      <c r="A12" s="102"/>
      <c r="B12" s="79" t="s">
        <v>233</v>
      </c>
      <c r="C12" s="80"/>
      <c r="D12" s="80"/>
      <c r="E12" s="80"/>
      <c r="F12" s="81" t="s">
        <v>225</v>
      </c>
      <c r="G12" s="82"/>
      <c r="H12" s="83"/>
      <c r="I12" s="62"/>
      <c r="J12" s="61"/>
      <c r="K12" s="61"/>
      <c r="L12" s="61"/>
      <c r="M12" s="61"/>
      <c r="N12" s="14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customHeight="1">
      <c r="A13" s="100"/>
      <c r="B13" s="79" t="s">
        <v>234</v>
      </c>
      <c r="C13" s="94"/>
      <c r="D13" s="79" t="s">
        <v>278</v>
      </c>
      <c r="E13" s="80"/>
      <c r="F13" s="84"/>
      <c r="G13" s="85"/>
      <c r="H13" s="86"/>
      <c r="I13" s="62"/>
      <c r="J13" s="77"/>
      <c r="K13" s="77"/>
      <c r="L13" s="77"/>
      <c r="M13" s="77"/>
      <c r="N13" s="14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8.75" customHeight="1">
      <c r="A14" s="101"/>
      <c r="B14" s="6" t="s">
        <v>3</v>
      </c>
      <c r="C14" s="15" t="s">
        <v>9</v>
      </c>
      <c r="D14" s="6" t="s">
        <v>3</v>
      </c>
      <c r="E14" s="15" t="s">
        <v>9</v>
      </c>
      <c r="F14" s="45" t="s">
        <v>3</v>
      </c>
      <c r="G14" s="46" t="s">
        <v>47</v>
      </c>
      <c r="H14" s="45" t="s">
        <v>48</v>
      </c>
      <c r="I14" s="49"/>
      <c r="J14" s="32"/>
      <c r="K14" s="30"/>
      <c r="L14" s="32"/>
      <c r="M14" s="30"/>
      <c r="N14" s="1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customHeight="1">
      <c r="A15" s="28" t="s">
        <v>7</v>
      </c>
      <c r="B15" s="136">
        <v>14</v>
      </c>
      <c r="C15" s="138">
        <v>1</v>
      </c>
      <c r="D15" s="136">
        <v>0</v>
      </c>
      <c r="E15" s="138">
        <v>0</v>
      </c>
      <c r="F15" s="132">
        <v>14</v>
      </c>
      <c r="G15" s="143">
        <v>32.21</v>
      </c>
      <c r="H15" s="132">
        <v>5.19</v>
      </c>
      <c r="I15" s="50"/>
      <c r="J15" s="35"/>
      <c r="K15" s="36"/>
      <c r="L15" s="35"/>
      <c r="M15" s="36"/>
      <c r="N15" s="14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8.75" customHeight="1">
      <c r="A16" s="28" t="s">
        <v>8</v>
      </c>
      <c r="B16" s="136">
        <v>98</v>
      </c>
      <c r="C16" s="138">
        <v>1</v>
      </c>
      <c r="D16" s="136">
        <v>0</v>
      </c>
      <c r="E16" s="138">
        <v>0</v>
      </c>
      <c r="F16" s="132">
        <v>98</v>
      </c>
      <c r="G16" s="143">
        <v>35.78</v>
      </c>
      <c r="H16" s="132">
        <v>8.53</v>
      </c>
      <c r="I16" s="50"/>
      <c r="J16" s="35"/>
      <c r="K16" s="36"/>
      <c r="L16" s="35"/>
      <c r="M16" s="36"/>
      <c r="N16" s="14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customHeight="1">
      <c r="A17" s="28" t="s">
        <v>138</v>
      </c>
      <c r="B17" s="136">
        <v>112</v>
      </c>
      <c r="C17" s="138">
        <v>1</v>
      </c>
      <c r="D17" s="136">
        <v>0</v>
      </c>
      <c r="E17" s="138">
        <v>0</v>
      </c>
      <c r="F17" s="132">
        <f>SUM(F15:F16)</f>
        <v>112</v>
      </c>
      <c r="G17" s="143">
        <v>35.33</v>
      </c>
      <c r="H17" s="132">
        <v>8.25</v>
      </c>
      <c r="I17" s="50"/>
      <c r="J17" s="35"/>
      <c r="K17" s="36"/>
      <c r="L17" s="35"/>
      <c r="M17" s="36"/>
      <c r="N17" s="14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customHeight="1">
      <c r="A18" s="34"/>
      <c r="B18" s="35"/>
      <c r="C18" s="36"/>
      <c r="D18" s="35"/>
      <c r="E18" s="36"/>
      <c r="F18" s="35"/>
      <c r="G18" s="36"/>
      <c r="H18" s="13"/>
      <c r="I18" s="9"/>
      <c r="J18" s="14"/>
      <c r="K18" s="14"/>
      <c r="L18" s="14"/>
      <c r="M18" s="14"/>
      <c r="N18" s="14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customHeight="1">
      <c r="A19" s="10"/>
      <c r="B19" s="11"/>
      <c r="C19" s="11"/>
      <c r="D19" s="12"/>
      <c r="E19" s="9"/>
      <c r="F19" s="13"/>
      <c r="G19" s="9"/>
      <c r="H19" s="13"/>
      <c r="I19" s="9"/>
      <c r="J19" s="14"/>
      <c r="K19" s="14"/>
      <c r="L19" s="14"/>
      <c r="M19" s="14"/>
      <c r="N19" s="14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.75" customHeight="1">
      <c r="A20" s="87" t="s">
        <v>224</v>
      </c>
      <c r="B20" s="88"/>
      <c r="C20" s="88"/>
      <c r="D20" s="88"/>
      <c r="E20" s="88"/>
      <c r="F20" s="88"/>
      <c r="G20" s="88"/>
      <c r="H20" s="88"/>
      <c r="I20" s="88"/>
      <c r="J20" s="88"/>
      <c r="K20" s="89"/>
      <c r="L20" s="60"/>
      <c r="M20" s="60"/>
      <c r="N20" s="6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2" ht="27" customHeight="1">
      <c r="A21" s="102"/>
      <c r="B21" s="79" t="s">
        <v>226</v>
      </c>
      <c r="C21" s="80"/>
      <c r="D21" s="94"/>
      <c r="E21" s="79" t="s">
        <v>227</v>
      </c>
      <c r="F21" s="80"/>
      <c r="G21" s="94"/>
      <c r="H21" s="79" t="s">
        <v>228</v>
      </c>
      <c r="I21" s="80"/>
      <c r="J21" s="80"/>
      <c r="K21" s="9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1" ht="34.5" customHeight="1">
      <c r="A22" s="101"/>
      <c r="B22" s="6" t="s">
        <v>3</v>
      </c>
      <c r="C22" s="15" t="s">
        <v>133</v>
      </c>
      <c r="D22" s="15" t="s">
        <v>14</v>
      </c>
      <c r="E22" s="6" t="s">
        <v>3</v>
      </c>
      <c r="F22" s="15" t="s">
        <v>133</v>
      </c>
      <c r="G22" s="15" t="s">
        <v>14</v>
      </c>
      <c r="H22" s="45" t="s">
        <v>3</v>
      </c>
      <c r="I22" s="45" t="s">
        <v>231</v>
      </c>
      <c r="J22" s="45" t="s">
        <v>229</v>
      </c>
      <c r="K22" s="6" t="s">
        <v>230</v>
      </c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8.75" customHeight="1">
      <c r="A23" s="28" t="s">
        <v>7</v>
      </c>
      <c r="B23" s="136">
        <v>14</v>
      </c>
      <c r="C23" s="138">
        <f>4/B23</f>
        <v>0.2857142857142857</v>
      </c>
      <c r="D23" s="138">
        <f>10/B23</f>
        <v>0.7142857142857143</v>
      </c>
      <c r="E23" s="136">
        <v>14</v>
      </c>
      <c r="F23" s="138">
        <f>9/E23</f>
        <v>0.6428571428571429</v>
      </c>
      <c r="G23" s="138">
        <f>5/E23</f>
        <v>0.35714285714285715</v>
      </c>
      <c r="H23" s="132">
        <v>14</v>
      </c>
      <c r="I23" s="133">
        <f>6/H23</f>
        <v>0.42857142857142855</v>
      </c>
      <c r="J23" s="133">
        <f>1/H23</f>
        <v>0.07142857142857142</v>
      </c>
      <c r="K23" s="138">
        <f>7/H23</f>
        <v>0.5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8.75" customHeight="1">
      <c r="A24" s="28" t="s">
        <v>8</v>
      </c>
      <c r="B24" s="136">
        <v>98</v>
      </c>
      <c r="C24" s="138">
        <f>75/B24</f>
        <v>0.7653061224489796</v>
      </c>
      <c r="D24" s="138">
        <f>23/B24</f>
        <v>0.23469387755102042</v>
      </c>
      <c r="E24" s="136">
        <v>97</v>
      </c>
      <c r="F24" s="138">
        <f>53/E24</f>
        <v>0.5463917525773195</v>
      </c>
      <c r="G24" s="138">
        <f>44/E24</f>
        <v>0.4536082474226804</v>
      </c>
      <c r="H24" s="132">
        <v>98</v>
      </c>
      <c r="I24" s="133">
        <f>35/H24</f>
        <v>0.35714285714285715</v>
      </c>
      <c r="J24" s="133">
        <f>24/H24</f>
        <v>0.24489795918367346</v>
      </c>
      <c r="K24" s="138">
        <f>39/H24</f>
        <v>0.3979591836734694</v>
      </c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8.75" customHeight="1">
      <c r="A25" s="28" t="s">
        <v>138</v>
      </c>
      <c r="B25" s="136">
        <v>112</v>
      </c>
      <c r="C25" s="138">
        <f>79/B25</f>
        <v>0.7053571428571429</v>
      </c>
      <c r="D25" s="138">
        <f>33/B25</f>
        <v>0.29464285714285715</v>
      </c>
      <c r="E25" s="136">
        <v>111</v>
      </c>
      <c r="F25" s="138">
        <f>62/E25</f>
        <v>0.5585585585585585</v>
      </c>
      <c r="G25" s="138">
        <f>49/E25</f>
        <v>0.44144144144144143</v>
      </c>
      <c r="H25" s="132">
        <v>112</v>
      </c>
      <c r="I25" s="133">
        <f>41/H25</f>
        <v>0.36607142857142855</v>
      </c>
      <c r="J25" s="133">
        <f>25/H25</f>
        <v>0.22321428571428573</v>
      </c>
      <c r="K25" s="133">
        <f>46/H25</f>
        <v>0.4107142857142857</v>
      </c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5" ht="18.75" customHeight="1">
      <c r="A26" s="10"/>
      <c r="B26" s="11"/>
      <c r="C26" s="11"/>
      <c r="D26" s="12"/>
      <c r="E26" s="9"/>
      <c r="F26" s="13"/>
      <c r="G26" s="9"/>
      <c r="H26" s="13"/>
      <c r="I26" s="9"/>
      <c r="J26" s="14"/>
      <c r="K26" s="14"/>
      <c r="L26" s="14"/>
      <c r="M26" s="14"/>
      <c r="N26" s="14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8.75" customHeight="1">
      <c r="A27" s="10"/>
      <c r="B27" s="11"/>
      <c r="C27" s="11"/>
      <c r="D27" s="12"/>
      <c r="E27" s="9"/>
      <c r="F27" s="13"/>
      <c r="G27" s="9"/>
      <c r="H27" s="13"/>
      <c r="I27" s="9"/>
      <c r="J27" s="14"/>
      <c r="K27" s="14"/>
      <c r="L27" s="14"/>
      <c r="M27" s="14"/>
      <c r="N27" s="14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19" ht="18.75" customHeight="1">
      <c r="A28" s="98" t="s">
        <v>141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ht="18.75" customHeight="1">
      <c r="A29" s="102"/>
      <c r="B29" s="84" t="s">
        <v>142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22.5" customHeight="1">
      <c r="A30" s="100"/>
      <c r="B30" s="79" t="s">
        <v>143</v>
      </c>
      <c r="C30" s="94"/>
      <c r="D30" s="79" t="s">
        <v>144</v>
      </c>
      <c r="E30" s="94"/>
      <c r="F30" s="79" t="s">
        <v>145</v>
      </c>
      <c r="G30" s="94"/>
      <c r="H30" s="79" t="s">
        <v>146</v>
      </c>
      <c r="I30" s="94"/>
      <c r="J30" s="79" t="s">
        <v>147</v>
      </c>
      <c r="K30" s="94"/>
      <c r="L30" s="79" t="s">
        <v>148</v>
      </c>
      <c r="M30" s="94"/>
      <c r="N30" s="79" t="s">
        <v>275</v>
      </c>
      <c r="O30" s="94"/>
      <c r="P30" s="79" t="s">
        <v>276</v>
      </c>
      <c r="Q30" s="94"/>
      <c r="R30" s="79" t="s">
        <v>277</v>
      </c>
      <c r="S30" s="94"/>
    </row>
    <row r="31" spans="1:19" ht="18.75" customHeight="1">
      <c r="A31" s="101"/>
      <c r="B31" s="6" t="s">
        <v>3</v>
      </c>
      <c r="C31" s="15" t="s">
        <v>9</v>
      </c>
      <c r="D31" s="6" t="s">
        <v>3</v>
      </c>
      <c r="E31" s="15" t="s">
        <v>9</v>
      </c>
      <c r="F31" s="6" t="s">
        <v>3</v>
      </c>
      <c r="G31" s="15" t="s">
        <v>9</v>
      </c>
      <c r="H31" s="6" t="s">
        <v>3</v>
      </c>
      <c r="I31" s="15" t="s">
        <v>9</v>
      </c>
      <c r="J31" s="6" t="s">
        <v>3</v>
      </c>
      <c r="K31" s="15" t="s">
        <v>9</v>
      </c>
      <c r="L31" s="6" t="s">
        <v>3</v>
      </c>
      <c r="M31" s="15" t="s">
        <v>9</v>
      </c>
      <c r="N31" s="6" t="s">
        <v>3</v>
      </c>
      <c r="O31" s="15" t="s">
        <v>9</v>
      </c>
      <c r="P31" s="6" t="s">
        <v>3</v>
      </c>
      <c r="Q31" s="15" t="s">
        <v>9</v>
      </c>
      <c r="R31" s="6" t="s">
        <v>3</v>
      </c>
      <c r="S31" s="15" t="s">
        <v>9</v>
      </c>
    </row>
    <row r="32" spans="1:19" ht="18.75" customHeight="1">
      <c r="A32" s="28" t="s">
        <v>7</v>
      </c>
      <c r="B32" s="136">
        <v>5</v>
      </c>
      <c r="C32" s="138">
        <f>B32/14</f>
        <v>0.35714285714285715</v>
      </c>
      <c r="D32" s="136">
        <v>3</v>
      </c>
      <c r="E32" s="138">
        <f>D32/14</f>
        <v>0.21428571428571427</v>
      </c>
      <c r="F32" s="136">
        <v>4</v>
      </c>
      <c r="G32" s="138">
        <f>F32/14</f>
        <v>0.2857142857142857</v>
      </c>
      <c r="H32" s="136">
        <v>0</v>
      </c>
      <c r="I32" s="138">
        <f>H32/14</f>
        <v>0</v>
      </c>
      <c r="J32" s="136">
        <v>0</v>
      </c>
      <c r="K32" s="138">
        <f>J32/14</f>
        <v>0</v>
      </c>
      <c r="L32" s="136">
        <v>0</v>
      </c>
      <c r="M32" s="138">
        <f>L32/14</f>
        <v>0</v>
      </c>
      <c r="N32" s="136">
        <v>0</v>
      </c>
      <c r="O32" s="138">
        <f>N32/14</f>
        <v>0</v>
      </c>
      <c r="P32" s="136">
        <v>2</v>
      </c>
      <c r="Q32" s="138">
        <f>P32/14</f>
        <v>0.14285714285714285</v>
      </c>
      <c r="R32" s="136">
        <v>0</v>
      </c>
      <c r="S32" s="138">
        <f>R32/14</f>
        <v>0</v>
      </c>
    </row>
    <row r="33" spans="1:19" ht="18.75" customHeight="1">
      <c r="A33" s="28" t="s">
        <v>8</v>
      </c>
      <c r="B33" s="136">
        <v>11</v>
      </c>
      <c r="C33" s="138">
        <f>B33/98</f>
        <v>0.11224489795918367</v>
      </c>
      <c r="D33" s="136">
        <v>2</v>
      </c>
      <c r="E33" s="138">
        <f>D33/98</f>
        <v>0.02040816326530612</v>
      </c>
      <c r="F33" s="136">
        <v>75</v>
      </c>
      <c r="G33" s="138">
        <f>F33/98</f>
        <v>0.7653061224489796</v>
      </c>
      <c r="H33" s="136">
        <v>1</v>
      </c>
      <c r="I33" s="138">
        <f>H33/98</f>
        <v>0.01020408163265306</v>
      </c>
      <c r="J33" s="136">
        <v>1</v>
      </c>
      <c r="K33" s="138">
        <f>J33/98</f>
        <v>0.01020408163265306</v>
      </c>
      <c r="L33" s="136">
        <v>3</v>
      </c>
      <c r="M33" s="138">
        <f>L33/98</f>
        <v>0.030612244897959183</v>
      </c>
      <c r="N33" s="136">
        <v>1</v>
      </c>
      <c r="O33" s="138">
        <f>N33/98</f>
        <v>0.01020408163265306</v>
      </c>
      <c r="P33" s="136">
        <v>2</v>
      </c>
      <c r="Q33" s="138">
        <f>P33/98</f>
        <v>0.02040816326530612</v>
      </c>
      <c r="R33" s="136">
        <v>2</v>
      </c>
      <c r="S33" s="138">
        <f>R33/98</f>
        <v>0.02040816326530612</v>
      </c>
    </row>
    <row r="34" spans="1:19" ht="18.75" customHeight="1">
      <c r="A34" s="28" t="s">
        <v>138</v>
      </c>
      <c r="B34" s="136">
        <f>SUM(B32:B33)</f>
        <v>16</v>
      </c>
      <c r="C34" s="138">
        <f>B34/112</f>
        <v>0.14285714285714285</v>
      </c>
      <c r="D34" s="136">
        <f>SUM(D32:D33)</f>
        <v>5</v>
      </c>
      <c r="E34" s="138">
        <f>D34/112</f>
        <v>0.044642857142857144</v>
      </c>
      <c r="F34" s="136">
        <f>SUM(F32:F33)</f>
        <v>79</v>
      </c>
      <c r="G34" s="138">
        <f>F34/112</f>
        <v>0.7053571428571429</v>
      </c>
      <c r="H34" s="136">
        <f>SUM(H32:H33)</f>
        <v>1</v>
      </c>
      <c r="I34" s="138">
        <f>H34/112</f>
        <v>0.008928571428571428</v>
      </c>
      <c r="J34" s="136">
        <f>SUM(J32:J33)</f>
        <v>1</v>
      </c>
      <c r="K34" s="138">
        <f>J34/112</f>
        <v>0.008928571428571428</v>
      </c>
      <c r="L34" s="136">
        <f>SUM(L32:L33)</f>
        <v>3</v>
      </c>
      <c r="M34" s="138">
        <f>L34/112</f>
        <v>0.026785714285714284</v>
      </c>
      <c r="N34" s="136">
        <f>SUM(N32:N33)</f>
        <v>1</v>
      </c>
      <c r="O34" s="138">
        <f>N34/112</f>
        <v>0.008928571428571428</v>
      </c>
      <c r="P34" s="136">
        <f>SUM(P32:P33)</f>
        <v>4</v>
      </c>
      <c r="Q34" s="138">
        <f>P34/112</f>
        <v>0.03571428571428571</v>
      </c>
      <c r="R34" s="136">
        <v>2</v>
      </c>
      <c r="S34" s="138">
        <f>R34/112</f>
        <v>0.017857142857142856</v>
      </c>
    </row>
    <row r="37" spans="1:15" ht="18.75" customHeight="1">
      <c r="A37" s="76" t="s">
        <v>266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8.75" customHeight="1">
      <c r="A38" s="74"/>
      <c r="B38" s="90" t="s">
        <v>267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21" customHeight="1">
      <c r="A39" s="74"/>
      <c r="B39" s="90" t="s">
        <v>268</v>
      </c>
      <c r="C39" s="90"/>
      <c r="D39" s="90" t="s">
        <v>269</v>
      </c>
      <c r="E39" s="90"/>
      <c r="F39" s="90" t="s">
        <v>270</v>
      </c>
      <c r="G39" s="90"/>
      <c r="H39" s="90" t="s">
        <v>271</v>
      </c>
      <c r="I39" s="90"/>
      <c r="J39" s="90" t="s">
        <v>272</v>
      </c>
      <c r="K39" s="90"/>
      <c r="L39" s="90" t="s">
        <v>274</v>
      </c>
      <c r="M39" s="90"/>
      <c r="N39" s="90" t="s">
        <v>273</v>
      </c>
      <c r="O39" s="90"/>
    </row>
    <row r="40" spans="1:15" ht="18.75" customHeight="1">
      <c r="A40" s="74"/>
      <c r="B40" s="45" t="s">
        <v>3</v>
      </c>
      <c r="C40" s="46" t="s">
        <v>9</v>
      </c>
      <c r="D40" s="45" t="s">
        <v>3</v>
      </c>
      <c r="E40" s="46" t="s">
        <v>9</v>
      </c>
      <c r="F40" s="45" t="s">
        <v>3</v>
      </c>
      <c r="G40" s="46" t="s">
        <v>9</v>
      </c>
      <c r="H40" s="45" t="s">
        <v>3</v>
      </c>
      <c r="I40" s="46" t="s">
        <v>9</v>
      </c>
      <c r="J40" s="45" t="s">
        <v>3</v>
      </c>
      <c r="K40" s="46" t="s">
        <v>9</v>
      </c>
      <c r="L40" s="45" t="s">
        <v>3</v>
      </c>
      <c r="M40" s="46" t="s">
        <v>9</v>
      </c>
      <c r="N40" s="45" t="s">
        <v>3</v>
      </c>
      <c r="O40" s="46" t="s">
        <v>9</v>
      </c>
    </row>
    <row r="41" spans="1:15" ht="18.75" customHeight="1">
      <c r="A41" s="56" t="s">
        <v>7</v>
      </c>
      <c r="B41" s="132">
        <v>0</v>
      </c>
      <c r="C41" s="133">
        <f>B41/14</f>
        <v>0</v>
      </c>
      <c r="D41" s="132">
        <v>4</v>
      </c>
      <c r="E41" s="133">
        <f>D41/14</f>
        <v>0.2857142857142857</v>
      </c>
      <c r="F41" s="132">
        <v>0</v>
      </c>
      <c r="G41" s="133">
        <f>F41/14</f>
        <v>0</v>
      </c>
      <c r="H41" s="132">
        <v>2</v>
      </c>
      <c r="I41" s="133">
        <f>H41/14</f>
        <v>0.14285714285714285</v>
      </c>
      <c r="J41" s="132">
        <v>0</v>
      </c>
      <c r="K41" s="133">
        <f>J41/14</f>
        <v>0</v>
      </c>
      <c r="L41" s="132">
        <v>6</v>
      </c>
      <c r="M41" s="133">
        <f>L41/14</f>
        <v>0.42857142857142855</v>
      </c>
      <c r="N41" s="132">
        <v>2</v>
      </c>
      <c r="O41" s="133">
        <f>N41/14</f>
        <v>0.14285714285714285</v>
      </c>
    </row>
    <row r="42" spans="1:15" ht="18.75" customHeight="1">
      <c r="A42" s="56" t="s">
        <v>8</v>
      </c>
      <c r="B42" s="132">
        <v>1</v>
      </c>
      <c r="C42" s="133">
        <f>B42/98</f>
        <v>0.01020408163265306</v>
      </c>
      <c r="D42" s="132">
        <v>15</v>
      </c>
      <c r="E42" s="133">
        <f>D42/98</f>
        <v>0.15306122448979592</v>
      </c>
      <c r="F42" s="132">
        <v>7</v>
      </c>
      <c r="G42" s="133">
        <f>F42/98</f>
        <v>0.07142857142857142</v>
      </c>
      <c r="H42" s="132">
        <v>20</v>
      </c>
      <c r="I42" s="133">
        <f>H42/98</f>
        <v>0.20408163265306123</v>
      </c>
      <c r="J42" s="132">
        <v>2</v>
      </c>
      <c r="K42" s="133">
        <f>J42/98</f>
        <v>0.02040816326530612</v>
      </c>
      <c r="L42" s="132">
        <v>23</v>
      </c>
      <c r="M42" s="133">
        <f>L42/98</f>
        <v>0.23469387755102042</v>
      </c>
      <c r="N42" s="132">
        <v>30</v>
      </c>
      <c r="O42" s="133">
        <f>N42/98</f>
        <v>0.30612244897959184</v>
      </c>
    </row>
    <row r="43" spans="1:15" ht="18.75" customHeight="1">
      <c r="A43" s="56" t="s">
        <v>138</v>
      </c>
      <c r="B43" s="132">
        <f>+B42+B41</f>
        <v>1</v>
      </c>
      <c r="C43" s="133">
        <f>B43/112</f>
        <v>0.008928571428571428</v>
      </c>
      <c r="D43" s="132">
        <f>+D42+D41</f>
        <v>19</v>
      </c>
      <c r="E43" s="133">
        <f>D43/112</f>
        <v>0.16964285714285715</v>
      </c>
      <c r="F43" s="132">
        <f>+F42+F41</f>
        <v>7</v>
      </c>
      <c r="G43" s="133">
        <f>F43/112</f>
        <v>0.0625</v>
      </c>
      <c r="H43" s="132">
        <f>+H42+H41</f>
        <v>22</v>
      </c>
      <c r="I43" s="133">
        <f>H43/112</f>
        <v>0.19642857142857142</v>
      </c>
      <c r="J43" s="132">
        <f>+J42+J41</f>
        <v>2</v>
      </c>
      <c r="K43" s="133">
        <f>J43/112</f>
        <v>0.017857142857142856</v>
      </c>
      <c r="L43" s="132">
        <f>+L42+L41</f>
        <v>29</v>
      </c>
      <c r="M43" s="133">
        <f>L43/112</f>
        <v>0.25892857142857145</v>
      </c>
      <c r="N43" s="132">
        <f>+N42+N41</f>
        <v>32</v>
      </c>
      <c r="O43" s="133">
        <f>N43/112</f>
        <v>0.2857142857142857</v>
      </c>
    </row>
    <row r="46" spans="1:17" ht="18.75" customHeight="1">
      <c r="A46" s="76" t="s">
        <v>262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1:17" ht="18.75" customHeight="1">
      <c r="A47" s="74"/>
      <c r="B47" s="90" t="s">
        <v>235</v>
      </c>
      <c r="C47" s="90"/>
      <c r="D47" s="90"/>
      <c r="E47" s="90"/>
      <c r="F47" s="90" t="s">
        <v>238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</row>
    <row r="48" spans="1:17" ht="23.25" customHeight="1">
      <c r="A48" s="74"/>
      <c r="B48" s="90" t="s">
        <v>237</v>
      </c>
      <c r="C48" s="90"/>
      <c r="D48" s="90" t="s">
        <v>236</v>
      </c>
      <c r="E48" s="90"/>
      <c r="F48" s="90" t="s">
        <v>239</v>
      </c>
      <c r="G48" s="90"/>
      <c r="H48" s="90" t="s">
        <v>240</v>
      </c>
      <c r="I48" s="90"/>
      <c r="J48" s="90" t="s">
        <v>279</v>
      </c>
      <c r="K48" s="90"/>
      <c r="L48" s="90" t="s">
        <v>280</v>
      </c>
      <c r="M48" s="90"/>
      <c r="N48" s="90" t="s">
        <v>281</v>
      </c>
      <c r="O48" s="90"/>
      <c r="P48" s="90" t="s">
        <v>282</v>
      </c>
      <c r="Q48" s="90"/>
    </row>
    <row r="49" spans="1:17" ht="18.75" customHeight="1">
      <c r="A49" s="74"/>
      <c r="B49" s="45" t="s">
        <v>3</v>
      </c>
      <c r="C49" s="46" t="s">
        <v>9</v>
      </c>
      <c r="D49" s="45" t="s">
        <v>3</v>
      </c>
      <c r="E49" s="46" t="s">
        <v>9</v>
      </c>
      <c r="F49" s="45" t="s">
        <v>3</v>
      </c>
      <c r="G49" s="46" t="s">
        <v>9</v>
      </c>
      <c r="H49" s="45" t="s">
        <v>3</v>
      </c>
      <c r="I49" s="46" t="s">
        <v>9</v>
      </c>
      <c r="J49" s="45" t="s">
        <v>3</v>
      </c>
      <c r="K49" s="46" t="s">
        <v>9</v>
      </c>
      <c r="L49" s="45" t="s">
        <v>3</v>
      </c>
      <c r="M49" s="46" t="s">
        <v>9</v>
      </c>
      <c r="N49" s="45" t="s">
        <v>3</v>
      </c>
      <c r="O49" s="46" t="s">
        <v>9</v>
      </c>
      <c r="P49" s="45" t="s">
        <v>3</v>
      </c>
      <c r="Q49" s="46" t="s">
        <v>9</v>
      </c>
    </row>
    <row r="50" spans="1:17" ht="18.75" customHeight="1">
      <c r="A50" s="56" t="s">
        <v>7</v>
      </c>
      <c r="B50" s="132">
        <v>2</v>
      </c>
      <c r="C50" s="133">
        <f>B50/14</f>
        <v>0.14285714285714285</v>
      </c>
      <c r="D50" s="132">
        <v>12</v>
      </c>
      <c r="E50" s="133">
        <f>D50/14</f>
        <v>0.8571428571428571</v>
      </c>
      <c r="F50" s="132">
        <v>0</v>
      </c>
      <c r="G50" s="133">
        <f>F50/$D$50</f>
        <v>0</v>
      </c>
      <c r="H50" s="132">
        <v>9</v>
      </c>
      <c r="I50" s="133">
        <f>H50/$D$50</f>
        <v>0.75</v>
      </c>
      <c r="J50" s="132">
        <v>0</v>
      </c>
      <c r="K50" s="133">
        <f>J50/$D$50</f>
        <v>0</v>
      </c>
      <c r="L50" s="132">
        <v>0</v>
      </c>
      <c r="M50" s="133">
        <f>L50/$D$50</f>
        <v>0</v>
      </c>
      <c r="N50" s="132">
        <v>1</v>
      </c>
      <c r="O50" s="133">
        <f>N50/$D$50</f>
        <v>0.08333333333333333</v>
      </c>
      <c r="P50" s="132">
        <v>2</v>
      </c>
      <c r="Q50" s="133">
        <f>P50/$D$50</f>
        <v>0.16666666666666666</v>
      </c>
    </row>
    <row r="51" spans="1:17" ht="18.75" customHeight="1">
      <c r="A51" s="56" t="s">
        <v>8</v>
      </c>
      <c r="B51" s="132">
        <v>31</v>
      </c>
      <c r="C51" s="133">
        <f>B51/98</f>
        <v>0.3163265306122449</v>
      </c>
      <c r="D51" s="132">
        <v>67</v>
      </c>
      <c r="E51" s="133">
        <f>D51/98</f>
        <v>0.6836734693877551</v>
      </c>
      <c r="F51" s="132">
        <v>7</v>
      </c>
      <c r="G51" s="133">
        <f>F51/$D$51</f>
        <v>0.1044776119402985</v>
      </c>
      <c r="H51" s="132">
        <v>31</v>
      </c>
      <c r="I51" s="133">
        <f>H51/$D$51</f>
        <v>0.4626865671641791</v>
      </c>
      <c r="J51" s="132">
        <v>4</v>
      </c>
      <c r="K51" s="133">
        <f>J51/$D$51</f>
        <v>0.05970149253731343</v>
      </c>
      <c r="L51" s="132">
        <v>2</v>
      </c>
      <c r="M51" s="133">
        <f>L51/$D$51</f>
        <v>0.029850746268656716</v>
      </c>
      <c r="N51" s="132">
        <v>11</v>
      </c>
      <c r="O51" s="133">
        <f>N51/$D$51</f>
        <v>0.16417910447761194</v>
      </c>
      <c r="P51" s="132">
        <v>12</v>
      </c>
      <c r="Q51" s="133">
        <f>P51/$D$51</f>
        <v>0.1791044776119403</v>
      </c>
    </row>
    <row r="52" spans="1:17" ht="18.75" customHeight="1">
      <c r="A52" s="56" t="s">
        <v>138</v>
      </c>
      <c r="B52" s="132">
        <f>+B51+B50</f>
        <v>33</v>
      </c>
      <c r="C52" s="133">
        <f>B52/112</f>
        <v>0.29464285714285715</v>
      </c>
      <c r="D52" s="132">
        <f>+D51+D50</f>
        <v>79</v>
      </c>
      <c r="E52" s="133">
        <f>D52/112</f>
        <v>0.7053571428571429</v>
      </c>
      <c r="F52" s="132">
        <f>+F51+F50</f>
        <v>7</v>
      </c>
      <c r="G52" s="133">
        <f>F52/$D$52</f>
        <v>0.08860759493670886</v>
      </c>
      <c r="H52" s="132">
        <f>+H51+H50</f>
        <v>40</v>
      </c>
      <c r="I52" s="133">
        <f>H52/$D$52</f>
        <v>0.5063291139240507</v>
      </c>
      <c r="J52" s="132">
        <f>+J51+J50</f>
        <v>4</v>
      </c>
      <c r="K52" s="133">
        <f>J52/$D$52</f>
        <v>0.05063291139240506</v>
      </c>
      <c r="L52" s="132">
        <f>+L51+L50</f>
        <v>2</v>
      </c>
      <c r="M52" s="133">
        <f>L52/$D$52</f>
        <v>0.02531645569620253</v>
      </c>
      <c r="N52" s="132">
        <f>+N51+N50</f>
        <v>12</v>
      </c>
      <c r="O52" s="133">
        <f>N52/$D$52</f>
        <v>0.1518987341772152</v>
      </c>
      <c r="P52" s="132">
        <f>+P51+P50</f>
        <v>14</v>
      </c>
      <c r="Q52" s="133">
        <f>P52/$D$52</f>
        <v>0.17721518987341772</v>
      </c>
    </row>
    <row r="55" spans="1:21" ht="18.75" customHeight="1">
      <c r="A55" s="76" t="s">
        <v>262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1:21" ht="18.75" customHeight="1">
      <c r="A56" s="74"/>
      <c r="B56" s="90" t="s">
        <v>241</v>
      </c>
      <c r="C56" s="90"/>
      <c r="D56" s="90"/>
      <c r="E56" s="90"/>
      <c r="F56" s="90"/>
      <c r="G56" s="90"/>
      <c r="H56" s="90"/>
      <c r="I56" s="90"/>
      <c r="J56" s="90"/>
      <c r="K56" s="90"/>
      <c r="L56" s="90" t="s">
        <v>246</v>
      </c>
      <c r="M56" s="90"/>
      <c r="N56" s="90"/>
      <c r="O56" s="90"/>
      <c r="P56" s="90"/>
      <c r="Q56" s="90"/>
      <c r="R56" s="90"/>
      <c r="S56" s="90"/>
      <c r="T56" s="90"/>
      <c r="U56" s="90"/>
    </row>
    <row r="57" spans="1:21" ht="22.5" customHeight="1">
      <c r="A57" s="74"/>
      <c r="B57" s="90" t="s">
        <v>242</v>
      </c>
      <c r="C57" s="90"/>
      <c r="D57" s="90" t="s">
        <v>243</v>
      </c>
      <c r="E57" s="90"/>
      <c r="F57" s="90" t="s">
        <v>244</v>
      </c>
      <c r="G57" s="90"/>
      <c r="H57" s="90" t="s">
        <v>17</v>
      </c>
      <c r="I57" s="90"/>
      <c r="J57" s="90" t="s">
        <v>245</v>
      </c>
      <c r="K57" s="90"/>
      <c r="L57" s="90" t="s">
        <v>247</v>
      </c>
      <c r="M57" s="90"/>
      <c r="N57" s="90" t="s">
        <v>248</v>
      </c>
      <c r="O57" s="90"/>
      <c r="P57" s="90" t="s">
        <v>249</v>
      </c>
      <c r="Q57" s="90"/>
      <c r="R57" s="90" t="s">
        <v>250</v>
      </c>
      <c r="S57" s="90"/>
      <c r="T57" s="90" t="s">
        <v>251</v>
      </c>
      <c r="U57" s="90"/>
    </row>
    <row r="58" spans="1:21" ht="18.75" customHeight="1">
      <c r="A58" s="74"/>
      <c r="B58" s="45" t="s">
        <v>3</v>
      </c>
      <c r="C58" s="46" t="s">
        <v>9</v>
      </c>
      <c r="D58" s="45" t="s">
        <v>3</v>
      </c>
      <c r="E58" s="46" t="s">
        <v>9</v>
      </c>
      <c r="F58" s="45" t="s">
        <v>3</v>
      </c>
      <c r="G58" s="46" t="s">
        <v>9</v>
      </c>
      <c r="H58" s="45" t="s">
        <v>3</v>
      </c>
      <c r="I58" s="46" t="s">
        <v>9</v>
      </c>
      <c r="J58" s="45" t="s">
        <v>3</v>
      </c>
      <c r="K58" s="46" t="s">
        <v>9</v>
      </c>
      <c r="L58" s="45" t="s">
        <v>3</v>
      </c>
      <c r="M58" s="46" t="s">
        <v>9</v>
      </c>
      <c r="N58" s="45" t="s">
        <v>3</v>
      </c>
      <c r="O58" s="46" t="s">
        <v>9</v>
      </c>
      <c r="P58" s="45" t="s">
        <v>3</v>
      </c>
      <c r="Q58" s="46" t="s">
        <v>9</v>
      </c>
      <c r="R58" s="45" t="s">
        <v>3</v>
      </c>
      <c r="S58" s="46" t="s">
        <v>9</v>
      </c>
      <c r="T58" s="45" t="s">
        <v>3</v>
      </c>
      <c r="U58" s="46" t="s">
        <v>9</v>
      </c>
    </row>
    <row r="59" spans="1:21" ht="18.75" customHeight="1">
      <c r="A59" s="56" t="s">
        <v>7</v>
      </c>
      <c r="B59" s="132">
        <v>3</v>
      </c>
      <c r="C59" s="133">
        <f>B59/14</f>
        <v>0.21428571428571427</v>
      </c>
      <c r="D59" s="132">
        <v>4</v>
      </c>
      <c r="E59" s="133">
        <f>D59/14</f>
        <v>0.2857142857142857</v>
      </c>
      <c r="F59" s="132">
        <v>6</v>
      </c>
      <c r="G59" s="133">
        <f>F59/14</f>
        <v>0.42857142857142855</v>
      </c>
      <c r="H59" s="132">
        <v>0</v>
      </c>
      <c r="I59" s="133">
        <f>H59/14</f>
        <v>0</v>
      </c>
      <c r="J59" s="132">
        <v>1</v>
      </c>
      <c r="K59" s="133">
        <f>J59/14</f>
        <v>0.07142857142857142</v>
      </c>
      <c r="L59" s="132">
        <v>0</v>
      </c>
      <c r="M59" s="133">
        <f>L59/14</f>
        <v>0</v>
      </c>
      <c r="N59" s="132">
        <v>0</v>
      </c>
      <c r="O59" s="133">
        <f>N59/14</f>
        <v>0</v>
      </c>
      <c r="P59" s="132">
        <v>0</v>
      </c>
      <c r="Q59" s="133">
        <f>P59/14</f>
        <v>0</v>
      </c>
      <c r="R59" s="132">
        <v>4</v>
      </c>
      <c r="S59" s="133">
        <f>R59/14</f>
        <v>0.2857142857142857</v>
      </c>
      <c r="T59" s="132">
        <v>10</v>
      </c>
      <c r="U59" s="133">
        <f>T59/14</f>
        <v>0.7142857142857143</v>
      </c>
    </row>
    <row r="60" spans="1:21" ht="18.75" customHeight="1">
      <c r="A60" s="56" t="s">
        <v>8</v>
      </c>
      <c r="B60" s="132">
        <v>16</v>
      </c>
      <c r="C60" s="133">
        <f>B60/98</f>
        <v>0.16326530612244897</v>
      </c>
      <c r="D60" s="132">
        <v>36</v>
      </c>
      <c r="E60" s="133">
        <f>D60/98</f>
        <v>0.3673469387755102</v>
      </c>
      <c r="F60" s="132">
        <v>41</v>
      </c>
      <c r="G60" s="133">
        <f>F60/98</f>
        <v>0.41836734693877553</v>
      </c>
      <c r="H60" s="132">
        <v>2</v>
      </c>
      <c r="I60" s="133">
        <f>H60/98</f>
        <v>0.02040816326530612</v>
      </c>
      <c r="J60" s="132">
        <v>3</v>
      </c>
      <c r="K60" s="133">
        <f>J60/98</f>
        <v>0.030612244897959183</v>
      </c>
      <c r="L60" s="132">
        <v>0</v>
      </c>
      <c r="M60" s="133">
        <f>L60/98</f>
        <v>0</v>
      </c>
      <c r="N60" s="132">
        <v>0</v>
      </c>
      <c r="O60" s="133">
        <f>N60/98</f>
        <v>0</v>
      </c>
      <c r="P60" s="132">
        <v>2</v>
      </c>
      <c r="Q60" s="133">
        <f>P60/98</f>
        <v>0.02040816326530612</v>
      </c>
      <c r="R60" s="132">
        <v>35</v>
      </c>
      <c r="S60" s="133">
        <f>R60/98</f>
        <v>0.35714285714285715</v>
      </c>
      <c r="T60" s="132">
        <v>61</v>
      </c>
      <c r="U60" s="133">
        <f>T60/98</f>
        <v>0.6224489795918368</v>
      </c>
    </row>
    <row r="61" spans="1:21" ht="18.75" customHeight="1">
      <c r="A61" s="56" t="s">
        <v>138</v>
      </c>
      <c r="B61" s="132">
        <f>SUM(B59:B60)</f>
        <v>19</v>
      </c>
      <c r="C61" s="133">
        <f>B61/112</f>
        <v>0.16964285714285715</v>
      </c>
      <c r="D61" s="132">
        <f>SUM(D59:D60)</f>
        <v>40</v>
      </c>
      <c r="E61" s="133">
        <f>D61/112</f>
        <v>0.35714285714285715</v>
      </c>
      <c r="F61" s="132">
        <f>SUM(F59:F60)</f>
        <v>47</v>
      </c>
      <c r="G61" s="133">
        <f>F61/112</f>
        <v>0.41964285714285715</v>
      </c>
      <c r="H61" s="132">
        <f>SUM(H59:H60)</f>
        <v>2</v>
      </c>
      <c r="I61" s="133">
        <f>H61/112</f>
        <v>0.017857142857142856</v>
      </c>
      <c r="J61" s="132">
        <f>SUM(J59:J60)</f>
        <v>4</v>
      </c>
      <c r="K61" s="133">
        <f>J61/112</f>
        <v>0.03571428571428571</v>
      </c>
      <c r="L61" s="132">
        <f>SUM(L59:L60)</f>
        <v>0</v>
      </c>
      <c r="M61" s="133">
        <f>L61/112</f>
        <v>0</v>
      </c>
      <c r="N61" s="132">
        <f>SUM(N59:N60)</f>
        <v>0</v>
      </c>
      <c r="O61" s="133">
        <f>N61/112</f>
        <v>0</v>
      </c>
      <c r="P61" s="132">
        <f>SUM(P59:P60)</f>
        <v>2</v>
      </c>
      <c r="Q61" s="133">
        <f>P61/112</f>
        <v>0.017857142857142856</v>
      </c>
      <c r="R61" s="132">
        <f>SUM(R59:R60)</f>
        <v>39</v>
      </c>
      <c r="S61" s="133">
        <f>R61/112</f>
        <v>0.3482142857142857</v>
      </c>
      <c r="T61" s="132">
        <f>SUM(T59:T60)</f>
        <v>71</v>
      </c>
      <c r="U61" s="133">
        <f>T61/112</f>
        <v>0.6339285714285714</v>
      </c>
    </row>
    <row r="64" spans="1:11" ht="18.75" customHeight="1">
      <c r="A64" s="76" t="s">
        <v>262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1:11" ht="18.75" customHeight="1">
      <c r="A65" s="74"/>
      <c r="B65" s="90" t="s">
        <v>252</v>
      </c>
      <c r="C65" s="90"/>
      <c r="D65" s="90"/>
      <c r="E65" s="90"/>
      <c r="F65" s="90" t="s">
        <v>255</v>
      </c>
      <c r="G65" s="90"/>
      <c r="H65" s="90"/>
      <c r="I65" s="90"/>
      <c r="J65" s="90"/>
      <c r="K65" s="90"/>
    </row>
    <row r="66" spans="1:11" ht="25.5" customHeight="1">
      <c r="A66" s="74"/>
      <c r="B66" s="90" t="s">
        <v>253</v>
      </c>
      <c r="C66" s="90"/>
      <c r="D66" s="90" t="s">
        <v>254</v>
      </c>
      <c r="E66" s="90"/>
      <c r="F66" s="90" t="s">
        <v>14</v>
      </c>
      <c r="G66" s="90"/>
      <c r="H66" s="90" t="s">
        <v>133</v>
      </c>
      <c r="I66" s="90"/>
      <c r="J66" s="90" t="s">
        <v>17</v>
      </c>
      <c r="K66" s="90"/>
    </row>
    <row r="67" spans="1:11" ht="18.75" customHeight="1">
      <c r="A67" s="74"/>
      <c r="B67" s="45" t="s">
        <v>3</v>
      </c>
      <c r="C67" s="46" t="s">
        <v>9</v>
      </c>
      <c r="D67" s="45" t="s">
        <v>3</v>
      </c>
      <c r="E67" s="46" t="s">
        <v>9</v>
      </c>
      <c r="F67" s="45" t="s">
        <v>3</v>
      </c>
      <c r="G67" s="46" t="s">
        <v>9</v>
      </c>
      <c r="H67" s="45" t="s">
        <v>3</v>
      </c>
      <c r="I67" s="46" t="s">
        <v>9</v>
      </c>
      <c r="J67" s="45" t="s">
        <v>3</v>
      </c>
      <c r="K67" s="46" t="s">
        <v>9</v>
      </c>
    </row>
    <row r="68" spans="1:11" ht="18.75" customHeight="1">
      <c r="A68" s="56" t="s">
        <v>7</v>
      </c>
      <c r="B68" s="132">
        <v>1</v>
      </c>
      <c r="C68" s="133">
        <f>B68/14</f>
        <v>0.07142857142857142</v>
      </c>
      <c r="D68" s="132">
        <v>13</v>
      </c>
      <c r="E68" s="133">
        <f>D68/14</f>
        <v>0.9285714285714286</v>
      </c>
      <c r="F68" s="132">
        <v>5</v>
      </c>
      <c r="G68" s="133">
        <v>0</v>
      </c>
      <c r="H68" s="132">
        <v>6</v>
      </c>
      <c r="I68" s="133">
        <v>0</v>
      </c>
      <c r="J68" s="132">
        <v>3</v>
      </c>
      <c r="K68" s="133">
        <v>0</v>
      </c>
    </row>
    <row r="69" spans="1:11" ht="18.75" customHeight="1">
      <c r="A69" s="56" t="s">
        <v>8</v>
      </c>
      <c r="B69" s="132">
        <v>33</v>
      </c>
      <c r="C69" s="133">
        <f>B69/98</f>
        <v>0.336734693877551</v>
      </c>
      <c r="D69" s="132">
        <v>65</v>
      </c>
      <c r="E69" s="133">
        <f>D69/98</f>
        <v>0.6632653061224489</v>
      </c>
      <c r="F69" s="132">
        <v>26</v>
      </c>
      <c r="G69" s="133">
        <v>0</v>
      </c>
      <c r="H69" s="132">
        <v>66</v>
      </c>
      <c r="I69" s="133">
        <v>0</v>
      </c>
      <c r="J69" s="132">
        <v>6</v>
      </c>
      <c r="K69" s="133">
        <v>0</v>
      </c>
    </row>
    <row r="70" spans="1:11" ht="18.75" customHeight="1">
      <c r="A70" s="56" t="s">
        <v>138</v>
      </c>
      <c r="B70" s="132">
        <f>+B69+B68</f>
        <v>34</v>
      </c>
      <c r="C70" s="133">
        <f>B70/112</f>
        <v>0.30357142857142855</v>
      </c>
      <c r="D70" s="132">
        <f>+D69+D68</f>
        <v>78</v>
      </c>
      <c r="E70" s="133">
        <f>D70/112</f>
        <v>0.6964285714285714</v>
      </c>
      <c r="F70" s="132">
        <f>+F69+F68</f>
        <v>31</v>
      </c>
      <c r="G70" s="133">
        <f>F70/112</f>
        <v>0.2767857142857143</v>
      </c>
      <c r="H70" s="132">
        <f>+H69+H68</f>
        <v>72</v>
      </c>
      <c r="I70" s="133">
        <f>H70/112</f>
        <v>0.6428571428571429</v>
      </c>
      <c r="J70" s="132">
        <f>+J69+J68</f>
        <v>9</v>
      </c>
      <c r="K70" s="133">
        <f>J70/112</f>
        <v>0.08035714285714286</v>
      </c>
    </row>
    <row r="73" spans="1:25" ht="18.75" customHeight="1">
      <c r="A73" s="87" t="s">
        <v>18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customHeight="1">
      <c r="A74" s="102"/>
      <c r="B74" s="90" t="s">
        <v>11</v>
      </c>
      <c r="C74" s="90"/>
      <c r="D74" s="90"/>
      <c r="E74" s="90"/>
      <c r="F74" s="90"/>
      <c r="G74" s="90"/>
      <c r="H74" s="79" t="s">
        <v>259</v>
      </c>
      <c r="I74" s="80"/>
      <c r="J74" s="80"/>
      <c r="K74" s="94"/>
      <c r="L74" s="90" t="s">
        <v>222</v>
      </c>
      <c r="M74" s="90"/>
      <c r="N74" s="9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25.5" customHeight="1">
      <c r="A75" s="100"/>
      <c r="B75" s="90" t="s">
        <v>149</v>
      </c>
      <c r="C75" s="90"/>
      <c r="D75" s="90" t="s">
        <v>12</v>
      </c>
      <c r="E75" s="90"/>
      <c r="F75" s="90" t="s">
        <v>13</v>
      </c>
      <c r="G75" s="90"/>
      <c r="H75" s="79" t="s">
        <v>260</v>
      </c>
      <c r="I75" s="94"/>
      <c r="J75" s="79" t="s">
        <v>261</v>
      </c>
      <c r="K75" s="94"/>
      <c r="L75" s="129"/>
      <c r="M75" s="129"/>
      <c r="N75" s="12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s="3" customFormat="1" ht="18.75" customHeight="1">
      <c r="A76" s="101"/>
      <c r="B76" s="45" t="s">
        <v>3</v>
      </c>
      <c r="C76" s="46" t="s">
        <v>9</v>
      </c>
      <c r="D76" s="45" t="s">
        <v>3</v>
      </c>
      <c r="E76" s="46" t="s">
        <v>9</v>
      </c>
      <c r="F76" s="45" t="s">
        <v>3</v>
      </c>
      <c r="G76" s="46" t="s">
        <v>9</v>
      </c>
      <c r="H76" s="6" t="s">
        <v>3</v>
      </c>
      <c r="I76" s="15" t="s">
        <v>9</v>
      </c>
      <c r="J76" s="6" t="s">
        <v>3</v>
      </c>
      <c r="K76" s="15" t="s">
        <v>9</v>
      </c>
      <c r="L76" s="45" t="s">
        <v>3</v>
      </c>
      <c r="M76" s="46" t="s">
        <v>133</v>
      </c>
      <c r="N76" s="46" t="s">
        <v>14</v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8" customHeight="1">
      <c r="A77" s="28" t="s">
        <v>7</v>
      </c>
      <c r="B77" s="132">
        <v>14</v>
      </c>
      <c r="C77" s="133">
        <f>B77/14</f>
        <v>1</v>
      </c>
      <c r="D77" s="132">
        <v>0</v>
      </c>
      <c r="E77" s="133">
        <v>0</v>
      </c>
      <c r="F77" s="132">
        <v>0</v>
      </c>
      <c r="G77" s="133">
        <v>0</v>
      </c>
      <c r="H77" s="136">
        <v>13</v>
      </c>
      <c r="I77" s="138">
        <f>H77/14</f>
        <v>0.9285714285714286</v>
      </c>
      <c r="J77" s="136">
        <v>1</v>
      </c>
      <c r="K77" s="138">
        <f>J77/14</f>
        <v>0.07142857142857142</v>
      </c>
      <c r="L77" s="142">
        <v>14</v>
      </c>
      <c r="M77" s="133">
        <v>0.42857142857142855</v>
      </c>
      <c r="N77" s="133">
        <v>0.5714285714285714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" customHeight="1">
      <c r="A78" s="28" t="s">
        <v>8</v>
      </c>
      <c r="B78" s="132">
        <v>97</v>
      </c>
      <c r="C78" s="133">
        <f>B78/98</f>
        <v>0.9897959183673469</v>
      </c>
      <c r="D78" s="132">
        <v>1</v>
      </c>
      <c r="E78" s="133">
        <f>D78/98</f>
        <v>0.01020408163265306</v>
      </c>
      <c r="F78" s="132">
        <v>0</v>
      </c>
      <c r="G78" s="133">
        <v>0</v>
      </c>
      <c r="H78" s="136">
        <v>94</v>
      </c>
      <c r="I78" s="138">
        <f>H78/98</f>
        <v>0.9591836734693877</v>
      </c>
      <c r="J78" s="136">
        <v>4</v>
      </c>
      <c r="K78" s="138">
        <f>J78/98</f>
        <v>0.04081632653061224</v>
      </c>
      <c r="L78" s="142">
        <v>98</v>
      </c>
      <c r="M78" s="133">
        <v>0.2755102040816326</v>
      </c>
      <c r="N78" s="133">
        <v>0.7244897959183674</v>
      </c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" customHeight="1">
      <c r="A79" s="28" t="s">
        <v>138</v>
      </c>
      <c r="B79" s="132">
        <f>SUM(B77:B78)</f>
        <v>111</v>
      </c>
      <c r="C79" s="133">
        <f>B79/112</f>
        <v>0.9910714285714286</v>
      </c>
      <c r="D79" s="132">
        <v>1</v>
      </c>
      <c r="E79" s="133">
        <f>D79/112</f>
        <v>0.008928571428571428</v>
      </c>
      <c r="F79" s="132">
        <v>0</v>
      </c>
      <c r="G79" s="133">
        <f>F79/112</f>
        <v>0</v>
      </c>
      <c r="H79" s="136">
        <f>SUM(H77:H78)</f>
        <v>107</v>
      </c>
      <c r="I79" s="138">
        <f>H79/112</f>
        <v>0.9553571428571429</v>
      </c>
      <c r="J79" s="136">
        <f>SUM(J77:J78)</f>
        <v>5</v>
      </c>
      <c r="K79" s="138">
        <f>J79/112</f>
        <v>0.044642857142857144</v>
      </c>
      <c r="L79" s="142">
        <f>SUM(L77:L78)</f>
        <v>112</v>
      </c>
      <c r="M79" s="133">
        <v>0.29464285714285715</v>
      </c>
      <c r="N79" s="133">
        <v>0.7053571428571429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" customHeight="1">
      <c r="A80" s="39"/>
      <c r="B80" s="40"/>
      <c r="C80" s="41"/>
      <c r="D80" s="40"/>
      <c r="E80" s="41"/>
      <c r="F80" s="40"/>
      <c r="G80" s="41"/>
      <c r="H80" s="40"/>
      <c r="I80" s="41"/>
      <c r="J80" s="40"/>
      <c r="K80" s="41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" customHeight="1">
      <c r="A81" s="43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customHeight="1">
      <c r="A82" s="95" t="s">
        <v>10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9"/>
      <c r="U82" s="9"/>
      <c r="V82" s="9"/>
      <c r="W82" s="9"/>
      <c r="X82" s="9"/>
      <c r="Y82" s="9"/>
    </row>
    <row r="83" spans="1:25" ht="18.75" customHeight="1">
      <c r="A83" s="74"/>
      <c r="B83" s="79" t="s">
        <v>256</v>
      </c>
      <c r="C83" s="80"/>
      <c r="D83" s="80"/>
      <c r="E83" s="94"/>
      <c r="F83" s="90" t="s">
        <v>258</v>
      </c>
      <c r="G83" s="90"/>
      <c r="H83" s="90"/>
      <c r="I83" s="90"/>
      <c r="J83" s="79" t="s">
        <v>263</v>
      </c>
      <c r="K83" s="80"/>
      <c r="L83" s="80"/>
      <c r="M83" s="80"/>
      <c r="N83" s="80"/>
      <c r="O83" s="94"/>
      <c r="P83" s="79" t="s">
        <v>264</v>
      </c>
      <c r="Q83" s="80"/>
      <c r="R83" s="80"/>
      <c r="S83" s="94"/>
      <c r="T83" s="9"/>
      <c r="U83" s="9"/>
      <c r="V83" s="9"/>
      <c r="W83" s="9"/>
      <c r="X83" s="9"/>
      <c r="Y83" s="9"/>
    </row>
    <row r="84" spans="1:25" ht="21.75" customHeight="1">
      <c r="A84" s="74"/>
      <c r="B84" s="79" t="s">
        <v>133</v>
      </c>
      <c r="C84" s="94"/>
      <c r="D84" s="79" t="s">
        <v>257</v>
      </c>
      <c r="E84" s="94"/>
      <c r="F84" s="90" t="s">
        <v>133</v>
      </c>
      <c r="G84" s="90"/>
      <c r="H84" s="90" t="s">
        <v>257</v>
      </c>
      <c r="I84" s="90"/>
      <c r="J84" s="79" t="s">
        <v>150</v>
      </c>
      <c r="K84" s="94"/>
      <c r="L84" s="79" t="s">
        <v>151</v>
      </c>
      <c r="M84" s="94"/>
      <c r="N84" s="79" t="s">
        <v>152</v>
      </c>
      <c r="O84" s="94"/>
      <c r="P84" s="79" t="s">
        <v>153</v>
      </c>
      <c r="Q84" s="94"/>
      <c r="R84" s="79" t="s">
        <v>154</v>
      </c>
      <c r="S84" s="94"/>
      <c r="T84" s="9"/>
      <c r="U84" s="9"/>
      <c r="V84" s="9"/>
      <c r="W84" s="9"/>
      <c r="X84" s="9"/>
      <c r="Y84" s="9"/>
    </row>
    <row r="85" spans="1:25" s="3" customFormat="1" ht="18.75" customHeight="1">
      <c r="A85" s="74"/>
      <c r="B85" s="45" t="s">
        <v>3</v>
      </c>
      <c r="C85" s="46" t="s">
        <v>9</v>
      </c>
      <c r="D85" s="45" t="s">
        <v>3</v>
      </c>
      <c r="E85" s="46" t="s">
        <v>9</v>
      </c>
      <c r="F85" s="45" t="s">
        <v>3</v>
      </c>
      <c r="G85" s="46" t="s">
        <v>9</v>
      </c>
      <c r="H85" s="45" t="s">
        <v>3</v>
      </c>
      <c r="I85" s="46" t="s">
        <v>9</v>
      </c>
      <c r="J85" s="6" t="s">
        <v>3</v>
      </c>
      <c r="K85" s="15" t="s">
        <v>9</v>
      </c>
      <c r="L85" s="6" t="s">
        <v>3</v>
      </c>
      <c r="M85" s="15" t="s">
        <v>9</v>
      </c>
      <c r="N85" s="6" t="s">
        <v>3</v>
      </c>
      <c r="O85" s="15" t="s">
        <v>9</v>
      </c>
      <c r="P85" s="6" t="s">
        <v>3</v>
      </c>
      <c r="Q85" s="15" t="s">
        <v>9</v>
      </c>
      <c r="R85" s="6" t="s">
        <v>3</v>
      </c>
      <c r="S85" s="15" t="s">
        <v>9</v>
      </c>
      <c r="T85" s="4"/>
      <c r="U85" s="4"/>
      <c r="V85" s="4"/>
      <c r="W85" s="4"/>
      <c r="X85" s="4"/>
      <c r="Y85" s="4"/>
    </row>
    <row r="86" spans="1:25" ht="18" customHeight="1">
      <c r="A86" s="56" t="s">
        <v>7</v>
      </c>
      <c r="B86" s="132">
        <v>2</v>
      </c>
      <c r="C86" s="133">
        <f>B86/14</f>
        <v>0.14285714285714285</v>
      </c>
      <c r="D86" s="132">
        <v>12</v>
      </c>
      <c r="E86" s="133">
        <f>D86/14</f>
        <v>0.8571428571428571</v>
      </c>
      <c r="F86" s="132">
        <v>0</v>
      </c>
      <c r="G86" s="133">
        <v>0</v>
      </c>
      <c r="H86" s="132">
        <v>14</v>
      </c>
      <c r="I86" s="133">
        <f>H86/14</f>
        <v>1</v>
      </c>
      <c r="J86" s="136">
        <v>8</v>
      </c>
      <c r="K86" s="138">
        <f>J86/14</f>
        <v>0.5714285714285714</v>
      </c>
      <c r="L86" s="136">
        <v>2</v>
      </c>
      <c r="M86" s="138">
        <f>L86/14</f>
        <v>0.14285714285714285</v>
      </c>
      <c r="N86" s="136">
        <v>4</v>
      </c>
      <c r="O86" s="138">
        <f>N86/14</f>
        <v>0.2857142857142857</v>
      </c>
      <c r="P86" s="136">
        <v>6</v>
      </c>
      <c r="Q86" s="138">
        <f>P86/8</f>
        <v>0.75</v>
      </c>
      <c r="R86" s="136">
        <v>2</v>
      </c>
      <c r="S86" s="138">
        <f>R86/8</f>
        <v>0.25</v>
      </c>
      <c r="T86" s="9"/>
      <c r="U86" s="9"/>
      <c r="V86" s="9"/>
      <c r="W86" s="9"/>
      <c r="X86" s="9"/>
      <c r="Y86" s="9"/>
    </row>
    <row r="87" spans="1:25" ht="18" customHeight="1">
      <c r="A87" s="56" t="s">
        <v>8</v>
      </c>
      <c r="B87" s="132">
        <v>12</v>
      </c>
      <c r="C87" s="133">
        <f>B87/98</f>
        <v>0.12244897959183673</v>
      </c>
      <c r="D87" s="132">
        <v>86</v>
      </c>
      <c r="E87" s="133">
        <f>D87/98</f>
        <v>0.8775510204081632</v>
      </c>
      <c r="F87" s="132">
        <v>6</v>
      </c>
      <c r="G87" s="133">
        <f>F87/98</f>
        <v>0.061224489795918366</v>
      </c>
      <c r="H87" s="132">
        <v>92</v>
      </c>
      <c r="I87" s="133">
        <f>H87/98</f>
        <v>0.9387755102040817</v>
      </c>
      <c r="J87" s="136">
        <v>62</v>
      </c>
      <c r="K87" s="138">
        <f>J87/98</f>
        <v>0.6326530612244898</v>
      </c>
      <c r="L87" s="136">
        <v>10</v>
      </c>
      <c r="M87" s="138">
        <f>L87/112</f>
        <v>0.08928571428571429</v>
      </c>
      <c r="N87" s="136">
        <v>26</v>
      </c>
      <c r="O87" s="138">
        <f>N87/98</f>
        <v>0.2653061224489796</v>
      </c>
      <c r="P87" s="136">
        <v>62</v>
      </c>
      <c r="Q87" s="138">
        <f>P87/62</f>
        <v>1</v>
      </c>
      <c r="R87" s="136">
        <v>0</v>
      </c>
      <c r="S87" s="138">
        <f>R87/62</f>
        <v>0</v>
      </c>
      <c r="T87" s="9"/>
      <c r="U87" s="9"/>
      <c r="V87" s="9"/>
      <c r="W87" s="9"/>
      <c r="X87" s="9"/>
      <c r="Y87" s="9"/>
    </row>
    <row r="88" spans="1:25" ht="18" customHeight="1">
      <c r="A88" s="56" t="s">
        <v>138</v>
      </c>
      <c r="B88" s="132">
        <f>+B86+B87</f>
        <v>14</v>
      </c>
      <c r="C88" s="133">
        <f>B88/112</f>
        <v>0.125</v>
      </c>
      <c r="D88" s="132">
        <f>+D86+D87</f>
        <v>98</v>
      </c>
      <c r="E88" s="133">
        <f>D88/112</f>
        <v>0.875</v>
      </c>
      <c r="F88" s="132">
        <v>6</v>
      </c>
      <c r="G88" s="133">
        <f>F88/112</f>
        <v>0.05357142857142857</v>
      </c>
      <c r="H88" s="132">
        <v>106</v>
      </c>
      <c r="I88" s="133">
        <f>H88/112</f>
        <v>0.9464285714285714</v>
      </c>
      <c r="J88" s="136">
        <f>SUM(J86:J87)</f>
        <v>70</v>
      </c>
      <c r="K88" s="138">
        <f>J88/112</f>
        <v>0.625</v>
      </c>
      <c r="L88" s="136">
        <f>SUM(L86:L87)</f>
        <v>12</v>
      </c>
      <c r="M88" s="138">
        <f>L88/112</f>
        <v>0.10714285714285714</v>
      </c>
      <c r="N88" s="136">
        <f>SUM(N86:N87)</f>
        <v>30</v>
      </c>
      <c r="O88" s="138">
        <f>N88/112</f>
        <v>0.26785714285714285</v>
      </c>
      <c r="P88" s="136">
        <f>SUM(P86:P87)</f>
        <v>68</v>
      </c>
      <c r="Q88" s="138">
        <f>P88/70</f>
        <v>0.9714285714285714</v>
      </c>
      <c r="R88" s="136">
        <f>SUM(R86:R87)</f>
        <v>2</v>
      </c>
      <c r="S88" s="138">
        <f>R88/70</f>
        <v>0.02857142857142857</v>
      </c>
      <c r="T88" s="9"/>
      <c r="U88" s="9"/>
      <c r="V88" s="9"/>
      <c r="W88" s="9"/>
      <c r="X88" s="9"/>
      <c r="Y88" s="9"/>
    </row>
    <row r="89" spans="1:25" ht="18.75" customHeight="1">
      <c r="A89" s="10"/>
      <c r="B89" s="9"/>
      <c r="C89" s="13"/>
      <c r="D89" s="9"/>
      <c r="E89" s="13"/>
      <c r="F89" s="9"/>
      <c r="G89" s="13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1" spans="1:25" ht="18.75" customHeight="1">
      <c r="A91" s="98" t="s">
        <v>10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customHeight="1">
      <c r="A92" s="102"/>
      <c r="B92" s="84" t="s">
        <v>155</v>
      </c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25.5" customHeight="1">
      <c r="A93" s="100"/>
      <c r="B93" s="79" t="s">
        <v>156</v>
      </c>
      <c r="C93" s="94"/>
      <c r="D93" s="79" t="s">
        <v>157</v>
      </c>
      <c r="E93" s="94"/>
      <c r="F93" s="79" t="s">
        <v>158</v>
      </c>
      <c r="G93" s="94"/>
      <c r="H93" s="79" t="s">
        <v>159</v>
      </c>
      <c r="I93" s="94"/>
      <c r="J93" s="79" t="s">
        <v>160</v>
      </c>
      <c r="K93" s="94"/>
      <c r="L93" s="79" t="s">
        <v>161</v>
      </c>
      <c r="M93" s="9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s="3" customFormat="1" ht="18.75" customHeight="1">
      <c r="A94" s="101"/>
      <c r="B94" s="6" t="s">
        <v>3</v>
      </c>
      <c r="C94" s="15" t="s">
        <v>9</v>
      </c>
      <c r="D94" s="6" t="s">
        <v>3</v>
      </c>
      <c r="E94" s="15" t="s">
        <v>9</v>
      </c>
      <c r="F94" s="6" t="s">
        <v>3</v>
      </c>
      <c r="G94" s="15" t="s">
        <v>9</v>
      </c>
      <c r="H94" s="6" t="s">
        <v>3</v>
      </c>
      <c r="I94" s="15" t="s">
        <v>9</v>
      </c>
      <c r="J94" s="6" t="s">
        <v>3</v>
      </c>
      <c r="K94" s="15" t="s">
        <v>9</v>
      </c>
      <c r="L94" s="6" t="s">
        <v>3</v>
      </c>
      <c r="M94" s="15" t="s">
        <v>9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8" customHeight="1">
      <c r="A95" s="28" t="s">
        <v>7</v>
      </c>
      <c r="B95" s="136">
        <v>1</v>
      </c>
      <c r="C95" s="138">
        <f>B95/8</f>
        <v>0.125</v>
      </c>
      <c r="D95" s="136">
        <v>1</v>
      </c>
      <c r="E95" s="138">
        <f>D95/8</f>
        <v>0.125</v>
      </c>
      <c r="F95" s="136">
        <v>2</v>
      </c>
      <c r="G95" s="138">
        <f>F95/8</f>
        <v>0.25</v>
      </c>
      <c r="H95" s="136">
        <v>1</v>
      </c>
      <c r="I95" s="138">
        <f>H95/8</f>
        <v>0.125</v>
      </c>
      <c r="J95" s="136">
        <v>0</v>
      </c>
      <c r="K95" s="138">
        <f>J95/8</f>
        <v>0</v>
      </c>
      <c r="L95" s="136">
        <v>1</v>
      </c>
      <c r="M95" s="138">
        <f>L95/8</f>
        <v>0.125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" customHeight="1">
      <c r="A96" s="28" t="s">
        <v>8</v>
      </c>
      <c r="B96" s="136">
        <v>13</v>
      </c>
      <c r="C96" s="138">
        <f>B96/62</f>
        <v>0.20967741935483872</v>
      </c>
      <c r="D96" s="136">
        <v>21</v>
      </c>
      <c r="E96" s="138">
        <f>D96/62</f>
        <v>0.3387096774193548</v>
      </c>
      <c r="F96" s="136">
        <v>21</v>
      </c>
      <c r="G96" s="138">
        <f>F96/62</f>
        <v>0.3387096774193548</v>
      </c>
      <c r="H96" s="136">
        <v>4</v>
      </c>
      <c r="I96" s="138">
        <f>H96/62</f>
        <v>0.06451612903225806</v>
      </c>
      <c r="J96" s="136">
        <v>0</v>
      </c>
      <c r="K96" s="138">
        <f>J96/62</f>
        <v>0</v>
      </c>
      <c r="L96" s="136">
        <v>3</v>
      </c>
      <c r="M96" s="138">
        <f>L96/62</f>
        <v>0.04838709677419355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" customHeight="1">
      <c r="A97" s="28" t="s">
        <v>138</v>
      </c>
      <c r="B97" s="136">
        <f>SUM(B95:B96)</f>
        <v>14</v>
      </c>
      <c r="C97" s="138">
        <f>B97/70</f>
        <v>0.2</v>
      </c>
      <c r="D97" s="136">
        <f>SUM(D95:D96)</f>
        <v>22</v>
      </c>
      <c r="E97" s="138">
        <f>D97/70</f>
        <v>0.3142857142857143</v>
      </c>
      <c r="F97" s="136">
        <f>SUM(F95:F96)</f>
        <v>23</v>
      </c>
      <c r="G97" s="138">
        <f>F97/70</f>
        <v>0.32857142857142857</v>
      </c>
      <c r="H97" s="136">
        <f>SUM(H95:H96)</f>
        <v>5</v>
      </c>
      <c r="I97" s="138">
        <f>H97/70</f>
        <v>0.07142857142857142</v>
      </c>
      <c r="J97" s="136">
        <f>SUM(J95:J96)</f>
        <v>0</v>
      </c>
      <c r="K97" s="138">
        <f>J97/70</f>
        <v>0</v>
      </c>
      <c r="L97" s="136">
        <f>SUM(L95:L96)</f>
        <v>4</v>
      </c>
      <c r="M97" s="138">
        <f>L97/70</f>
        <v>0.05714285714285714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" customHeight="1">
      <c r="A98" s="39"/>
      <c r="B98" s="40"/>
      <c r="C98" s="41"/>
      <c r="D98" s="40"/>
      <c r="E98" s="41"/>
      <c r="F98" s="35"/>
      <c r="G98" s="3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" customHeight="1">
      <c r="A99" s="43"/>
      <c r="B99" s="37"/>
      <c r="C99" s="38"/>
      <c r="D99" s="37"/>
      <c r="E99" s="38"/>
      <c r="F99" s="35"/>
      <c r="G99" s="3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customHeight="1">
      <c r="A100" s="98" t="s">
        <v>265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42"/>
      <c r="M100" s="4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32.25" customHeight="1">
      <c r="A101" s="100"/>
      <c r="B101" s="79" t="s">
        <v>162</v>
      </c>
      <c r="C101" s="94"/>
      <c r="D101" s="79" t="s">
        <v>163</v>
      </c>
      <c r="E101" s="94"/>
      <c r="F101" s="79" t="s">
        <v>164</v>
      </c>
      <c r="G101" s="94"/>
      <c r="H101" s="79" t="s">
        <v>165</v>
      </c>
      <c r="I101" s="94"/>
      <c r="J101" s="79" t="s">
        <v>166</v>
      </c>
      <c r="K101" s="94"/>
      <c r="L101" s="97"/>
      <c r="M101" s="77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s="3" customFormat="1" ht="18.75" customHeight="1">
      <c r="A102" s="101"/>
      <c r="B102" s="6" t="s">
        <v>3</v>
      </c>
      <c r="C102" s="15" t="s">
        <v>9</v>
      </c>
      <c r="D102" s="6" t="s">
        <v>3</v>
      </c>
      <c r="E102" s="15" t="s">
        <v>9</v>
      </c>
      <c r="F102" s="6" t="s">
        <v>3</v>
      </c>
      <c r="G102" s="15" t="s">
        <v>9</v>
      </c>
      <c r="H102" s="6" t="s">
        <v>3</v>
      </c>
      <c r="I102" s="15" t="s">
        <v>9</v>
      </c>
      <c r="J102" s="6" t="s">
        <v>3</v>
      </c>
      <c r="K102" s="15" t="s">
        <v>9</v>
      </c>
      <c r="L102" s="32"/>
      <c r="M102" s="3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8" customHeight="1">
      <c r="A103" s="28" t="s">
        <v>7</v>
      </c>
      <c r="B103" s="136">
        <v>10</v>
      </c>
      <c r="C103" s="138">
        <f>B103/14</f>
        <v>0.7142857142857143</v>
      </c>
      <c r="D103" s="136">
        <v>3</v>
      </c>
      <c r="E103" s="138">
        <f>D103/14</f>
        <v>0.21428571428571427</v>
      </c>
      <c r="F103" s="136">
        <v>1</v>
      </c>
      <c r="G103" s="138">
        <f>F103/14</f>
        <v>0.07142857142857142</v>
      </c>
      <c r="H103" s="136">
        <v>0</v>
      </c>
      <c r="I103" s="138">
        <f>H103/14</f>
        <v>0</v>
      </c>
      <c r="J103" s="136">
        <v>0</v>
      </c>
      <c r="K103" s="138">
        <f>J103/14</f>
        <v>0</v>
      </c>
      <c r="L103" s="35"/>
      <c r="M103" s="36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" customHeight="1">
      <c r="A104" s="28" t="s">
        <v>8</v>
      </c>
      <c r="B104" s="136">
        <v>29</v>
      </c>
      <c r="C104" s="138">
        <f>B104/98</f>
        <v>0.29591836734693877</v>
      </c>
      <c r="D104" s="136">
        <v>38</v>
      </c>
      <c r="E104" s="138">
        <f>D104/98</f>
        <v>0.3877551020408163</v>
      </c>
      <c r="F104" s="136">
        <v>22</v>
      </c>
      <c r="G104" s="138">
        <f>F104/98</f>
        <v>0.22448979591836735</v>
      </c>
      <c r="H104" s="136">
        <v>9</v>
      </c>
      <c r="I104" s="138">
        <f>H104/98</f>
        <v>0.09183673469387756</v>
      </c>
      <c r="J104" s="136">
        <v>0</v>
      </c>
      <c r="K104" s="138">
        <f>J104/98</f>
        <v>0</v>
      </c>
      <c r="L104" s="35"/>
      <c r="M104" s="36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8" customHeight="1">
      <c r="A105" s="28" t="s">
        <v>138</v>
      </c>
      <c r="B105" s="136">
        <f>SUM(B103:B104)</f>
        <v>39</v>
      </c>
      <c r="C105" s="138">
        <f>B105/112</f>
        <v>0.3482142857142857</v>
      </c>
      <c r="D105" s="136">
        <f>SUM(D103:D104)</f>
        <v>41</v>
      </c>
      <c r="E105" s="138">
        <f>D105/112</f>
        <v>0.36607142857142855</v>
      </c>
      <c r="F105" s="136">
        <f>SUM(F103:F104)</f>
        <v>23</v>
      </c>
      <c r="G105" s="138">
        <f>F105/112</f>
        <v>0.20535714285714285</v>
      </c>
      <c r="H105" s="136">
        <f>SUM(H103:H104)</f>
        <v>9</v>
      </c>
      <c r="I105" s="138">
        <f>H105/112</f>
        <v>0.08035714285714286</v>
      </c>
      <c r="J105" s="136">
        <f>SUM(J103:J104)</f>
        <v>0</v>
      </c>
      <c r="K105" s="138">
        <f>J105/112</f>
        <v>0</v>
      </c>
      <c r="L105" s="35"/>
      <c r="M105" s="36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" customHeight="1">
      <c r="A106" s="39"/>
      <c r="B106" s="40"/>
      <c r="C106" s="41"/>
      <c r="D106" s="40"/>
      <c r="E106" s="41"/>
      <c r="F106" s="40"/>
      <c r="G106" s="41"/>
      <c r="H106" s="40"/>
      <c r="I106" s="41"/>
      <c r="J106" s="40"/>
      <c r="K106" s="41"/>
      <c r="L106" s="35"/>
      <c r="M106" s="36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" customHeight="1">
      <c r="A107" s="34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6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" customHeight="1">
      <c r="A108" s="76" t="s">
        <v>173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" customHeight="1">
      <c r="A109" s="74"/>
      <c r="B109" s="90" t="s">
        <v>99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23.25" customHeight="1">
      <c r="A110" s="74"/>
      <c r="B110" s="90" t="s">
        <v>167</v>
      </c>
      <c r="C110" s="90"/>
      <c r="D110" s="90" t="s">
        <v>168</v>
      </c>
      <c r="E110" s="90"/>
      <c r="F110" s="90" t="s">
        <v>169</v>
      </c>
      <c r="G110" s="90"/>
      <c r="H110" s="90" t="s">
        <v>170</v>
      </c>
      <c r="I110" s="90"/>
      <c r="J110" s="90" t="s">
        <v>170</v>
      </c>
      <c r="K110" s="90"/>
      <c r="L110" s="90" t="s">
        <v>171</v>
      </c>
      <c r="M110" s="90"/>
      <c r="N110" s="90" t="s">
        <v>172</v>
      </c>
      <c r="O110" s="90"/>
      <c r="P110" s="32"/>
      <c r="Q110" s="44"/>
      <c r="R110" s="32"/>
      <c r="S110" s="32"/>
      <c r="T110" s="9"/>
      <c r="U110" s="9"/>
      <c r="V110" s="9"/>
      <c r="W110" s="9"/>
      <c r="X110" s="9"/>
      <c r="Y110" s="9"/>
    </row>
    <row r="111" spans="1:20" ht="18" customHeight="1">
      <c r="A111" s="74"/>
      <c r="B111" s="45" t="s">
        <v>47</v>
      </c>
      <c r="C111" s="46" t="s">
        <v>48</v>
      </c>
      <c r="D111" s="45" t="s">
        <v>47</v>
      </c>
      <c r="E111" s="46" t="s">
        <v>48</v>
      </c>
      <c r="F111" s="45" t="s">
        <v>47</v>
      </c>
      <c r="G111" s="46" t="s">
        <v>48</v>
      </c>
      <c r="H111" s="45" t="s">
        <v>47</v>
      </c>
      <c r="I111" s="46" t="s">
        <v>48</v>
      </c>
      <c r="J111" s="45" t="s">
        <v>47</v>
      </c>
      <c r="K111" s="46" t="s">
        <v>48</v>
      </c>
      <c r="L111" s="45" t="s">
        <v>47</v>
      </c>
      <c r="M111" s="46" t="s">
        <v>48</v>
      </c>
      <c r="N111" s="45" t="s">
        <v>47</v>
      </c>
      <c r="O111" s="46" t="s">
        <v>48</v>
      </c>
      <c r="P111" s="9"/>
      <c r="Q111" s="9"/>
      <c r="R111" s="9"/>
      <c r="S111" s="9"/>
      <c r="T111" s="9"/>
    </row>
    <row r="112" spans="1:20" ht="18" customHeight="1">
      <c r="A112" s="28" t="s">
        <v>7</v>
      </c>
      <c r="B112" s="136">
        <v>4.71</v>
      </c>
      <c r="C112" s="139">
        <v>1.33</v>
      </c>
      <c r="D112" s="136">
        <v>4.07</v>
      </c>
      <c r="E112" s="139">
        <v>1.77</v>
      </c>
      <c r="F112" s="137">
        <v>5</v>
      </c>
      <c r="G112" s="139">
        <v>1.57</v>
      </c>
      <c r="H112" s="136">
        <v>5.57</v>
      </c>
      <c r="I112" s="141">
        <v>1.4</v>
      </c>
      <c r="J112" s="137">
        <v>6.5</v>
      </c>
      <c r="K112" s="139">
        <v>1.34</v>
      </c>
      <c r="L112" s="137">
        <v>5.5</v>
      </c>
      <c r="M112" s="139">
        <v>2.07</v>
      </c>
      <c r="N112" s="136">
        <v>5.36</v>
      </c>
      <c r="O112" s="139">
        <v>1.08</v>
      </c>
      <c r="P112" s="9"/>
      <c r="Q112" s="9"/>
      <c r="R112" s="9"/>
      <c r="S112" s="9"/>
      <c r="T112" s="9"/>
    </row>
    <row r="113" spans="1:20" ht="18" customHeight="1">
      <c r="A113" s="28" t="s">
        <v>8</v>
      </c>
      <c r="B113" s="136">
        <v>4.76</v>
      </c>
      <c r="C113" s="139">
        <v>1.44</v>
      </c>
      <c r="D113" s="136">
        <v>4.34</v>
      </c>
      <c r="E113" s="139">
        <v>1.55</v>
      </c>
      <c r="F113" s="136">
        <v>4.88</v>
      </c>
      <c r="G113" s="139">
        <v>1.47</v>
      </c>
      <c r="H113" s="136">
        <v>5.23</v>
      </c>
      <c r="I113" s="139">
        <v>1.76</v>
      </c>
      <c r="J113" s="136">
        <v>6.21</v>
      </c>
      <c r="K113" s="141">
        <v>1.3</v>
      </c>
      <c r="L113" s="136">
        <v>4.69</v>
      </c>
      <c r="M113" s="139">
        <v>2.24</v>
      </c>
      <c r="N113" s="136">
        <v>5.28</v>
      </c>
      <c r="O113" s="139">
        <v>1.65</v>
      </c>
      <c r="P113" s="9"/>
      <c r="Q113" s="9"/>
      <c r="R113" s="9"/>
      <c r="S113" s="9"/>
      <c r="T113" s="9"/>
    </row>
    <row r="114" spans="1:20" ht="18" customHeight="1">
      <c r="A114" s="28" t="s">
        <v>138</v>
      </c>
      <c r="B114" s="136">
        <v>4.75</v>
      </c>
      <c r="C114" s="139">
        <v>1.42</v>
      </c>
      <c r="D114" s="137">
        <v>4.3</v>
      </c>
      <c r="E114" s="139">
        <v>1.58</v>
      </c>
      <c r="F114" s="136">
        <v>4.89</v>
      </c>
      <c r="G114" s="139">
        <v>1.47</v>
      </c>
      <c r="H114" s="136">
        <v>5.28</v>
      </c>
      <c r="I114" s="139">
        <v>1.72</v>
      </c>
      <c r="J114" s="136">
        <v>6.25</v>
      </c>
      <c r="K114" s="141">
        <v>1.3</v>
      </c>
      <c r="L114" s="136">
        <v>4.79</v>
      </c>
      <c r="M114" s="139">
        <v>2.23</v>
      </c>
      <c r="N114" s="136">
        <v>5.29</v>
      </c>
      <c r="O114" s="139">
        <v>1.59</v>
      </c>
      <c r="P114" s="9"/>
      <c r="Q114" s="9"/>
      <c r="R114" s="9"/>
      <c r="S114" s="9"/>
      <c r="T114" s="9"/>
    </row>
    <row r="115" spans="1:20" ht="18" customHeight="1">
      <c r="A115" s="34"/>
      <c r="B115" s="35"/>
      <c r="C115" s="47"/>
      <c r="D115" s="35"/>
      <c r="E115" s="47"/>
      <c r="F115" s="35"/>
      <c r="G115" s="47"/>
      <c r="H115" s="35"/>
      <c r="I115" s="47"/>
      <c r="J115" s="35"/>
      <c r="K115" s="47"/>
      <c r="L115" s="35"/>
      <c r="M115" s="47"/>
      <c r="N115" s="35"/>
      <c r="O115" s="47"/>
      <c r="P115" s="9"/>
      <c r="Q115" s="9"/>
      <c r="R115" s="9"/>
      <c r="S115" s="9"/>
      <c r="T115" s="9"/>
    </row>
    <row r="116" spans="1:25" ht="18" customHeight="1">
      <c r="A116" s="34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6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8" customHeight="1">
      <c r="A117" s="87" t="s">
        <v>173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42"/>
      <c r="L117" s="42"/>
      <c r="M117" s="42"/>
      <c r="N117" s="42"/>
      <c r="O117" s="42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24" customHeight="1">
      <c r="A118" s="74"/>
      <c r="B118" s="79" t="s">
        <v>174</v>
      </c>
      <c r="C118" s="80"/>
      <c r="D118" s="94"/>
      <c r="E118" s="79" t="s">
        <v>175</v>
      </c>
      <c r="F118" s="80"/>
      <c r="G118" s="94"/>
      <c r="H118" s="79" t="s">
        <v>176</v>
      </c>
      <c r="I118" s="80"/>
      <c r="J118" s="94"/>
      <c r="K118" s="36"/>
      <c r="L118" s="35"/>
      <c r="M118" s="36"/>
      <c r="N118" s="48"/>
      <c r="O118" s="48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8" customHeight="1">
      <c r="A119" s="74"/>
      <c r="B119" s="71" t="s">
        <v>3</v>
      </c>
      <c r="C119" s="69" t="s">
        <v>14</v>
      </c>
      <c r="D119" s="69" t="s">
        <v>133</v>
      </c>
      <c r="E119" s="71" t="s">
        <v>3</v>
      </c>
      <c r="F119" s="69" t="s">
        <v>14</v>
      </c>
      <c r="G119" s="123" t="s">
        <v>133</v>
      </c>
      <c r="H119" s="90" t="s">
        <v>3</v>
      </c>
      <c r="I119" s="96" t="s">
        <v>14</v>
      </c>
      <c r="J119" s="96" t="s">
        <v>133</v>
      </c>
      <c r="K119" s="36"/>
      <c r="L119" s="35"/>
      <c r="M119" s="36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8" customHeight="1">
      <c r="A120" s="74"/>
      <c r="B120" s="72"/>
      <c r="C120" s="70"/>
      <c r="D120" s="70"/>
      <c r="E120" s="72"/>
      <c r="F120" s="70"/>
      <c r="G120" s="126"/>
      <c r="H120" s="90"/>
      <c r="I120" s="96"/>
      <c r="J120" s="96"/>
      <c r="K120" s="36"/>
      <c r="L120" s="35"/>
      <c r="M120" s="36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8" customHeight="1">
      <c r="A121" s="28" t="s">
        <v>7</v>
      </c>
      <c r="B121" s="136">
        <v>14</v>
      </c>
      <c r="C121" s="138">
        <f>3/B121</f>
        <v>0.21428571428571427</v>
      </c>
      <c r="D121" s="138">
        <f>11/B121</f>
        <v>0.7857142857142857</v>
      </c>
      <c r="E121" s="136">
        <v>14</v>
      </c>
      <c r="F121" s="138">
        <f>1/E121</f>
        <v>0.07142857142857142</v>
      </c>
      <c r="G121" s="140">
        <f>13/E121</f>
        <v>0.9285714285714286</v>
      </c>
      <c r="H121" s="132">
        <v>14</v>
      </c>
      <c r="I121" s="133">
        <f>3/H121</f>
        <v>0.21428571428571427</v>
      </c>
      <c r="J121" s="133">
        <f>11/H121</f>
        <v>0.7857142857142857</v>
      </c>
      <c r="K121" s="36"/>
      <c r="L121" s="35"/>
      <c r="M121" s="36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8" customHeight="1">
      <c r="A122" s="28" t="s">
        <v>8</v>
      </c>
      <c r="B122" s="136">
        <v>98</v>
      </c>
      <c r="C122" s="138">
        <f>10/B122</f>
        <v>0.10204081632653061</v>
      </c>
      <c r="D122" s="138">
        <f>88/B122</f>
        <v>0.8979591836734694</v>
      </c>
      <c r="E122" s="136">
        <v>98</v>
      </c>
      <c r="F122" s="138">
        <f>8/E122</f>
        <v>0.08163265306122448</v>
      </c>
      <c r="G122" s="140">
        <f>90/E122</f>
        <v>0.9183673469387755</v>
      </c>
      <c r="H122" s="132">
        <v>98</v>
      </c>
      <c r="I122" s="133">
        <f>30/H122</f>
        <v>0.30612244897959184</v>
      </c>
      <c r="J122" s="133">
        <f>68/H122</f>
        <v>0.6938775510204082</v>
      </c>
      <c r="K122" s="36"/>
      <c r="L122" s="35"/>
      <c r="M122" s="36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8" customHeight="1">
      <c r="A123" s="28" t="s">
        <v>138</v>
      </c>
      <c r="B123" s="136">
        <f>+B122+B121</f>
        <v>112</v>
      </c>
      <c r="C123" s="138">
        <f>13/B123</f>
        <v>0.11607142857142858</v>
      </c>
      <c r="D123" s="138">
        <f>99/B123</f>
        <v>0.8839285714285714</v>
      </c>
      <c r="E123" s="136">
        <v>112</v>
      </c>
      <c r="F123" s="138">
        <f>9/E123</f>
        <v>0.08035714285714286</v>
      </c>
      <c r="G123" s="140">
        <f>103/E123</f>
        <v>0.9196428571428571</v>
      </c>
      <c r="H123" s="132">
        <v>112</v>
      </c>
      <c r="I123" s="133">
        <f>33/H123</f>
        <v>0.29464285714285715</v>
      </c>
      <c r="J123" s="133">
        <f>79/H123</f>
        <v>0.7053571428571429</v>
      </c>
      <c r="K123" s="36"/>
      <c r="L123" s="35"/>
      <c r="M123" s="36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8" customHeight="1">
      <c r="A124" s="34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8" customHeight="1">
      <c r="A125" s="43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5"/>
      <c r="M125" s="36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19" ht="18.75" customHeight="1">
      <c r="A126" s="87" t="s">
        <v>18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54"/>
      <c r="S126" s="42"/>
    </row>
    <row r="127" spans="1:19" ht="18.75" customHeight="1">
      <c r="A127" s="102"/>
      <c r="B127" s="91" t="s">
        <v>19</v>
      </c>
      <c r="C127" s="106"/>
      <c r="D127" s="106"/>
      <c r="E127" s="106"/>
      <c r="F127" s="106"/>
      <c r="G127" s="107"/>
      <c r="H127" s="91" t="s">
        <v>20</v>
      </c>
      <c r="I127" s="106"/>
      <c r="J127" s="106"/>
      <c r="K127" s="106"/>
      <c r="L127" s="106"/>
      <c r="M127" s="107"/>
      <c r="N127" s="91" t="s">
        <v>21</v>
      </c>
      <c r="O127" s="92"/>
      <c r="P127" s="92"/>
      <c r="Q127" s="93"/>
      <c r="R127" s="49"/>
      <c r="S127" s="30"/>
    </row>
    <row r="128" spans="1:19" s="3" customFormat="1" ht="27.75" customHeight="1">
      <c r="A128" s="101"/>
      <c r="B128" s="6" t="s">
        <v>3</v>
      </c>
      <c r="C128" s="6" t="s">
        <v>22</v>
      </c>
      <c r="D128" s="16" t="s">
        <v>23</v>
      </c>
      <c r="E128" s="16" t="s">
        <v>24</v>
      </c>
      <c r="F128" s="16" t="s">
        <v>25</v>
      </c>
      <c r="G128" s="16" t="s">
        <v>26</v>
      </c>
      <c r="H128" s="6" t="s">
        <v>3</v>
      </c>
      <c r="I128" s="6" t="s">
        <v>27</v>
      </c>
      <c r="J128" s="6" t="s">
        <v>28</v>
      </c>
      <c r="K128" s="6" t="s">
        <v>29</v>
      </c>
      <c r="L128" s="6" t="s">
        <v>30</v>
      </c>
      <c r="M128" s="6" t="s">
        <v>31</v>
      </c>
      <c r="N128" s="6" t="s">
        <v>3</v>
      </c>
      <c r="O128" s="6" t="s">
        <v>32</v>
      </c>
      <c r="P128" s="6" t="s">
        <v>33</v>
      </c>
      <c r="Q128" s="51" t="s">
        <v>188</v>
      </c>
      <c r="R128" s="52"/>
      <c r="S128" s="32"/>
    </row>
    <row r="129" spans="1:19" ht="19.5" customHeight="1">
      <c r="A129" s="28" t="s">
        <v>7</v>
      </c>
      <c r="B129" s="136">
        <v>14</v>
      </c>
      <c r="C129" s="138">
        <f>9/$B$129</f>
        <v>0.6428571428571429</v>
      </c>
      <c r="D129" s="138">
        <f>2/B129</f>
        <v>0.14285714285714285</v>
      </c>
      <c r="E129" s="138">
        <f>1/B129</f>
        <v>0.07142857142857142</v>
      </c>
      <c r="F129" s="138">
        <f>2/B129</f>
        <v>0.14285714285714285</v>
      </c>
      <c r="G129" s="138"/>
      <c r="H129" s="136">
        <v>14</v>
      </c>
      <c r="I129" s="138">
        <v>0.5714285714285714</v>
      </c>
      <c r="J129" s="138">
        <v>0.14285714285714285</v>
      </c>
      <c r="K129" s="138">
        <v>0.21428571428571427</v>
      </c>
      <c r="L129" s="138">
        <v>0.07142857142857142</v>
      </c>
      <c r="M129" s="138">
        <v>0</v>
      </c>
      <c r="N129" s="136">
        <v>3</v>
      </c>
      <c r="O129" s="138">
        <v>0</v>
      </c>
      <c r="P129" s="138">
        <v>0.3333333333333333</v>
      </c>
      <c r="Q129" s="140">
        <v>0.6666666666666666</v>
      </c>
      <c r="R129" s="50"/>
      <c r="S129" s="36"/>
    </row>
    <row r="130" spans="1:19" ht="19.5" customHeight="1">
      <c r="A130" s="28" t="s">
        <v>8</v>
      </c>
      <c r="B130" s="136">
        <v>97</v>
      </c>
      <c r="C130" s="138">
        <f>71/B130</f>
        <v>0.7319587628865979</v>
      </c>
      <c r="D130" s="138">
        <f>7/B130</f>
        <v>0.07216494845360824</v>
      </c>
      <c r="E130" s="138">
        <f>9/B130</f>
        <v>0.09278350515463918</v>
      </c>
      <c r="F130" s="138">
        <f>7/B130</f>
        <v>0.07216494845360824</v>
      </c>
      <c r="G130" s="138">
        <f>3/B130</f>
        <v>0.030927835051546393</v>
      </c>
      <c r="H130" s="136">
        <v>98</v>
      </c>
      <c r="I130" s="138">
        <v>0.6836734693877551</v>
      </c>
      <c r="J130" s="138">
        <v>0.05102040816326531</v>
      </c>
      <c r="K130" s="138">
        <v>0.22448979591836735</v>
      </c>
      <c r="L130" s="138">
        <v>0.04081632653061224</v>
      </c>
      <c r="M130" s="138">
        <v>0</v>
      </c>
      <c r="N130" s="136">
        <v>22</v>
      </c>
      <c r="O130" s="138">
        <v>0</v>
      </c>
      <c r="P130" s="138">
        <v>0.2727272727272727</v>
      </c>
      <c r="Q130" s="140">
        <v>0.7272727272727273</v>
      </c>
      <c r="R130" s="50"/>
      <c r="S130" s="36"/>
    </row>
    <row r="131" spans="1:19" ht="19.5" customHeight="1">
      <c r="A131" s="28" t="s">
        <v>138</v>
      </c>
      <c r="B131" s="136">
        <f>SUM(B129:B130)</f>
        <v>111</v>
      </c>
      <c r="C131" s="138">
        <f>80/B131</f>
        <v>0.7207207207207207</v>
      </c>
      <c r="D131" s="138">
        <f>9/B131</f>
        <v>0.08108108108108109</v>
      </c>
      <c r="E131" s="138">
        <f>10/B131</f>
        <v>0.09009009009009009</v>
      </c>
      <c r="F131" s="138">
        <f>9/B131</f>
        <v>0.08108108108108109</v>
      </c>
      <c r="G131" s="138">
        <f>3/B131</f>
        <v>0.02702702702702703</v>
      </c>
      <c r="H131" s="136">
        <f>+H130+H129</f>
        <v>112</v>
      </c>
      <c r="I131" s="138">
        <v>0.6696428571428571</v>
      </c>
      <c r="J131" s="138">
        <v>0.0625</v>
      </c>
      <c r="K131" s="138">
        <v>0.22321428571428573</v>
      </c>
      <c r="L131" s="138">
        <v>0.044642857142857144</v>
      </c>
      <c r="M131" s="138">
        <v>0</v>
      </c>
      <c r="N131" s="136">
        <v>25</v>
      </c>
      <c r="O131" s="138">
        <v>0</v>
      </c>
      <c r="P131" s="138">
        <v>0.28</v>
      </c>
      <c r="Q131" s="140">
        <v>0.72</v>
      </c>
      <c r="R131" s="50"/>
      <c r="S131" s="36"/>
    </row>
    <row r="132" spans="2:19" ht="18.75" customHeight="1">
      <c r="B132" s="9"/>
      <c r="C132" s="14"/>
      <c r="D132" s="14"/>
      <c r="E132" s="14"/>
      <c r="F132" s="14"/>
      <c r="G132" s="14"/>
      <c r="H132" s="9"/>
      <c r="I132" s="53"/>
      <c r="J132" s="53"/>
      <c r="K132" s="53"/>
      <c r="L132" s="53"/>
      <c r="M132" s="14"/>
      <c r="N132" s="9"/>
      <c r="O132" s="53"/>
      <c r="P132" s="53"/>
      <c r="Q132" s="53"/>
      <c r="R132" s="14"/>
      <c r="S132" s="14"/>
    </row>
    <row r="133" spans="2:19" ht="18.75" customHeight="1">
      <c r="B133" s="9"/>
      <c r="C133" s="14"/>
      <c r="D133" s="14"/>
      <c r="E133" s="14"/>
      <c r="F133" s="14"/>
      <c r="G133" s="14"/>
      <c r="H133" s="9"/>
      <c r="I133" s="53"/>
      <c r="J133" s="53"/>
      <c r="K133" s="53"/>
      <c r="L133" s="53"/>
      <c r="M133" s="14"/>
      <c r="N133" s="9"/>
      <c r="O133" s="53"/>
      <c r="P133" s="53"/>
      <c r="Q133" s="53"/>
      <c r="R133" s="14"/>
      <c r="S133" s="14"/>
    </row>
    <row r="134" spans="1:19" ht="18.75" customHeight="1">
      <c r="A134" s="76" t="s">
        <v>18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60"/>
      <c r="O134" s="60"/>
      <c r="P134" s="53"/>
      <c r="Q134" s="53"/>
      <c r="R134" s="14"/>
      <c r="S134" s="14"/>
    </row>
    <row r="135" spans="1:17" ht="18.75" customHeight="1">
      <c r="A135" s="74"/>
      <c r="B135" s="96" t="s">
        <v>177</v>
      </c>
      <c r="C135" s="96"/>
      <c r="D135" s="96"/>
      <c r="E135" s="96"/>
      <c r="F135" s="96"/>
      <c r="G135" s="96" t="s">
        <v>283</v>
      </c>
      <c r="H135" s="96"/>
      <c r="I135" s="96"/>
      <c r="J135" s="96"/>
      <c r="K135" s="96"/>
      <c r="L135" s="96"/>
      <c r="M135" s="96"/>
      <c r="N135" s="65"/>
      <c r="O135" s="14"/>
      <c r="P135" s="14"/>
      <c r="Q135" s="14"/>
    </row>
    <row r="136" spans="1:16" ht="35.25" customHeight="1">
      <c r="A136" s="74"/>
      <c r="B136" s="45" t="s">
        <v>3</v>
      </c>
      <c r="C136" s="45" t="s">
        <v>178</v>
      </c>
      <c r="D136" s="130" t="s">
        <v>179</v>
      </c>
      <c r="E136" s="130" t="s">
        <v>180</v>
      </c>
      <c r="F136" s="130" t="s">
        <v>181</v>
      </c>
      <c r="G136" s="45" t="s">
        <v>3</v>
      </c>
      <c r="H136" s="45" t="s">
        <v>191</v>
      </c>
      <c r="I136" s="130" t="s">
        <v>192</v>
      </c>
      <c r="J136" s="130" t="s">
        <v>193</v>
      </c>
      <c r="K136" s="130" t="s">
        <v>194</v>
      </c>
      <c r="L136" s="130" t="s">
        <v>195</v>
      </c>
      <c r="M136" s="130" t="s">
        <v>196</v>
      </c>
      <c r="N136" s="14"/>
      <c r="O136" s="14"/>
      <c r="P136" s="14"/>
    </row>
    <row r="137" spans="1:16" ht="18.75" customHeight="1">
      <c r="A137" s="56" t="s">
        <v>7</v>
      </c>
      <c r="B137" s="132">
        <v>14</v>
      </c>
      <c r="C137" s="133">
        <f>6/B137</f>
        <v>0.42857142857142855</v>
      </c>
      <c r="D137" s="133">
        <f>6/B137</f>
        <v>0.42857142857142855</v>
      </c>
      <c r="E137" s="133">
        <f>1/B137</f>
        <v>0.07142857142857142</v>
      </c>
      <c r="F137" s="133">
        <f>1/B137</f>
        <v>0.07142857142857142</v>
      </c>
      <c r="G137" s="132">
        <v>14</v>
      </c>
      <c r="H137" s="133">
        <v>0.07142857142857142</v>
      </c>
      <c r="I137" s="133">
        <v>0.14285714285714285</v>
      </c>
      <c r="J137" s="133">
        <v>0</v>
      </c>
      <c r="K137" s="133">
        <v>0</v>
      </c>
      <c r="L137" s="133">
        <v>0.14285714285714285</v>
      </c>
      <c r="M137" s="133">
        <f>9/14</f>
        <v>0.6428571428571429</v>
      </c>
      <c r="N137" s="14"/>
      <c r="O137" s="14"/>
      <c r="P137" s="14"/>
    </row>
    <row r="138" spans="1:16" ht="18.75" customHeight="1">
      <c r="A138" s="56" t="s">
        <v>8</v>
      </c>
      <c r="B138" s="132">
        <v>98</v>
      </c>
      <c r="C138" s="133">
        <f>28/B138</f>
        <v>0.2857142857142857</v>
      </c>
      <c r="D138" s="133">
        <f>59/B138</f>
        <v>0.6020408163265306</v>
      </c>
      <c r="E138" s="133">
        <f>9/B138</f>
        <v>0.09183673469387756</v>
      </c>
      <c r="F138" s="133">
        <f>2/B138</f>
        <v>0.02040816326530612</v>
      </c>
      <c r="G138" s="132">
        <v>98</v>
      </c>
      <c r="H138" s="133">
        <v>0.08163265306122448</v>
      </c>
      <c r="I138" s="133">
        <v>0.07142857142857142</v>
      </c>
      <c r="J138" s="133">
        <v>0.05102040816326531</v>
      </c>
      <c r="K138" s="133">
        <v>0.04081632653061224</v>
      </c>
      <c r="L138" s="133">
        <v>0.01020408163265306</v>
      </c>
      <c r="M138" s="133">
        <v>0.7448979591836735</v>
      </c>
      <c r="N138" s="14"/>
      <c r="O138" s="14"/>
      <c r="P138" s="14"/>
    </row>
    <row r="139" spans="1:16" ht="18.75" customHeight="1">
      <c r="A139" s="56" t="s">
        <v>138</v>
      </c>
      <c r="B139" s="132">
        <v>112</v>
      </c>
      <c r="C139" s="133">
        <f>34/B139</f>
        <v>0.30357142857142855</v>
      </c>
      <c r="D139" s="133">
        <f>65/B139</f>
        <v>0.5803571428571429</v>
      </c>
      <c r="E139" s="133">
        <f>10/B139</f>
        <v>0.08928571428571429</v>
      </c>
      <c r="F139" s="133">
        <f>3/B139</f>
        <v>0.026785714285714284</v>
      </c>
      <c r="G139" s="132">
        <f>+G138+G137</f>
        <v>112</v>
      </c>
      <c r="H139" s="133">
        <v>0.08035714285714286</v>
      </c>
      <c r="I139" s="133">
        <v>0.08035714285714286</v>
      </c>
      <c r="J139" s="133">
        <v>0.044642857142857144</v>
      </c>
      <c r="K139" s="133">
        <v>0.03571428571428571</v>
      </c>
      <c r="L139" s="133">
        <v>0.026785714285714284</v>
      </c>
      <c r="M139" s="133">
        <v>0.7142857142857143</v>
      </c>
      <c r="N139" s="14"/>
      <c r="O139" s="14"/>
      <c r="P139" s="14"/>
    </row>
    <row r="140" spans="2:19" ht="18.75" customHeight="1">
      <c r="B140" s="9"/>
      <c r="C140" s="14"/>
      <c r="D140" s="14"/>
      <c r="E140" s="14"/>
      <c r="F140" s="14"/>
      <c r="G140" s="14"/>
      <c r="H140" s="9"/>
      <c r="I140" s="14"/>
      <c r="J140" s="14"/>
      <c r="K140" s="14"/>
      <c r="L140" s="14"/>
      <c r="M140" s="14"/>
      <c r="N140" s="9"/>
      <c r="O140" s="14"/>
      <c r="P140" s="14"/>
      <c r="Q140" s="14"/>
      <c r="R140" s="14"/>
      <c r="S140" s="14"/>
    </row>
    <row r="142" spans="1:21" ht="18.75" customHeight="1">
      <c r="A142" s="76" t="s">
        <v>18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17"/>
    </row>
    <row r="143" spans="1:20" ht="18.75" customHeight="1">
      <c r="A143" s="118"/>
      <c r="B143" s="96" t="s">
        <v>34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 t="s">
        <v>232</v>
      </c>
      <c r="M143" s="96"/>
      <c r="N143" s="96"/>
      <c r="O143" s="96"/>
      <c r="P143" s="96"/>
      <c r="Q143" s="96"/>
      <c r="R143" s="96"/>
      <c r="S143" s="96"/>
      <c r="T143" s="96"/>
    </row>
    <row r="144" spans="1:20" s="3" customFormat="1" ht="24.75" customHeight="1">
      <c r="A144" s="11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0" t="s">
        <v>3</v>
      </c>
      <c r="M144" s="90" t="s">
        <v>134</v>
      </c>
      <c r="N144" s="90"/>
      <c r="O144" s="90" t="s">
        <v>35</v>
      </c>
      <c r="P144" s="90"/>
      <c r="Q144" s="90" t="s">
        <v>36</v>
      </c>
      <c r="R144" s="90"/>
      <c r="S144" s="90" t="s">
        <v>37</v>
      </c>
      <c r="T144" s="90"/>
    </row>
    <row r="145" spans="1:20" s="3" customFormat="1" ht="26.25" customHeight="1">
      <c r="A145" s="118"/>
      <c r="B145" s="45" t="s">
        <v>3</v>
      </c>
      <c r="C145" s="45" t="s">
        <v>38</v>
      </c>
      <c r="D145" s="45" t="s">
        <v>39</v>
      </c>
      <c r="E145" s="45" t="s">
        <v>40</v>
      </c>
      <c r="F145" s="45" t="s">
        <v>41</v>
      </c>
      <c r="G145" s="45" t="s">
        <v>42</v>
      </c>
      <c r="H145" s="45" t="s">
        <v>43</v>
      </c>
      <c r="I145" s="45" t="s">
        <v>44</v>
      </c>
      <c r="J145" s="45" t="s">
        <v>189</v>
      </c>
      <c r="K145" s="45" t="s">
        <v>190</v>
      </c>
      <c r="L145" s="90"/>
      <c r="M145" s="67" t="s">
        <v>45</v>
      </c>
      <c r="N145" s="67" t="s">
        <v>46</v>
      </c>
      <c r="O145" s="67" t="s">
        <v>45</v>
      </c>
      <c r="P145" s="67" t="s">
        <v>46</v>
      </c>
      <c r="Q145" s="67" t="s">
        <v>45</v>
      </c>
      <c r="R145" s="67" t="s">
        <v>46</v>
      </c>
      <c r="S145" s="67" t="s">
        <v>45</v>
      </c>
      <c r="T145" s="67" t="s">
        <v>46</v>
      </c>
    </row>
    <row r="146" spans="1:20" ht="19.5" customHeight="1">
      <c r="A146" s="56" t="s">
        <v>7</v>
      </c>
      <c r="B146" s="132">
        <v>14</v>
      </c>
      <c r="C146" s="133">
        <v>0</v>
      </c>
      <c r="D146" s="133">
        <v>0</v>
      </c>
      <c r="E146" s="133">
        <v>0</v>
      </c>
      <c r="F146" s="133">
        <v>0</v>
      </c>
      <c r="G146" s="133">
        <v>0.21428571428571427</v>
      </c>
      <c r="H146" s="133">
        <v>0.2857142857142857</v>
      </c>
      <c r="I146" s="133">
        <v>0.35714285714285715</v>
      </c>
      <c r="J146" s="133">
        <v>0.07142857142857142</v>
      </c>
      <c r="K146" s="133">
        <v>0.07142857142857142</v>
      </c>
      <c r="L146" s="132">
        <v>14</v>
      </c>
      <c r="M146" s="133">
        <v>0.42857142857142855</v>
      </c>
      <c r="N146" s="133">
        <v>0</v>
      </c>
      <c r="O146" s="133">
        <v>0.42857142857142855</v>
      </c>
      <c r="P146" s="133">
        <v>0</v>
      </c>
      <c r="Q146" s="133">
        <v>0</v>
      </c>
      <c r="R146" s="133">
        <v>0.07142857142857142</v>
      </c>
      <c r="S146" s="133">
        <v>0.07142857142857142</v>
      </c>
      <c r="T146" s="133">
        <v>0</v>
      </c>
    </row>
    <row r="147" spans="1:20" ht="19.5" customHeight="1">
      <c r="A147" s="56" t="s">
        <v>8</v>
      </c>
      <c r="B147" s="132">
        <v>84</v>
      </c>
      <c r="C147" s="133">
        <v>0.011904761904761904</v>
      </c>
      <c r="D147" s="133">
        <v>0.011904761904761904</v>
      </c>
      <c r="E147" s="133">
        <v>0.011904761904761904</v>
      </c>
      <c r="F147" s="133">
        <v>0.023809523809523808</v>
      </c>
      <c r="G147" s="133">
        <v>0.07142857142857142</v>
      </c>
      <c r="H147" s="133">
        <v>0.34523809523809523</v>
      </c>
      <c r="I147" s="133">
        <v>0.27380952380952384</v>
      </c>
      <c r="J147" s="133">
        <v>0.09523809523809523</v>
      </c>
      <c r="K147" s="133">
        <v>0.15476190476190477</v>
      </c>
      <c r="L147" s="132">
        <v>98</v>
      </c>
      <c r="M147" s="133">
        <v>0.2653061224489796</v>
      </c>
      <c r="N147" s="133">
        <v>0.02040816326530612</v>
      </c>
      <c r="O147" s="133">
        <v>0.5714285714285714</v>
      </c>
      <c r="P147" s="133">
        <v>0.030612244897959183</v>
      </c>
      <c r="Q147" s="133">
        <v>0.08163265306122448</v>
      </c>
      <c r="R147" s="133">
        <v>0.01020408163265306</v>
      </c>
      <c r="S147" s="133">
        <v>0.02040816326530612</v>
      </c>
      <c r="T147" s="133">
        <v>0</v>
      </c>
    </row>
    <row r="148" spans="1:20" ht="19.5" customHeight="1">
      <c r="A148" s="56" t="s">
        <v>138</v>
      </c>
      <c r="B148" s="132">
        <v>98</v>
      </c>
      <c r="C148" s="133">
        <v>0.01020408163265306</v>
      </c>
      <c r="D148" s="133">
        <v>0.01020408163265306</v>
      </c>
      <c r="E148" s="133">
        <v>0.01020408163265306</v>
      </c>
      <c r="F148" s="133">
        <v>0.02040816326530612</v>
      </c>
      <c r="G148" s="133">
        <v>0.09183673469387756</v>
      </c>
      <c r="H148" s="133">
        <v>0.336734693877551</v>
      </c>
      <c r="I148" s="133">
        <v>0.2857142857142857</v>
      </c>
      <c r="J148" s="133">
        <v>0.09183673469387756</v>
      </c>
      <c r="K148" s="133">
        <v>0.14285714285714285</v>
      </c>
      <c r="L148" s="132">
        <v>112</v>
      </c>
      <c r="M148" s="133">
        <v>0.2857142857142857</v>
      </c>
      <c r="N148" s="133">
        <v>0.017857142857142856</v>
      </c>
      <c r="O148" s="133">
        <v>0.5535714285714286</v>
      </c>
      <c r="P148" s="133">
        <v>0.026785714285714284</v>
      </c>
      <c r="Q148" s="133">
        <v>0.07142857142857142</v>
      </c>
      <c r="R148" s="133">
        <v>0.017857142857142856</v>
      </c>
      <c r="S148" s="133">
        <v>0.026785714285714284</v>
      </c>
      <c r="T148" s="133">
        <v>0</v>
      </c>
    </row>
    <row r="149" spans="2:15" ht="18.75" customHeight="1">
      <c r="B149" s="9"/>
      <c r="C149" s="9"/>
      <c r="D149" s="9"/>
      <c r="E149" s="9"/>
      <c r="F149" s="9"/>
      <c r="G149" s="9"/>
      <c r="H149" s="18"/>
      <c r="I149" s="9"/>
      <c r="J149" s="14"/>
      <c r="K149" s="14"/>
      <c r="L149" s="14"/>
      <c r="M149" s="14"/>
      <c r="N149" s="14"/>
      <c r="O149" s="14"/>
    </row>
    <row r="151" spans="1:19" ht="18.75" customHeight="1">
      <c r="A151" s="76" t="s">
        <v>198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</row>
    <row r="152" spans="1:19" ht="18.75" customHeight="1">
      <c r="A152" s="20"/>
      <c r="B152" s="96" t="s">
        <v>94</v>
      </c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</row>
    <row r="153" spans="1:19" ht="18.75" customHeight="1">
      <c r="A153" s="21"/>
      <c r="B153" s="96" t="s">
        <v>132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</row>
    <row r="154" spans="1:19" ht="24" customHeight="1">
      <c r="A154" s="22"/>
      <c r="B154" s="90" t="s">
        <v>199</v>
      </c>
      <c r="C154" s="90"/>
      <c r="D154" s="90"/>
      <c r="E154" s="90" t="s">
        <v>200</v>
      </c>
      <c r="F154" s="90"/>
      <c r="G154" s="90"/>
      <c r="H154" s="90" t="s">
        <v>201</v>
      </c>
      <c r="I154" s="90"/>
      <c r="J154" s="90"/>
      <c r="K154" s="90" t="s">
        <v>202</v>
      </c>
      <c r="L154" s="90"/>
      <c r="M154" s="90"/>
      <c r="N154" s="90" t="s">
        <v>284</v>
      </c>
      <c r="O154" s="90"/>
      <c r="P154" s="90"/>
      <c r="Q154" s="90" t="s">
        <v>203</v>
      </c>
      <c r="R154" s="90"/>
      <c r="S154" s="90"/>
    </row>
    <row r="155" spans="1:19" ht="18.75" customHeight="1">
      <c r="A155" s="23"/>
      <c r="B155" s="45" t="s">
        <v>3</v>
      </c>
      <c r="C155" s="46" t="s">
        <v>47</v>
      </c>
      <c r="D155" s="45" t="s">
        <v>48</v>
      </c>
      <c r="E155" s="45" t="s">
        <v>3</v>
      </c>
      <c r="F155" s="46" t="s">
        <v>47</v>
      </c>
      <c r="G155" s="45" t="s">
        <v>48</v>
      </c>
      <c r="H155" s="45" t="s">
        <v>3</v>
      </c>
      <c r="I155" s="46" t="s">
        <v>47</v>
      </c>
      <c r="J155" s="45" t="s">
        <v>48</v>
      </c>
      <c r="K155" s="45" t="s">
        <v>3</v>
      </c>
      <c r="L155" s="46" t="s">
        <v>47</v>
      </c>
      <c r="M155" s="45" t="s">
        <v>48</v>
      </c>
      <c r="N155" s="45" t="s">
        <v>3</v>
      </c>
      <c r="O155" s="46" t="s">
        <v>47</v>
      </c>
      <c r="P155" s="45" t="s">
        <v>48</v>
      </c>
      <c r="Q155" s="45" t="s">
        <v>3</v>
      </c>
      <c r="R155" s="46" t="s">
        <v>47</v>
      </c>
      <c r="S155" s="45" t="s">
        <v>48</v>
      </c>
    </row>
    <row r="156" spans="1:19" ht="18.75" customHeight="1">
      <c r="A156" s="56" t="s">
        <v>7</v>
      </c>
      <c r="B156" s="132">
        <v>12</v>
      </c>
      <c r="C156" s="134">
        <v>2.93</v>
      </c>
      <c r="D156" s="134">
        <v>3.2</v>
      </c>
      <c r="E156" s="132">
        <v>12</v>
      </c>
      <c r="F156" s="134">
        <v>2.57</v>
      </c>
      <c r="G156" s="134">
        <v>2.87</v>
      </c>
      <c r="H156" s="132">
        <v>12</v>
      </c>
      <c r="I156" s="134">
        <v>2.86</v>
      </c>
      <c r="J156" s="134">
        <v>3.01</v>
      </c>
      <c r="K156" s="132">
        <v>12</v>
      </c>
      <c r="L156" s="134">
        <v>2.86</v>
      </c>
      <c r="M156" s="134">
        <v>2.74</v>
      </c>
      <c r="N156" s="132">
        <v>12</v>
      </c>
      <c r="O156" s="134">
        <v>4.07</v>
      </c>
      <c r="P156" s="134">
        <v>2.81</v>
      </c>
      <c r="Q156" s="132">
        <v>12</v>
      </c>
      <c r="R156" s="134">
        <v>4</v>
      </c>
      <c r="S156" s="134">
        <v>2.88</v>
      </c>
    </row>
    <row r="157" spans="1:19" ht="18.75" customHeight="1">
      <c r="A157" s="56" t="s">
        <v>8</v>
      </c>
      <c r="B157" s="132">
        <v>90</v>
      </c>
      <c r="C157" s="134">
        <v>3.08</v>
      </c>
      <c r="D157" s="134">
        <v>2.79</v>
      </c>
      <c r="E157" s="132">
        <v>92</v>
      </c>
      <c r="F157" s="134">
        <v>2.35</v>
      </c>
      <c r="G157" s="134">
        <v>2.19</v>
      </c>
      <c r="H157" s="132">
        <v>92</v>
      </c>
      <c r="I157" s="134">
        <v>3.65</v>
      </c>
      <c r="J157" s="134">
        <v>2.57</v>
      </c>
      <c r="K157" s="132">
        <v>92</v>
      </c>
      <c r="L157" s="134">
        <v>3.14</v>
      </c>
      <c r="M157" s="134">
        <v>2.36</v>
      </c>
      <c r="N157" s="132">
        <v>91</v>
      </c>
      <c r="O157" s="134">
        <v>4.01</v>
      </c>
      <c r="P157" s="134">
        <v>2.41</v>
      </c>
      <c r="Q157" s="132">
        <v>90</v>
      </c>
      <c r="R157" s="134">
        <v>4.46</v>
      </c>
      <c r="S157" s="134">
        <v>2.31</v>
      </c>
    </row>
    <row r="158" spans="1:19" ht="18.75" customHeight="1">
      <c r="A158" s="56" t="s">
        <v>138</v>
      </c>
      <c r="B158" s="132">
        <f>SUM(B156:B157)</f>
        <v>102</v>
      </c>
      <c r="C158" s="134">
        <v>3.06</v>
      </c>
      <c r="D158" s="134">
        <v>2.83</v>
      </c>
      <c r="E158" s="132">
        <f>SUM(E156:E157)</f>
        <v>104</v>
      </c>
      <c r="F158" s="134">
        <v>2.38</v>
      </c>
      <c r="G158" s="134">
        <v>2.27</v>
      </c>
      <c r="H158" s="132">
        <f>SUM(H156:H157)</f>
        <v>104</v>
      </c>
      <c r="I158" s="134">
        <v>3.55</v>
      </c>
      <c r="J158" s="134">
        <v>2.63</v>
      </c>
      <c r="K158" s="132">
        <f>SUM(K156:K157)</f>
        <v>104</v>
      </c>
      <c r="L158" s="134">
        <v>3.11</v>
      </c>
      <c r="M158" s="134">
        <v>2.4</v>
      </c>
      <c r="N158" s="132">
        <f>SUM(N156:N157)</f>
        <v>103</v>
      </c>
      <c r="O158" s="134">
        <v>4.02</v>
      </c>
      <c r="P158" s="134">
        <v>2.45</v>
      </c>
      <c r="Q158" s="132">
        <f>SUM(Q156:Q157)</f>
        <v>102</v>
      </c>
      <c r="R158" s="134">
        <v>4.4</v>
      </c>
      <c r="S158" s="134">
        <v>2.38</v>
      </c>
    </row>
    <row r="159" spans="2:17" ht="18.75" customHeight="1">
      <c r="B159" s="9"/>
      <c r="C159" s="18"/>
      <c r="D159" s="9"/>
      <c r="E159" s="18"/>
      <c r="F159" s="9"/>
      <c r="G159" s="18"/>
      <c r="H159" s="9"/>
      <c r="I159" s="18"/>
      <c r="J159" s="9"/>
      <c r="K159" s="18"/>
      <c r="L159" s="9"/>
      <c r="M159" s="18"/>
      <c r="N159" s="9"/>
      <c r="O159" s="18"/>
      <c r="P159" s="9"/>
      <c r="Q159" s="18"/>
    </row>
    <row r="161" spans="1:15" ht="18.75" customHeight="1">
      <c r="A161" s="87" t="s">
        <v>49</v>
      </c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.75" customHeight="1">
      <c r="A162" s="102"/>
      <c r="B162" s="91" t="s">
        <v>50</v>
      </c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s="3" customFormat="1" ht="24.75" customHeight="1">
      <c r="A163" s="101"/>
      <c r="B163" s="6" t="s">
        <v>3</v>
      </c>
      <c r="C163" s="6" t="s">
        <v>183</v>
      </c>
      <c r="D163" s="6" t="s">
        <v>51</v>
      </c>
      <c r="E163" s="6" t="s">
        <v>52</v>
      </c>
      <c r="F163" s="6" t="s">
        <v>182</v>
      </c>
      <c r="G163" s="6" t="s">
        <v>53</v>
      </c>
      <c r="H163" s="6" t="s">
        <v>54</v>
      </c>
      <c r="I163" s="6" t="s">
        <v>55</v>
      </c>
      <c r="J163" s="6" t="s">
        <v>184</v>
      </c>
      <c r="K163" s="6" t="s">
        <v>56</v>
      </c>
      <c r="L163" s="6" t="s">
        <v>57</v>
      </c>
      <c r="M163" s="6" t="s">
        <v>58</v>
      </c>
      <c r="N163" s="6" t="s">
        <v>59</v>
      </c>
      <c r="O163" s="6" t="s">
        <v>60</v>
      </c>
    </row>
    <row r="164" spans="1:15" ht="19.5" customHeight="1">
      <c r="A164" s="28" t="s">
        <v>7</v>
      </c>
      <c r="B164" s="139">
        <v>14</v>
      </c>
      <c r="C164" s="138">
        <v>0</v>
      </c>
      <c r="D164" s="138">
        <v>0</v>
      </c>
      <c r="E164" s="138">
        <v>0</v>
      </c>
      <c r="F164" s="138">
        <v>0.07142857142857142</v>
      </c>
      <c r="G164" s="138">
        <v>0</v>
      </c>
      <c r="H164" s="138">
        <v>0</v>
      </c>
      <c r="I164" s="138">
        <v>0.07142857142857142</v>
      </c>
      <c r="J164" s="138">
        <v>0</v>
      </c>
      <c r="K164" s="138">
        <v>0</v>
      </c>
      <c r="L164" s="138">
        <v>0</v>
      </c>
      <c r="M164" s="138">
        <v>0</v>
      </c>
      <c r="N164" s="138">
        <v>0</v>
      </c>
      <c r="O164" s="138">
        <v>0</v>
      </c>
    </row>
    <row r="165" spans="1:15" ht="19.5" customHeight="1">
      <c r="A165" s="28" t="s">
        <v>8</v>
      </c>
      <c r="B165" s="139">
        <v>98</v>
      </c>
      <c r="C165" s="138">
        <v>0</v>
      </c>
      <c r="D165" s="138">
        <v>0</v>
      </c>
      <c r="E165" s="138">
        <v>0</v>
      </c>
      <c r="F165" s="138">
        <v>0.01020408163265306</v>
      </c>
      <c r="G165" s="138">
        <v>0</v>
      </c>
      <c r="H165" s="138">
        <v>0</v>
      </c>
      <c r="I165" s="138">
        <v>0.01020408163265306</v>
      </c>
      <c r="J165" s="138">
        <v>0.01020408163265306</v>
      </c>
      <c r="K165" s="138">
        <v>0</v>
      </c>
      <c r="L165" s="138">
        <v>0</v>
      </c>
      <c r="M165" s="138">
        <v>0.01020408163265306</v>
      </c>
      <c r="N165" s="138">
        <v>0</v>
      </c>
      <c r="O165" s="138">
        <v>0</v>
      </c>
    </row>
    <row r="166" spans="1:15" ht="19.5" customHeight="1">
      <c r="A166" s="28" t="s">
        <v>138</v>
      </c>
      <c r="B166" s="139">
        <v>112</v>
      </c>
      <c r="C166" s="138">
        <v>0</v>
      </c>
      <c r="D166" s="138">
        <v>0</v>
      </c>
      <c r="E166" s="138">
        <v>0</v>
      </c>
      <c r="F166" s="138">
        <v>0.017857142857142856</v>
      </c>
      <c r="G166" s="138">
        <v>0</v>
      </c>
      <c r="H166" s="138">
        <v>0</v>
      </c>
      <c r="I166" s="138">
        <v>0.017857142857142856</v>
      </c>
      <c r="J166" s="138">
        <v>0.008928571428571428</v>
      </c>
      <c r="K166" s="138">
        <v>0</v>
      </c>
      <c r="L166" s="138">
        <v>0</v>
      </c>
      <c r="M166" s="138">
        <v>0.008928571428571428</v>
      </c>
      <c r="N166" s="138">
        <v>0</v>
      </c>
      <c r="O166" s="138">
        <v>0</v>
      </c>
    </row>
    <row r="169" spans="1:15" ht="18.75" customHeight="1">
      <c r="A169" s="87" t="s">
        <v>49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9"/>
      <c r="O169" s="17"/>
    </row>
    <row r="170" spans="1:15" ht="18.75" customHeight="1">
      <c r="A170" s="103"/>
      <c r="B170" s="91" t="s">
        <v>50</v>
      </c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7"/>
      <c r="O170" s="13"/>
    </row>
    <row r="171" spans="1:15" s="3" customFormat="1" ht="27" customHeight="1">
      <c r="A171" s="105"/>
      <c r="B171" s="6" t="s">
        <v>61</v>
      </c>
      <c r="C171" s="6" t="s">
        <v>185</v>
      </c>
      <c r="D171" s="6" t="s">
        <v>62</v>
      </c>
      <c r="E171" s="6" t="s">
        <v>186</v>
      </c>
      <c r="F171" s="6" t="s">
        <v>187</v>
      </c>
      <c r="G171" s="6" t="s">
        <v>63</v>
      </c>
      <c r="H171" s="6" t="s">
        <v>64</v>
      </c>
      <c r="I171" s="6" t="s">
        <v>65</v>
      </c>
      <c r="J171" s="6" t="s">
        <v>66</v>
      </c>
      <c r="K171" s="6" t="s">
        <v>67</v>
      </c>
      <c r="L171" s="6" t="s">
        <v>68</v>
      </c>
      <c r="M171" s="6" t="s">
        <v>69</v>
      </c>
      <c r="N171" s="6" t="s">
        <v>17</v>
      </c>
      <c r="O171" s="19"/>
    </row>
    <row r="172" spans="1:14" ht="19.5" customHeight="1">
      <c r="A172" s="28" t="s">
        <v>7</v>
      </c>
      <c r="B172" s="138">
        <v>0</v>
      </c>
      <c r="C172" s="138">
        <v>0</v>
      </c>
      <c r="D172" s="138">
        <v>0</v>
      </c>
      <c r="E172" s="138">
        <v>0</v>
      </c>
      <c r="F172" s="138">
        <v>0.07142857142857142</v>
      </c>
      <c r="G172" s="138">
        <v>0</v>
      </c>
      <c r="H172" s="138">
        <v>0.07142857142857142</v>
      </c>
      <c r="I172" s="138">
        <v>0</v>
      </c>
      <c r="J172" s="138">
        <v>0.7142857142857143</v>
      </c>
      <c r="K172" s="138">
        <v>0</v>
      </c>
      <c r="L172" s="138">
        <v>0</v>
      </c>
      <c r="M172" s="138">
        <v>0</v>
      </c>
      <c r="N172" s="138">
        <v>0</v>
      </c>
    </row>
    <row r="173" spans="1:14" ht="19.5" customHeight="1">
      <c r="A173" s="28" t="s">
        <v>8</v>
      </c>
      <c r="B173" s="138">
        <v>0.04081632653061224</v>
      </c>
      <c r="C173" s="138">
        <v>0.01020408163265306</v>
      </c>
      <c r="D173" s="138">
        <v>0</v>
      </c>
      <c r="E173" s="138">
        <v>0</v>
      </c>
      <c r="F173" s="138">
        <v>0.030612244897959183</v>
      </c>
      <c r="G173" s="138">
        <v>0.01020408163265306</v>
      </c>
      <c r="H173" s="138">
        <v>0</v>
      </c>
      <c r="I173" s="138">
        <v>0.04081632653061224</v>
      </c>
      <c r="J173" s="138">
        <v>0.05102040816326531</v>
      </c>
      <c r="K173" s="138">
        <v>0.7653061224489796</v>
      </c>
      <c r="L173" s="138">
        <v>0.01020408163265306</v>
      </c>
      <c r="M173" s="138">
        <v>0</v>
      </c>
      <c r="N173" s="138">
        <v>0</v>
      </c>
    </row>
    <row r="174" spans="1:14" ht="19.5" customHeight="1">
      <c r="A174" s="28" t="s">
        <v>138</v>
      </c>
      <c r="B174" s="138">
        <v>0.03571428571428571</v>
      </c>
      <c r="C174" s="138">
        <v>0.008928571428571428</v>
      </c>
      <c r="D174" s="138">
        <v>0</v>
      </c>
      <c r="E174" s="138">
        <v>0</v>
      </c>
      <c r="F174" s="138">
        <v>0.03571428571428571</v>
      </c>
      <c r="G174" s="138">
        <v>0.008928571428571428</v>
      </c>
      <c r="H174" s="138">
        <v>0.008928571428571428</v>
      </c>
      <c r="I174" s="138">
        <v>0.03571428571428571</v>
      </c>
      <c r="J174" s="138">
        <v>0.13392857142857142</v>
      </c>
      <c r="K174" s="138">
        <v>0.6696428571428571</v>
      </c>
      <c r="L174" s="138">
        <v>0.008928571428571428</v>
      </c>
      <c r="M174" s="138">
        <v>0</v>
      </c>
      <c r="N174" s="138">
        <v>0</v>
      </c>
    </row>
    <row r="175" spans="2:14" ht="20.2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7" spans="1:12" ht="18.75" customHeight="1">
      <c r="A177" s="87" t="s">
        <v>70</v>
      </c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9"/>
    </row>
    <row r="178" spans="1:12" ht="18.75" customHeight="1">
      <c r="A178" s="103"/>
      <c r="B178" s="91" t="s">
        <v>71</v>
      </c>
      <c r="C178" s="106"/>
      <c r="D178" s="107"/>
      <c r="E178" s="115" t="s">
        <v>72</v>
      </c>
      <c r="F178" s="116"/>
      <c r="G178" s="116"/>
      <c r="H178" s="116"/>
      <c r="I178" s="116"/>
      <c r="J178" s="116"/>
      <c r="K178" s="116"/>
      <c r="L178" s="117"/>
    </row>
    <row r="179" spans="1:12" s="3" customFormat="1" ht="25.5" customHeight="1">
      <c r="A179" s="105"/>
      <c r="B179" s="6" t="s">
        <v>3</v>
      </c>
      <c r="C179" s="6" t="s">
        <v>73</v>
      </c>
      <c r="D179" s="6" t="s">
        <v>74</v>
      </c>
      <c r="E179" s="6" t="s">
        <v>3</v>
      </c>
      <c r="F179" s="15" t="s">
        <v>75</v>
      </c>
      <c r="G179" s="15" t="s">
        <v>76</v>
      </c>
      <c r="H179" s="15" t="s">
        <v>77</v>
      </c>
      <c r="I179" s="15" t="s">
        <v>78</v>
      </c>
      <c r="J179" s="6" t="s">
        <v>79</v>
      </c>
      <c r="K179" s="15" t="s">
        <v>80</v>
      </c>
      <c r="L179" s="15" t="s">
        <v>81</v>
      </c>
    </row>
    <row r="180" spans="1:12" ht="19.5" customHeight="1">
      <c r="A180" s="28" t="s">
        <v>7</v>
      </c>
      <c r="B180" s="136">
        <v>14</v>
      </c>
      <c r="C180" s="138">
        <f>8/B180</f>
        <v>0.5714285714285714</v>
      </c>
      <c r="D180" s="138">
        <f>6/B180</f>
        <v>0.42857142857142855</v>
      </c>
      <c r="E180" s="136">
        <v>14</v>
      </c>
      <c r="F180" s="138">
        <v>0.07142857142857142</v>
      </c>
      <c r="G180" s="138">
        <v>0.14285714285714285</v>
      </c>
      <c r="H180" s="138">
        <v>0</v>
      </c>
      <c r="I180" s="138">
        <v>0</v>
      </c>
      <c r="J180" s="138">
        <v>0.14285714285714285</v>
      </c>
      <c r="K180" s="138">
        <v>0.5</v>
      </c>
      <c r="L180" s="138">
        <v>0.14285714285714285</v>
      </c>
    </row>
    <row r="181" spans="1:12" ht="19.5" customHeight="1">
      <c r="A181" s="28" t="s">
        <v>8</v>
      </c>
      <c r="B181" s="136">
        <v>98</v>
      </c>
      <c r="C181" s="138">
        <f>72/B181</f>
        <v>0.7346938775510204</v>
      </c>
      <c r="D181" s="138">
        <f>26/B181</f>
        <v>0.2653061224489796</v>
      </c>
      <c r="E181" s="136">
        <v>98</v>
      </c>
      <c r="F181" s="138">
        <v>0.08163265306122448</v>
      </c>
      <c r="G181" s="138">
        <v>0.07142857142857142</v>
      </c>
      <c r="H181" s="138">
        <v>0.05102040816326531</v>
      </c>
      <c r="I181" s="138">
        <v>0.04081632653061224</v>
      </c>
      <c r="J181" s="138">
        <v>0.01020408163265306</v>
      </c>
      <c r="K181" s="138">
        <v>0.7448979591836735</v>
      </c>
      <c r="L181" s="138">
        <v>0</v>
      </c>
    </row>
    <row r="182" spans="1:12" ht="19.5" customHeight="1">
      <c r="A182" s="28" t="s">
        <v>138</v>
      </c>
      <c r="B182" s="136">
        <v>112</v>
      </c>
      <c r="C182" s="138">
        <f>80/B182</f>
        <v>0.7142857142857143</v>
      </c>
      <c r="D182" s="138">
        <f>32/B182</f>
        <v>0.2857142857142857</v>
      </c>
      <c r="E182" s="136">
        <v>112</v>
      </c>
      <c r="F182" s="138">
        <v>0.08035714285714286</v>
      </c>
      <c r="G182" s="138">
        <v>0.08035714285714286</v>
      </c>
      <c r="H182" s="138">
        <v>0.044642857142857144</v>
      </c>
      <c r="I182" s="138">
        <v>0.03571428571428571</v>
      </c>
      <c r="J182" s="138">
        <v>0.026785714285714284</v>
      </c>
      <c r="K182" s="138">
        <v>0.7142857142857143</v>
      </c>
      <c r="L182" s="138">
        <v>0.017857142857142856</v>
      </c>
    </row>
    <row r="183" spans="2:12" ht="18.75" customHeight="1">
      <c r="B183" s="9"/>
      <c r="C183" s="14"/>
      <c r="D183" s="14"/>
      <c r="E183" s="9"/>
      <c r="F183" s="14"/>
      <c r="G183" s="14"/>
      <c r="H183" s="14"/>
      <c r="I183" s="14"/>
      <c r="J183" s="14"/>
      <c r="K183" s="14"/>
      <c r="L183" s="14"/>
    </row>
    <row r="185" spans="1:19" ht="18.75" customHeight="1">
      <c r="A185" s="87" t="s">
        <v>82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9"/>
    </row>
    <row r="186" spans="1:19" ht="18.75" customHeight="1">
      <c r="A186" s="102"/>
      <c r="B186" s="91" t="s">
        <v>83</v>
      </c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7"/>
    </row>
    <row r="187" spans="1:19" s="3" customFormat="1" ht="25.5" customHeight="1">
      <c r="A187" s="100"/>
      <c r="B187" s="79" t="s">
        <v>84</v>
      </c>
      <c r="C187" s="94"/>
      <c r="D187" s="79" t="s">
        <v>85</v>
      </c>
      <c r="E187" s="94"/>
      <c r="F187" s="79" t="s">
        <v>86</v>
      </c>
      <c r="G187" s="94"/>
      <c r="H187" s="79" t="s">
        <v>87</v>
      </c>
      <c r="I187" s="94"/>
      <c r="J187" s="79" t="s">
        <v>88</v>
      </c>
      <c r="K187" s="94"/>
      <c r="L187" s="79" t="s">
        <v>89</v>
      </c>
      <c r="M187" s="94"/>
      <c r="N187" s="79" t="s">
        <v>90</v>
      </c>
      <c r="O187" s="94"/>
      <c r="P187" s="79" t="s">
        <v>91</v>
      </c>
      <c r="Q187" s="94"/>
      <c r="R187" s="79" t="s">
        <v>92</v>
      </c>
      <c r="S187" s="94"/>
    </row>
    <row r="188" spans="1:19" s="3" customFormat="1" ht="18.75" customHeight="1">
      <c r="A188" s="101"/>
      <c r="B188" s="15" t="s">
        <v>3</v>
      </c>
      <c r="C188" s="15" t="s">
        <v>9</v>
      </c>
      <c r="D188" s="15" t="s">
        <v>3</v>
      </c>
      <c r="E188" s="15" t="s">
        <v>9</v>
      </c>
      <c r="F188" s="15" t="s">
        <v>3</v>
      </c>
      <c r="G188" s="15" t="s">
        <v>9</v>
      </c>
      <c r="H188" s="15" t="s">
        <v>3</v>
      </c>
      <c r="I188" s="15" t="s">
        <v>9</v>
      </c>
      <c r="J188" s="15" t="s">
        <v>3</v>
      </c>
      <c r="K188" s="15" t="s">
        <v>9</v>
      </c>
      <c r="L188" s="15" t="s">
        <v>3</v>
      </c>
      <c r="M188" s="15" t="s">
        <v>9</v>
      </c>
      <c r="N188" s="15" t="s">
        <v>3</v>
      </c>
      <c r="O188" s="15" t="s">
        <v>9</v>
      </c>
      <c r="P188" s="15" t="s">
        <v>3</v>
      </c>
      <c r="Q188" s="15" t="s">
        <v>9</v>
      </c>
      <c r="R188" s="15" t="s">
        <v>3</v>
      </c>
      <c r="S188" s="15" t="s">
        <v>9</v>
      </c>
    </row>
    <row r="189" spans="1:19" ht="18" customHeight="1">
      <c r="A189" s="28" t="s">
        <v>7</v>
      </c>
      <c r="B189" s="136">
        <v>2</v>
      </c>
      <c r="C189" s="138">
        <f>B189/SUM($B$189,$F$189,$D$189,$H$189,$J$189,$L$189,$N$189,$P$189,$R$189)</f>
        <v>0.06666666666666667</v>
      </c>
      <c r="D189" s="136">
        <v>3</v>
      </c>
      <c r="E189" s="138">
        <f>D189/SUM($B$189,$F$189,$D$189,$H$189,$J$189,$L$189,$N$189,$P$189,$R$189)</f>
        <v>0.1</v>
      </c>
      <c r="F189" s="136">
        <v>9</v>
      </c>
      <c r="G189" s="138">
        <f>F189/SUM($B$189,$F$189,$D$189,$H$189,$J$189,$L$189,$N$189,$P$189,$R$189)</f>
        <v>0.3</v>
      </c>
      <c r="H189" s="136">
        <v>10</v>
      </c>
      <c r="I189" s="138">
        <f>H189/SUM($B$189,$F$189,$D$189,$H$189,$J$189,$L$189,$N$189,$P$189,$R$189)</f>
        <v>0.3333333333333333</v>
      </c>
      <c r="J189" s="136">
        <v>0</v>
      </c>
      <c r="K189" s="138">
        <f>J189/SUM($B$189,$F$189,$D$189,$H$189,$J$189,$L$189,$N$189,$P$189,$R$189)</f>
        <v>0</v>
      </c>
      <c r="L189" s="136">
        <v>0</v>
      </c>
      <c r="M189" s="138">
        <f>L189/SUM($B$189,$F$189,$D$189,$H$189,$J$189,$L$189,$N$189,$P$189,$R$189)</f>
        <v>0</v>
      </c>
      <c r="N189" s="136">
        <v>3</v>
      </c>
      <c r="O189" s="138">
        <f>N189/SUM($B$189,$F$189,$D$189,$H$189,$J$189,$L$189,$N$189,$P$189,$R$189)</f>
        <v>0.1</v>
      </c>
      <c r="P189" s="136">
        <v>2</v>
      </c>
      <c r="Q189" s="138">
        <f>P189/SUM($B$189,$F$189,$D$189,$H$189,$J$189,$L$189,$N$189,$P$189,$R$189)</f>
        <v>0.06666666666666667</v>
      </c>
      <c r="R189" s="136">
        <v>1</v>
      </c>
      <c r="S189" s="138">
        <f>R189/SUM($B$189,$F$189,$D$189,$H$189,$J$189,$L$189,$N$189,$P$189,$R$189)</f>
        <v>0.03333333333333333</v>
      </c>
    </row>
    <row r="190" spans="1:19" ht="18" customHeight="1">
      <c r="A190" s="28" t="s">
        <v>8</v>
      </c>
      <c r="B190" s="136">
        <v>17</v>
      </c>
      <c r="C190" s="138">
        <f>B190/SUM($B$190,$D$190,$F$190,$H$190,$J$190,$L$190,$N$190,$P$190,$R$190)</f>
        <v>0.085</v>
      </c>
      <c r="D190" s="136">
        <v>7</v>
      </c>
      <c r="E190" s="138">
        <f>D190/SUM($B$190,$D$190,$F$190,$H$190,$J$190,$L$190,$N$190,$P$190,$R$190)</f>
        <v>0.035</v>
      </c>
      <c r="F190" s="136">
        <v>66</v>
      </c>
      <c r="G190" s="138">
        <f>F190/SUM($B$190,$D$190,$F$190,$H$190,$J$190,$L$190,$N$190,$P$190,$R$190)</f>
        <v>0.33</v>
      </c>
      <c r="H190" s="136">
        <v>81</v>
      </c>
      <c r="I190" s="138">
        <f>H190/SUM($B$190,$D$190,$F$190,$H$190,$J$190,$L$190,$N$190,$P$190,$R$190)</f>
        <v>0.405</v>
      </c>
      <c r="J190" s="136">
        <v>0</v>
      </c>
      <c r="K190" s="138">
        <f>J190/SUM($B$190,$D$190,$F$190,$H$190,$J$190,$L$190,$N$190,$P$190,$R$190)</f>
        <v>0</v>
      </c>
      <c r="L190" s="136">
        <v>2</v>
      </c>
      <c r="M190" s="138">
        <f>L190/SUM($B$190,$D$190,$F$190,$H$190,$J$190,$L$190,$N$190,$P$190,$R$190)</f>
        <v>0.01</v>
      </c>
      <c r="N190" s="136">
        <v>15</v>
      </c>
      <c r="O190" s="138">
        <f>N190/SUM($B$190,$D$190,$F$190,$H$190,$J$190,$L$190,$N$190,$P$190,$R$190)</f>
        <v>0.075</v>
      </c>
      <c r="P190" s="136">
        <v>10</v>
      </c>
      <c r="Q190" s="138">
        <f>P190/SUM($B$190,$D$190,$F$190,$H$190,$J$190,$L$190,$N$190,$P$190,$R$190)</f>
        <v>0.05</v>
      </c>
      <c r="R190" s="136">
        <v>2</v>
      </c>
      <c r="S190" s="138">
        <f>R190/SUM($B$190,$D$190,$F$190,$H$190,$J$190,$L$190,$N$190,$P$190,$R$190)</f>
        <v>0.01</v>
      </c>
    </row>
    <row r="191" spans="1:19" ht="18" customHeight="1">
      <c r="A191" s="28" t="s">
        <v>138</v>
      </c>
      <c r="B191" s="136">
        <f>+B190+B189</f>
        <v>19</v>
      </c>
      <c r="C191" s="138">
        <f>B191/SUM($B$191,$D$191,$F$191,$H$191,$J$191,$L$191,$N$191,$P$191,$R$191)</f>
        <v>0.08260869565217391</v>
      </c>
      <c r="D191" s="136">
        <f>+D190+D189</f>
        <v>10</v>
      </c>
      <c r="E191" s="138">
        <f>D191/SUM($B$191,$D$191,$F$191,$H$191,$J$191,$L$191,$N$191,$P$191,$R$191)</f>
        <v>0.043478260869565216</v>
      </c>
      <c r="F191" s="136">
        <f>+F190+F189</f>
        <v>75</v>
      </c>
      <c r="G191" s="138">
        <f>F191/SUM($B$191,$D$191,$F$191,$H$191,$J$191,$L$191,$N$191,$P$191,$R$191)</f>
        <v>0.32608695652173914</v>
      </c>
      <c r="H191" s="136">
        <f>+H190+H189</f>
        <v>91</v>
      </c>
      <c r="I191" s="138">
        <f>H191/SUM($B$191,$D$191,$F$191,$H$191,$J$191,$L$191,$N$191,$P$191,$R$191)</f>
        <v>0.39565217391304347</v>
      </c>
      <c r="J191" s="136">
        <f>+J190+J189</f>
        <v>0</v>
      </c>
      <c r="K191" s="138">
        <f>J191/SUM($B$191,$D$191,$F$191,$H$191,$J$191,$L$191,$N$191,$P$191,$R$191)</f>
        <v>0</v>
      </c>
      <c r="L191" s="136">
        <f>+L190+L189</f>
        <v>2</v>
      </c>
      <c r="M191" s="138">
        <f>L191/SUM($B$191,$D$191,$F$191,$H$191,$J$191,$L$191,$N$191,$P$191,$R$191)</f>
        <v>0.008695652173913044</v>
      </c>
      <c r="N191" s="136">
        <f>+N190+N189</f>
        <v>18</v>
      </c>
      <c r="O191" s="138">
        <f>N191/SUM($B$191,$D$191,$F$191,$H$191,$J$191,$L$191,$N$191,$P$191,$R$191)</f>
        <v>0.0782608695652174</v>
      </c>
      <c r="P191" s="136">
        <f>+P190+P189</f>
        <v>12</v>
      </c>
      <c r="Q191" s="138">
        <f>P191/SUM($B$191,$D$191,$F$191,$H$191,$J$191,$L$191,$N$191,$P$191,$R$191)</f>
        <v>0.05217391304347826</v>
      </c>
      <c r="R191" s="136">
        <f>+R190+R189</f>
        <v>3</v>
      </c>
      <c r="S191" s="138">
        <f>R191/SUM($B$191,$D$191,$F$191,$H$191,$J$191,$L$191,$N$191,$P$191,$R$191)</f>
        <v>0.013043478260869565</v>
      </c>
    </row>
    <row r="192" spans="2:19" ht="18.75" customHeight="1">
      <c r="B192" s="9"/>
      <c r="C192" s="13"/>
      <c r="D192" s="9"/>
      <c r="E192" s="13"/>
      <c r="F192" s="13"/>
      <c r="G192" s="13"/>
      <c r="H192" s="13"/>
      <c r="I192" s="13"/>
      <c r="J192" s="13"/>
      <c r="K192" s="13"/>
      <c r="L192" s="11"/>
      <c r="M192" s="13"/>
      <c r="N192" s="9"/>
      <c r="O192" s="13"/>
      <c r="P192" s="18"/>
      <c r="Q192" s="13"/>
      <c r="R192" s="9"/>
      <c r="S192" s="13"/>
    </row>
    <row r="194" spans="1:16" ht="18.75" customHeight="1">
      <c r="A194" s="95" t="s">
        <v>93</v>
      </c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114"/>
    </row>
    <row r="195" spans="1:16" ht="18.75" customHeight="1">
      <c r="A195" s="20"/>
      <c r="B195" s="91" t="s">
        <v>94</v>
      </c>
      <c r="C195" s="106"/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7"/>
    </row>
    <row r="196" spans="1:16" ht="18.75" customHeight="1">
      <c r="A196" s="21"/>
      <c r="B196" s="91" t="s">
        <v>285</v>
      </c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7"/>
    </row>
    <row r="197" spans="1:16" s="3" customFormat="1" ht="27.75" customHeight="1">
      <c r="A197" s="22"/>
      <c r="B197" s="79" t="s">
        <v>95</v>
      </c>
      <c r="C197" s="80"/>
      <c r="D197" s="94"/>
      <c r="E197" s="79" t="s">
        <v>96</v>
      </c>
      <c r="F197" s="80"/>
      <c r="G197" s="94"/>
      <c r="H197" s="79" t="s">
        <v>97</v>
      </c>
      <c r="I197" s="80"/>
      <c r="J197" s="94"/>
      <c r="K197" s="79" t="s">
        <v>197</v>
      </c>
      <c r="L197" s="80"/>
      <c r="M197" s="94"/>
      <c r="N197" s="79" t="s">
        <v>98</v>
      </c>
      <c r="O197" s="80"/>
      <c r="P197" s="94"/>
    </row>
    <row r="198" spans="1:16" s="3" customFormat="1" ht="18.75" customHeight="1">
      <c r="A198" s="23"/>
      <c r="B198" s="6" t="s">
        <v>3</v>
      </c>
      <c r="C198" s="15" t="s">
        <v>47</v>
      </c>
      <c r="D198" s="6" t="s">
        <v>48</v>
      </c>
      <c r="E198" s="6" t="s">
        <v>3</v>
      </c>
      <c r="F198" s="15" t="s">
        <v>47</v>
      </c>
      <c r="G198" s="6" t="s">
        <v>48</v>
      </c>
      <c r="H198" s="6" t="s">
        <v>3</v>
      </c>
      <c r="I198" s="15" t="s">
        <v>47</v>
      </c>
      <c r="J198" s="6" t="s">
        <v>48</v>
      </c>
      <c r="K198" s="6" t="s">
        <v>3</v>
      </c>
      <c r="L198" s="15" t="s">
        <v>47</v>
      </c>
      <c r="M198" s="6" t="s">
        <v>48</v>
      </c>
      <c r="N198" s="6" t="s">
        <v>3</v>
      </c>
      <c r="O198" s="15" t="s">
        <v>47</v>
      </c>
      <c r="P198" s="6" t="s">
        <v>48</v>
      </c>
    </row>
    <row r="199" spans="1:16" ht="18" customHeight="1">
      <c r="A199" s="28" t="s">
        <v>7</v>
      </c>
      <c r="B199" s="136">
        <v>14</v>
      </c>
      <c r="C199" s="137">
        <v>6.21</v>
      </c>
      <c r="D199" s="137">
        <v>0.8</v>
      </c>
      <c r="E199" s="136">
        <v>14</v>
      </c>
      <c r="F199" s="137">
        <v>4.71</v>
      </c>
      <c r="G199" s="137">
        <v>1.94</v>
      </c>
      <c r="H199" s="136">
        <v>14</v>
      </c>
      <c r="I199" s="137">
        <v>5.07</v>
      </c>
      <c r="J199" s="137">
        <v>1.21</v>
      </c>
      <c r="K199" s="136">
        <v>14</v>
      </c>
      <c r="L199" s="137">
        <v>6</v>
      </c>
      <c r="M199" s="137">
        <v>1.18</v>
      </c>
      <c r="N199" s="136">
        <v>14</v>
      </c>
      <c r="O199" s="137">
        <v>5.86</v>
      </c>
      <c r="P199" s="137">
        <v>0.86</v>
      </c>
    </row>
    <row r="200" spans="1:16" ht="18" customHeight="1">
      <c r="A200" s="28" t="s">
        <v>8</v>
      </c>
      <c r="B200" s="136">
        <v>97</v>
      </c>
      <c r="C200" s="137">
        <v>5.76</v>
      </c>
      <c r="D200" s="137">
        <v>1.31</v>
      </c>
      <c r="E200" s="136">
        <v>96</v>
      </c>
      <c r="F200" s="137">
        <v>4.64</v>
      </c>
      <c r="G200" s="137">
        <v>1.67</v>
      </c>
      <c r="H200" s="136">
        <v>96</v>
      </c>
      <c r="I200" s="137">
        <v>4.37</v>
      </c>
      <c r="J200" s="137">
        <v>1.71</v>
      </c>
      <c r="K200" s="136">
        <v>97</v>
      </c>
      <c r="L200" s="137">
        <v>5.12</v>
      </c>
      <c r="M200" s="137">
        <v>1.78</v>
      </c>
      <c r="N200" s="136">
        <v>97</v>
      </c>
      <c r="O200" s="137">
        <v>5.39</v>
      </c>
      <c r="P200" s="137">
        <v>1.47</v>
      </c>
    </row>
    <row r="201" spans="1:16" ht="18" customHeight="1">
      <c r="A201" s="28" t="s">
        <v>138</v>
      </c>
      <c r="B201" s="136">
        <f>+B200+B199</f>
        <v>111</v>
      </c>
      <c r="C201" s="137">
        <v>5.81</v>
      </c>
      <c r="D201" s="137">
        <v>1.26</v>
      </c>
      <c r="E201" s="136">
        <f>+E200+E199</f>
        <v>110</v>
      </c>
      <c r="F201" s="137">
        <v>4.65</v>
      </c>
      <c r="G201" s="137">
        <v>1.7</v>
      </c>
      <c r="H201" s="136">
        <f>+H200+H199</f>
        <v>110</v>
      </c>
      <c r="I201" s="137">
        <v>4.46</v>
      </c>
      <c r="J201" s="137">
        <v>1.67</v>
      </c>
      <c r="K201" s="136">
        <f>+K200+K199</f>
        <v>111</v>
      </c>
      <c r="L201" s="137">
        <v>5.23</v>
      </c>
      <c r="M201" s="137">
        <v>1.73</v>
      </c>
      <c r="N201" s="136">
        <f>+N200+N199</f>
        <v>111</v>
      </c>
      <c r="O201" s="137">
        <v>5.45</v>
      </c>
      <c r="P201" s="137">
        <v>1.41</v>
      </c>
    </row>
    <row r="202" spans="2:11" ht="18.75" customHeight="1">
      <c r="B202" s="9"/>
      <c r="C202" s="18"/>
      <c r="D202" s="9"/>
      <c r="E202" s="18"/>
      <c r="F202" s="9"/>
      <c r="G202" s="18"/>
      <c r="H202" s="9"/>
      <c r="I202" s="18"/>
      <c r="J202" s="9"/>
      <c r="K202" s="18"/>
    </row>
    <row r="203" spans="2:11" ht="18.75" customHeight="1">
      <c r="B203" s="9"/>
      <c r="C203" s="18"/>
      <c r="D203" s="9"/>
      <c r="E203" s="18"/>
      <c r="F203" s="9"/>
      <c r="G203" s="18"/>
      <c r="H203" s="9"/>
      <c r="I203" s="18"/>
      <c r="J203" s="9"/>
      <c r="K203" s="18"/>
    </row>
    <row r="204" spans="1:16" ht="18.75" customHeight="1">
      <c r="A204" s="76" t="s">
        <v>209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</row>
    <row r="205" spans="1:16" ht="18.75" customHeight="1">
      <c r="A205" s="20"/>
      <c r="B205" s="96" t="s">
        <v>210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</row>
    <row r="206" spans="1:16" ht="18.75" customHeight="1">
      <c r="A206" s="21"/>
      <c r="B206" s="96" t="s">
        <v>99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</row>
    <row r="207" spans="1:16" ht="24.75" customHeight="1">
      <c r="A207" s="22"/>
      <c r="B207" s="96" t="s">
        <v>211</v>
      </c>
      <c r="C207" s="96"/>
      <c r="D207" s="96"/>
      <c r="E207" s="96" t="s">
        <v>212</v>
      </c>
      <c r="F207" s="96"/>
      <c r="G207" s="96"/>
      <c r="H207" s="90" t="s">
        <v>286</v>
      </c>
      <c r="I207" s="90"/>
      <c r="J207" s="90"/>
      <c r="K207" s="96" t="s">
        <v>213</v>
      </c>
      <c r="L207" s="96"/>
      <c r="M207" s="96"/>
      <c r="N207" s="96" t="s">
        <v>214</v>
      </c>
      <c r="O207" s="96"/>
      <c r="P207" s="96"/>
    </row>
    <row r="208" spans="1:16" s="3" customFormat="1" ht="18.75" customHeight="1">
      <c r="A208" s="23"/>
      <c r="B208" s="45" t="s">
        <v>3</v>
      </c>
      <c r="C208" s="46" t="s">
        <v>47</v>
      </c>
      <c r="D208" s="46" t="s">
        <v>48</v>
      </c>
      <c r="E208" s="45" t="s">
        <v>3</v>
      </c>
      <c r="F208" s="46" t="s">
        <v>47</v>
      </c>
      <c r="G208" s="46" t="s">
        <v>48</v>
      </c>
      <c r="H208" s="45" t="s">
        <v>3</v>
      </c>
      <c r="I208" s="46" t="s">
        <v>47</v>
      </c>
      <c r="J208" s="46" t="s">
        <v>48</v>
      </c>
      <c r="K208" s="45" t="s">
        <v>3</v>
      </c>
      <c r="L208" s="46" t="s">
        <v>47</v>
      </c>
      <c r="M208" s="46" t="s">
        <v>48</v>
      </c>
      <c r="N208" s="45" t="s">
        <v>3</v>
      </c>
      <c r="O208" s="46" t="s">
        <v>47</v>
      </c>
      <c r="P208" s="46" t="s">
        <v>48</v>
      </c>
    </row>
    <row r="209" spans="1:16" ht="18" customHeight="1">
      <c r="A209" s="56" t="s">
        <v>7</v>
      </c>
      <c r="B209" s="132">
        <v>14</v>
      </c>
      <c r="C209" s="134">
        <v>5.64</v>
      </c>
      <c r="D209" s="134">
        <v>1.15</v>
      </c>
      <c r="E209" s="132">
        <v>14</v>
      </c>
      <c r="F209" s="134">
        <v>5.79</v>
      </c>
      <c r="G209" s="134">
        <v>0.97</v>
      </c>
      <c r="H209" s="132">
        <v>14</v>
      </c>
      <c r="I209" s="134">
        <v>5.93</v>
      </c>
      <c r="J209" s="134">
        <v>0.73</v>
      </c>
      <c r="K209" s="132">
        <v>14</v>
      </c>
      <c r="L209" s="134">
        <v>4.53</v>
      </c>
      <c r="M209" s="134">
        <v>1.45</v>
      </c>
      <c r="N209" s="132">
        <v>14</v>
      </c>
      <c r="O209" s="134">
        <v>5.79</v>
      </c>
      <c r="P209" s="134">
        <v>1.05</v>
      </c>
    </row>
    <row r="210" spans="1:16" ht="18" customHeight="1">
      <c r="A210" s="56" t="s">
        <v>8</v>
      </c>
      <c r="B210" s="132">
        <v>98</v>
      </c>
      <c r="C210" s="134">
        <v>5.92</v>
      </c>
      <c r="D210" s="134">
        <v>1.05</v>
      </c>
      <c r="E210" s="132">
        <v>98</v>
      </c>
      <c r="F210" s="134">
        <v>5.62</v>
      </c>
      <c r="G210" s="134">
        <v>1.18</v>
      </c>
      <c r="H210" s="132">
        <v>98</v>
      </c>
      <c r="I210" s="134">
        <v>5.64</v>
      </c>
      <c r="J210" s="134">
        <v>1.3</v>
      </c>
      <c r="K210" s="132">
        <v>98</v>
      </c>
      <c r="L210" s="134">
        <v>5.41</v>
      </c>
      <c r="M210" s="134">
        <v>1.53</v>
      </c>
      <c r="N210" s="132">
        <v>98</v>
      </c>
      <c r="O210" s="134">
        <v>5.69</v>
      </c>
      <c r="P210" s="134">
        <v>1.48</v>
      </c>
    </row>
    <row r="211" spans="1:16" ht="18" customHeight="1">
      <c r="A211" s="56" t="s">
        <v>138</v>
      </c>
      <c r="B211" s="132">
        <f>SUM(B209:B210)</f>
        <v>112</v>
      </c>
      <c r="C211" s="134">
        <v>5.88</v>
      </c>
      <c r="D211" s="134">
        <v>1.06</v>
      </c>
      <c r="E211" s="132">
        <f>SUM(E209:E210)</f>
        <v>112</v>
      </c>
      <c r="F211" s="134">
        <v>5.64</v>
      </c>
      <c r="G211" s="134">
        <v>1.15</v>
      </c>
      <c r="H211" s="132">
        <f>SUM(H209:H210)</f>
        <v>112</v>
      </c>
      <c r="I211" s="134">
        <v>5.68</v>
      </c>
      <c r="J211" s="134">
        <v>1.25</v>
      </c>
      <c r="K211" s="132">
        <f>SUM(K209:K210)</f>
        <v>112</v>
      </c>
      <c r="L211" s="134">
        <v>5.41</v>
      </c>
      <c r="M211" s="134">
        <v>1.52</v>
      </c>
      <c r="N211" s="132">
        <f>SUM(N209:N210)</f>
        <v>112</v>
      </c>
      <c r="O211" s="134">
        <v>5.71</v>
      </c>
      <c r="P211" s="134">
        <v>1.43</v>
      </c>
    </row>
    <row r="214" spans="1:16" s="44" customFormat="1" ht="18.75" customHeight="1">
      <c r="A214" s="76" t="s">
        <v>209</v>
      </c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1"/>
      <c r="O214" s="1"/>
      <c r="P214" s="1"/>
    </row>
    <row r="215" spans="1:16" s="44" customFormat="1" ht="18.75" customHeight="1">
      <c r="A215" s="20"/>
      <c r="B215" s="96" t="s">
        <v>210</v>
      </c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1"/>
      <c r="O215" s="1"/>
      <c r="P215" s="1"/>
    </row>
    <row r="216" spans="1:16" s="44" customFormat="1" ht="18.75" customHeight="1">
      <c r="A216" s="21"/>
      <c r="B216" s="96" t="s">
        <v>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1"/>
      <c r="O216" s="1"/>
      <c r="P216" s="1"/>
    </row>
    <row r="217" spans="1:16" s="58" customFormat="1" ht="18.75" customHeight="1">
      <c r="A217" s="22"/>
      <c r="B217" s="96" t="s">
        <v>215</v>
      </c>
      <c r="C217" s="96"/>
      <c r="D217" s="96"/>
      <c r="E217" s="96" t="s">
        <v>216</v>
      </c>
      <c r="F217" s="96"/>
      <c r="G217" s="96"/>
      <c r="H217" s="96" t="s">
        <v>100</v>
      </c>
      <c r="I217" s="96"/>
      <c r="J217" s="96"/>
      <c r="K217" s="96" t="s">
        <v>217</v>
      </c>
      <c r="L217" s="96"/>
      <c r="M217" s="96"/>
      <c r="N217" s="68"/>
      <c r="O217" s="68"/>
      <c r="P217" s="68"/>
    </row>
    <row r="218" spans="1:16" s="58" customFormat="1" ht="18.75" customHeight="1">
      <c r="A218" s="23"/>
      <c r="B218" s="45" t="s">
        <v>3</v>
      </c>
      <c r="C218" s="46" t="s">
        <v>47</v>
      </c>
      <c r="D218" s="46" t="s">
        <v>48</v>
      </c>
      <c r="E218" s="45" t="s">
        <v>3</v>
      </c>
      <c r="F218" s="46" t="s">
        <v>47</v>
      </c>
      <c r="G218" s="46" t="s">
        <v>48</v>
      </c>
      <c r="H218" s="45" t="s">
        <v>3</v>
      </c>
      <c r="I218" s="46" t="s">
        <v>47</v>
      </c>
      <c r="J218" s="46" t="s">
        <v>48</v>
      </c>
      <c r="K218" s="45" t="s">
        <v>3</v>
      </c>
      <c r="L218" s="46" t="s">
        <v>47</v>
      </c>
      <c r="M218" s="46" t="s">
        <v>48</v>
      </c>
      <c r="N218" s="61"/>
      <c r="O218" s="30"/>
      <c r="P218" s="30"/>
    </row>
    <row r="219" spans="1:16" s="44" customFormat="1" ht="18" customHeight="1">
      <c r="A219" s="56" t="s">
        <v>7</v>
      </c>
      <c r="B219" s="132">
        <v>14</v>
      </c>
      <c r="C219" s="134">
        <v>5.71</v>
      </c>
      <c r="D219" s="134">
        <v>1.07</v>
      </c>
      <c r="E219" s="132">
        <v>14</v>
      </c>
      <c r="F219" s="134">
        <v>5.86</v>
      </c>
      <c r="G219" s="134">
        <v>0.95</v>
      </c>
      <c r="H219" s="132">
        <v>14</v>
      </c>
      <c r="I219" s="134">
        <v>5.29</v>
      </c>
      <c r="J219" s="134">
        <v>1.54</v>
      </c>
      <c r="K219" s="132">
        <v>13</v>
      </c>
      <c r="L219" s="134">
        <v>5.29</v>
      </c>
      <c r="M219" s="134">
        <v>2.27</v>
      </c>
      <c r="N219" s="35"/>
      <c r="O219" s="59"/>
      <c r="P219" s="59"/>
    </row>
    <row r="220" spans="1:16" s="44" customFormat="1" ht="18" customHeight="1">
      <c r="A220" s="56" t="s">
        <v>8</v>
      </c>
      <c r="B220" s="132">
        <v>98</v>
      </c>
      <c r="C220" s="134">
        <v>5.51</v>
      </c>
      <c r="D220" s="134">
        <v>1.3</v>
      </c>
      <c r="E220" s="132">
        <v>98</v>
      </c>
      <c r="F220" s="134">
        <v>5.73</v>
      </c>
      <c r="G220" s="134">
        <v>1.21</v>
      </c>
      <c r="H220" s="132">
        <v>98</v>
      </c>
      <c r="I220" s="134">
        <v>5.44</v>
      </c>
      <c r="J220" s="134">
        <v>1.61</v>
      </c>
      <c r="K220" s="132">
        <v>98</v>
      </c>
      <c r="L220" s="134">
        <v>4.36</v>
      </c>
      <c r="M220" s="134">
        <v>1.94</v>
      </c>
      <c r="N220" s="35"/>
      <c r="O220" s="59"/>
      <c r="P220" s="59"/>
    </row>
    <row r="221" spans="1:16" s="44" customFormat="1" ht="18" customHeight="1">
      <c r="A221" s="56" t="s">
        <v>138</v>
      </c>
      <c r="B221" s="132">
        <f>SUM(B219:B220)</f>
        <v>112</v>
      </c>
      <c r="C221" s="134">
        <v>5.54</v>
      </c>
      <c r="D221" s="134">
        <v>1.27</v>
      </c>
      <c r="E221" s="132">
        <f>SUM(E219:E220)</f>
        <v>112</v>
      </c>
      <c r="F221" s="134">
        <v>5.75</v>
      </c>
      <c r="G221" s="134">
        <v>1.17</v>
      </c>
      <c r="H221" s="132">
        <f>SUM(H219:H220)</f>
        <v>112</v>
      </c>
      <c r="I221" s="134">
        <v>5.42</v>
      </c>
      <c r="J221" s="134">
        <v>1.59</v>
      </c>
      <c r="K221" s="132">
        <f>SUM(K219:K220)</f>
        <v>111</v>
      </c>
      <c r="L221" s="134">
        <v>4.47</v>
      </c>
      <c r="M221" s="134">
        <v>2</v>
      </c>
      <c r="N221" s="35"/>
      <c r="O221" s="59"/>
      <c r="P221" s="59"/>
    </row>
    <row r="222" spans="2:13" ht="18.75" customHeight="1">
      <c r="B222" s="9"/>
      <c r="C222" s="18"/>
      <c r="D222" s="24"/>
      <c r="E222" s="18"/>
      <c r="F222" s="9"/>
      <c r="G222" s="18"/>
      <c r="H222" s="9"/>
      <c r="I222" s="18"/>
      <c r="J222" s="9"/>
      <c r="K222" s="18"/>
      <c r="L222" s="9"/>
      <c r="M222" s="18"/>
    </row>
    <row r="224" spans="1:13" ht="18.75" customHeight="1">
      <c r="A224" s="87" t="s">
        <v>209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66"/>
      <c r="L224" s="60"/>
      <c r="M224" s="60"/>
    </row>
    <row r="225" spans="1:13" ht="18.75" customHeight="1">
      <c r="A225" s="20"/>
      <c r="B225" s="91" t="s">
        <v>218</v>
      </c>
      <c r="C225" s="106"/>
      <c r="D225" s="106"/>
      <c r="E225" s="106"/>
      <c r="F225" s="106"/>
      <c r="G225" s="106"/>
      <c r="H225" s="106"/>
      <c r="I225" s="106"/>
      <c r="J225" s="106"/>
      <c r="K225" s="64"/>
      <c r="L225" s="65"/>
      <c r="M225" s="65"/>
    </row>
    <row r="226" spans="1:13" ht="18.75" customHeight="1">
      <c r="A226" s="21"/>
      <c r="B226" s="91" t="s">
        <v>99</v>
      </c>
      <c r="C226" s="106"/>
      <c r="D226" s="106"/>
      <c r="E226" s="106"/>
      <c r="F226" s="106"/>
      <c r="G226" s="106"/>
      <c r="H226" s="106"/>
      <c r="I226" s="106"/>
      <c r="J226" s="106"/>
      <c r="K226" s="64"/>
      <c r="L226" s="65"/>
      <c r="M226" s="65"/>
    </row>
    <row r="227" spans="1:13" ht="26.25" customHeight="1">
      <c r="A227" s="22"/>
      <c r="B227" s="96" t="s">
        <v>219</v>
      </c>
      <c r="C227" s="96"/>
      <c r="D227" s="96"/>
      <c r="E227" s="96" t="s">
        <v>220</v>
      </c>
      <c r="F227" s="96"/>
      <c r="G227" s="96"/>
      <c r="H227" s="79" t="s">
        <v>221</v>
      </c>
      <c r="I227" s="80"/>
      <c r="J227" s="80"/>
      <c r="K227" s="78"/>
      <c r="L227" s="68"/>
      <c r="M227" s="68"/>
    </row>
    <row r="228" spans="1:13" ht="18.75" customHeight="1">
      <c r="A228" s="23"/>
      <c r="B228" s="45" t="s">
        <v>3</v>
      </c>
      <c r="C228" s="46" t="s">
        <v>47</v>
      </c>
      <c r="D228" s="46" t="s">
        <v>48</v>
      </c>
      <c r="E228" s="45" t="s">
        <v>3</v>
      </c>
      <c r="F228" s="46" t="s">
        <v>47</v>
      </c>
      <c r="G228" s="46" t="s">
        <v>48</v>
      </c>
      <c r="H228" s="45" t="s">
        <v>3</v>
      </c>
      <c r="I228" s="46" t="s">
        <v>47</v>
      </c>
      <c r="J228" s="55" t="s">
        <v>48</v>
      </c>
      <c r="K228" s="62"/>
      <c r="L228" s="30"/>
      <c r="M228" s="30"/>
    </row>
    <row r="229" spans="1:13" ht="18.75" customHeight="1">
      <c r="A229" s="56" t="s">
        <v>7</v>
      </c>
      <c r="B229" s="132">
        <v>13</v>
      </c>
      <c r="C229" s="134">
        <v>5.07</v>
      </c>
      <c r="D229" s="134">
        <v>2.46</v>
      </c>
      <c r="E229" s="132">
        <v>13</v>
      </c>
      <c r="F229" s="134">
        <v>3.93</v>
      </c>
      <c r="G229" s="134">
        <v>2.67</v>
      </c>
      <c r="H229" s="132">
        <v>13</v>
      </c>
      <c r="I229" s="134">
        <v>4.14</v>
      </c>
      <c r="J229" s="135">
        <v>2.25</v>
      </c>
      <c r="K229" s="63"/>
      <c r="L229" s="59"/>
      <c r="M229" s="59"/>
    </row>
    <row r="230" spans="1:13" ht="18.75" customHeight="1">
      <c r="A230" s="56" t="s">
        <v>8</v>
      </c>
      <c r="B230" s="132">
        <v>96</v>
      </c>
      <c r="C230" s="134">
        <v>4.86</v>
      </c>
      <c r="D230" s="134">
        <v>2.02</v>
      </c>
      <c r="E230" s="132">
        <v>95</v>
      </c>
      <c r="F230" s="134">
        <v>3.95</v>
      </c>
      <c r="G230" s="134">
        <v>2.33</v>
      </c>
      <c r="H230" s="132">
        <v>98</v>
      </c>
      <c r="I230" s="134">
        <v>4.19</v>
      </c>
      <c r="J230" s="135">
        <v>2.09</v>
      </c>
      <c r="K230" s="63"/>
      <c r="L230" s="59"/>
      <c r="M230" s="59"/>
    </row>
    <row r="231" spans="1:13" ht="18.75" customHeight="1">
      <c r="A231" s="56" t="s">
        <v>138</v>
      </c>
      <c r="B231" s="132">
        <f>SUM(B229:B230)</f>
        <v>109</v>
      </c>
      <c r="C231" s="134">
        <v>4.88</v>
      </c>
      <c r="D231" s="134">
        <v>2.07</v>
      </c>
      <c r="E231" s="132">
        <f>SUM(E229:E230)</f>
        <v>108</v>
      </c>
      <c r="F231" s="134">
        <v>3.95</v>
      </c>
      <c r="G231" s="134">
        <v>2.36</v>
      </c>
      <c r="H231" s="132">
        <f>SUM(H229:H230)</f>
        <v>111</v>
      </c>
      <c r="I231" s="134">
        <v>4.19</v>
      </c>
      <c r="J231" s="135">
        <v>2.1</v>
      </c>
      <c r="K231" s="63"/>
      <c r="L231" s="59"/>
      <c r="M231" s="59"/>
    </row>
    <row r="234" spans="1:16" ht="18.75" customHeight="1">
      <c r="A234" s="131" t="s">
        <v>223</v>
      </c>
      <c r="B234" s="131"/>
      <c r="C234" s="131"/>
      <c r="D234" s="131"/>
      <c r="E234" s="131"/>
      <c r="F234" s="131"/>
      <c r="G234" s="131"/>
      <c r="H234" s="131"/>
      <c r="I234" s="131"/>
      <c r="J234" s="131"/>
      <c r="K234" s="18"/>
      <c r="L234" s="9"/>
      <c r="M234" s="18"/>
      <c r="N234" s="9"/>
      <c r="O234" s="18"/>
      <c r="P234" s="9"/>
    </row>
    <row r="236" spans="1:13" ht="18.75" customHeight="1">
      <c r="A236" s="87" t="s">
        <v>101</v>
      </c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9"/>
    </row>
    <row r="237" spans="1:13" ht="18.75" customHeight="1">
      <c r="A237" s="103"/>
      <c r="B237" s="91" t="s">
        <v>102</v>
      </c>
      <c r="C237" s="106"/>
      <c r="D237" s="106"/>
      <c r="E237" s="107"/>
      <c r="F237" s="91" t="s">
        <v>103</v>
      </c>
      <c r="G237" s="106"/>
      <c r="H237" s="106"/>
      <c r="I237" s="106"/>
      <c r="J237" s="106"/>
      <c r="K237" s="106"/>
      <c r="L237" s="106"/>
      <c r="M237" s="107"/>
    </row>
    <row r="238" spans="1:13" s="3" customFormat="1" ht="22.5" customHeight="1">
      <c r="A238" s="104"/>
      <c r="B238" s="79" t="s">
        <v>104</v>
      </c>
      <c r="C238" s="94"/>
      <c r="D238" s="79" t="s">
        <v>105</v>
      </c>
      <c r="E238" s="94"/>
      <c r="F238" s="79" t="s">
        <v>106</v>
      </c>
      <c r="G238" s="94"/>
      <c r="H238" s="79" t="s">
        <v>107</v>
      </c>
      <c r="I238" s="94"/>
      <c r="J238" s="79" t="s">
        <v>108</v>
      </c>
      <c r="K238" s="94"/>
      <c r="L238" s="79" t="s">
        <v>109</v>
      </c>
      <c r="M238" s="94"/>
    </row>
    <row r="239" spans="1:13" s="3" customFormat="1" ht="18.75" customHeight="1">
      <c r="A239" s="105"/>
      <c r="B239" s="15" t="s">
        <v>3</v>
      </c>
      <c r="C239" s="6" t="s">
        <v>110</v>
      </c>
      <c r="D239" s="15" t="s">
        <v>3</v>
      </c>
      <c r="E239" s="6" t="s">
        <v>110</v>
      </c>
      <c r="F239" s="15" t="s">
        <v>3</v>
      </c>
      <c r="G239" s="15" t="s">
        <v>111</v>
      </c>
      <c r="H239" s="15" t="s">
        <v>3</v>
      </c>
      <c r="I239" s="15" t="s">
        <v>111</v>
      </c>
      <c r="J239" s="15" t="s">
        <v>3</v>
      </c>
      <c r="K239" s="15" t="s">
        <v>111</v>
      </c>
      <c r="L239" s="15" t="s">
        <v>3</v>
      </c>
      <c r="M239" s="15" t="s">
        <v>111</v>
      </c>
    </row>
    <row r="240" spans="1:13" ht="18" customHeight="1">
      <c r="A240" s="28" t="s">
        <v>7</v>
      </c>
      <c r="B240" s="7"/>
      <c r="C240" s="8"/>
      <c r="D240" s="7"/>
      <c r="E240" s="8"/>
      <c r="F240" s="7"/>
      <c r="G240" s="8"/>
      <c r="H240" s="7"/>
      <c r="I240" s="8"/>
      <c r="J240" s="7"/>
      <c r="K240" s="8"/>
      <c r="L240" s="7"/>
      <c r="M240" s="8"/>
    </row>
    <row r="241" spans="1:13" ht="18" customHeight="1">
      <c r="A241" s="28" t="s">
        <v>8</v>
      </c>
      <c r="B241" s="7"/>
      <c r="C241" s="8"/>
      <c r="D241" s="7"/>
      <c r="E241" s="8"/>
      <c r="F241" s="7"/>
      <c r="G241" s="8"/>
      <c r="H241" s="7"/>
      <c r="I241" s="8"/>
      <c r="J241" s="7"/>
      <c r="K241" s="8"/>
      <c r="L241" s="7"/>
      <c r="M241" s="8"/>
    </row>
    <row r="242" spans="1:13" ht="18" customHeight="1">
      <c r="A242" s="28" t="s">
        <v>138</v>
      </c>
      <c r="B242" s="7"/>
      <c r="C242" s="8"/>
      <c r="D242" s="7"/>
      <c r="E242" s="8"/>
      <c r="F242" s="7"/>
      <c r="G242" s="8"/>
      <c r="H242" s="7"/>
      <c r="I242" s="8"/>
      <c r="J242" s="7"/>
      <c r="K242" s="8"/>
      <c r="L242" s="7"/>
      <c r="M242" s="8"/>
    </row>
    <row r="243" spans="2:13" ht="18.75" customHeight="1">
      <c r="B243" s="9"/>
      <c r="C243" s="13"/>
      <c r="D243" s="9"/>
      <c r="E243" s="13"/>
      <c r="F243" s="9"/>
      <c r="G243" s="13"/>
      <c r="H243" s="9"/>
      <c r="I243" s="13"/>
      <c r="J243" s="9"/>
      <c r="K243" s="13"/>
      <c r="L243" s="9"/>
      <c r="M243" s="13"/>
    </row>
    <row r="245" spans="1:15" ht="18.75" customHeight="1">
      <c r="A245" s="87" t="s">
        <v>101</v>
      </c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9"/>
    </row>
    <row r="246" spans="1:15" ht="18.75" customHeight="1">
      <c r="A246" s="103"/>
      <c r="B246" s="79" t="s">
        <v>112</v>
      </c>
      <c r="C246" s="80"/>
      <c r="D246" s="80"/>
      <c r="E246" s="80"/>
      <c r="F246" s="80"/>
      <c r="G246" s="80"/>
      <c r="H246" s="80"/>
      <c r="I246" s="94"/>
      <c r="J246" s="79" t="s">
        <v>113</v>
      </c>
      <c r="K246" s="80"/>
      <c r="L246" s="80"/>
      <c r="M246" s="80"/>
      <c r="N246" s="80"/>
      <c r="O246" s="94"/>
    </row>
    <row r="247" spans="1:15" s="3" customFormat="1" ht="24.75" customHeight="1">
      <c r="A247" s="104"/>
      <c r="B247" s="79">
        <v>0</v>
      </c>
      <c r="C247" s="94"/>
      <c r="D247" s="79" t="s">
        <v>114</v>
      </c>
      <c r="E247" s="94"/>
      <c r="F247" s="112" t="s">
        <v>115</v>
      </c>
      <c r="G247" s="113"/>
      <c r="H247" s="79" t="s">
        <v>116</v>
      </c>
      <c r="I247" s="94"/>
      <c r="J247" s="79" t="s">
        <v>117</v>
      </c>
      <c r="K247" s="94"/>
      <c r="L247" s="79" t="s">
        <v>118</v>
      </c>
      <c r="M247" s="94"/>
      <c r="N247" s="91" t="s">
        <v>17</v>
      </c>
      <c r="O247" s="107"/>
    </row>
    <row r="248" spans="1:15" s="3" customFormat="1" ht="18.75" customHeight="1">
      <c r="A248" s="105"/>
      <c r="B248" s="15" t="s">
        <v>3</v>
      </c>
      <c r="C248" s="15" t="s">
        <v>111</v>
      </c>
      <c r="D248" s="15" t="s">
        <v>3</v>
      </c>
      <c r="E248" s="15" t="s">
        <v>111</v>
      </c>
      <c r="F248" s="15" t="s">
        <v>3</v>
      </c>
      <c r="G248" s="15" t="s">
        <v>111</v>
      </c>
      <c r="H248" s="15" t="s">
        <v>3</v>
      </c>
      <c r="I248" s="15" t="s">
        <v>111</v>
      </c>
      <c r="J248" s="15" t="s">
        <v>3</v>
      </c>
      <c r="K248" s="6" t="s">
        <v>119</v>
      </c>
      <c r="L248" s="15" t="s">
        <v>3</v>
      </c>
      <c r="M248" s="6" t="s">
        <v>120</v>
      </c>
      <c r="N248" s="15" t="s">
        <v>3</v>
      </c>
      <c r="O248" s="6" t="s">
        <v>121</v>
      </c>
    </row>
    <row r="249" spans="1:15" ht="18" customHeight="1">
      <c r="A249" s="28" t="s">
        <v>7</v>
      </c>
      <c r="B249" s="7"/>
      <c r="C249" s="8"/>
      <c r="D249" s="7"/>
      <c r="E249" s="8"/>
      <c r="F249" s="7"/>
      <c r="G249" s="8"/>
      <c r="H249" s="7"/>
      <c r="I249" s="8"/>
      <c r="J249" s="7"/>
      <c r="K249" s="8"/>
      <c r="L249" s="7"/>
      <c r="M249" s="8"/>
      <c r="N249" s="7"/>
      <c r="O249" s="8"/>
    </row>
    <row r="250" spans="1:15" ht="18" customHeight="1">
      <c r="A250" s="28" t="s">
        <v>8</v>
      </c>
      <c r="B250" s="7"/>
      <c r="C250" s="8"/>
      <c r="D250" s="7"/>
      <c r="E250" s="8"/>
      <c r="F250" s="7"/>
      <c r="G250" s="8"/>
      <c r="H250" s="7"/>
      <c r="I250" s="8"/>
      <c r="J250" s="7"/>
      <c r="K250" s="8"/>
      <c r="L250" s="7"/>
      <c r="M250" s="8"/>
      <c r="N250" s="7"/>
      <c r="O250" s="8"/>
    </row>
    <row r="251" spans="1:15" ht="18" customHeight="1">
      <c r="A251" s="28" t="s">
        <v>138</v>
      </c>
      <c r="B251" s="7"/>
      <c r="C251" s="8"/>
      <c r="D251" s="7"/>
      <c r="E251" s="8"/>
      <c r="F251" s="7"/>
      <c r="G251" s="8"/>
      <c r="H251" s="7"/>
      <c r="I251" s="8"/>
      <c r="J251" s="7"/>
      <c r="K251" s="8"/>
      <c r="L251" s="7"/>
      <c r="M251" s="8"/>
      <c r="N251" s="7"/>
      <c r="O251" s="8"/>
    </row>
    <row r="254" spans="1:25" ht="18.75" customHeight="1">
      <c r="A254" s="87" t="s">
        <v>101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9"/>
    </row>
    <row r="255" spans="1:25" s="3" customFormat="1" ht="18.75" customHeight="1">
      <c r="A255" s="71"/>
      <c r="B255" s="109" t="s">
        <v>122</v>
      </c>
      <c r="C255" s="91" t="s">
        <v>139</v>
      </c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7"/>
    </row>
    <row r="256" spans="1:25" s="3" customFormat="1" ht="22.5" customHeight="1">
      <c r="A256" s="108"/>
      <c r="B256" s="110"/>
      <c r="C256" s="71" t="s">
        <v>123</v>
      </c>
      <c r="D256" s="79" t="s">
        <v>124</v>
      </c>
      <c r="E256" s="94"/>
      <c r="F256" s="79" t="s">
        <v>125</v>
      </c>
      <c r="G256" s="94"/>
      <c r="H256" s="79" t="s">
        <v>126</v>
      </c>
      <c r="I256" s="94"/>
      <c r="J256" s="79" t="s">
        <v>127</v>
      </c>
      <c r="K256" s="94"/>
      <c r="L256" s="79" t="s">
        <v>128</v>
      </c>
      <c r="M256" s="94"/>
      <c r="N256" s="79" t="s">
        <v>129</v>
      </c>
      <c r="O256" s="94"/>
      <c r="P256" s="79" t="s">
        <v>15</v>
      </c>
      <c r="Q256" s="94"/>
      <c r="R256" s="79" t="s">
        <v>130</v>
      </c>
      <c r="S256" s="94"/>
      <c r="T256" s="79" t="s">
        <v>131</v>
      </c>
      <c r="U256" s="94"/>
      <c r="V256" s="79" t="s">
        <v>16</v>
      </c>
      <c r="W256" s="94"/>
      <c r="X256" s="79" t="s">
        <v>17</v>
      </c>
      <c r="Y256" s="94"/>
    </row>
    <row r="257" spans="1:25" s="3" customFormat="1" ht="18.75" customHeight="1">
      <c r="A257" s="72"/>
      <c r="B257" s="111"/>
      <c r="C257" s="72"/>
      <c r="D257" s="15" t="s">
        <v>3</v>
      </c>
      <c r="E257" s="15" t="s">
        <v>9</v>
      </c>
      <c r="F257" s="15" t="s">
        <v>3</v>
      </c>
      <c r="G257" s="15" t="s">
        <v>9</v>
      </c>
      <c r="H257" s="15" t="s">
        <v>3</v>
      </c>
      <c r="I257" s="15" t="s">
        <v>9</v>
      </c>
      <c r="J257" s="15" t="s">
        <v>3</v>
      </c>
      <c r="K257" s="15" t="s">
        <v>9</v>
      </c>
      <c r="L257" s="15" t="s">
        <v>3</v>
      </c>
      <c r="M257" s="15" t="s">
        <v>9</v>
      </c>
      <c r="N257" s="15" t="s">
        <v>3</v>
      </c>
      <c r="O257" s="15" t="s">
        <v>9</v>
      </c>
      <c r="P257" s="15" t="s">
        <v>3</v>
      </c>
      <c r="Q257" s="15" t="s">
        <v>9</v>
      </c>
      <c r="R257" s="15" t="s">
        <v>3</v>
      </c>
      <c r="S257" s="15" t="s">
        <v>9</v>
      </c>
      <c r="T257" s="15" t="s">
        <v>3</v>
      </c>
      <c r="U257" s="15" t="s">
        <v>9</v>
      </c>
      <c r="V257" s="15" t="s">
        <v>3</v>
      </c>
      <c r="W257" s="15" t="s">
        <v>9</v>
      </c>
      <c r="X257" s="15" t="s">
        <v>3</v>
      </c>
      <c r="Y257" s="15" t="s">
        <v>9</v>
      </c>
    </row>
    <row r="258" spans="1:25" ht="18" customHeight="1">
      <c r="A258" s="28" t="s">
        <v>7</v>
      </c>
      <c r="B258" s="7"/>
      <c r="C258" s="7"/>
      <c r="D258" s="7"/>
      <c r="E258" s="8"/>
      <c r="F258" s="7"/>
      <c r="G258" s="8"/>
      <c r="H258" s="7"/>
      <c r="I258" s="8"/>
      <c r="J258" s="7"/>
      <c r="K258" s="8"/>
      <c r="L258" s="7"/>
      <c r="M258" s="8"/>
      <c r="N258" s="7"/>
      <c r="O258" s="8"/>
      <c r="P258" s="7"/>
      <c r="Q258" s="8"/>
      <c r="R258" s="7"/>
      <c r="S258" s="8"/>
      <c r="T258" s="7"/>
      <c r="U258" s="8"/>
      <c r="V258" s="7"/>
      <c r="W258" s="8"/>
      <c r="X258" s="7"/>
      <c r="Y258" s="8"/>
    </row>
    <row r="259" spans="1:25" ht="18" customHeight="1">
      <c r="A259" s="28" t="s">
        <v>8</v>
      </c>
      <c r="B259" s="7"/>
      <c r="C259" s="7"/>
      <c r="D259" s="7"/>
      <c r="E259" s="8"/>
      <c r="F259" s="7"/>
      <c r="G259" s="8"/>
      <c r="H259" s="7"/>
      <c r="I259" s="8"/>
      <c r="J259" s="7"/>
      <c r="K259" s="8"/>
      <c r="L259" s="7"/>
      <c r="M259" s="8"/>
      <c r="N259" s="7"/>
      <c r="O259" s="8"/>
      <c r="P259" s="7"/>
      <c r="Q259" s="8"/>
      <c r="R259" s="7"/>
      <c r="S259" s="8"/>
      <c r="T259" s="7"/>
      <c r="U259" s="8"/>
      <c r="V259" s="7"/>
      <c r="W259" s="8"/>
      <c r="X259" s="7"/>
      <c r="Y259" s="8"/>
    </row>
    <row r="260" spans="1:25" ht="18" customHeight="1">
      <c r="A260" s="28" t="s">
        <v>138</v>
      </c>
      <c r="B260" s="7"/>
      <c r="C260" s="7"/>
      <c r="D260" s="7"/>
      <c r="E260" s="8"/>
      <c r="F260" s="7"/>
      <c r="G260" s="8"/>
      <c r="H260" s="7"/>
      <c r="I260" s="8"/>
      <c r="J260" s="7"/>
      <c r="K260" s="8"/>
      <c r="L260" s="7"/>
      <c r="M260" s="8"/>
      <c r="N260" s="7"/>
      <c r="O260" s="8"/>
      <c r="P260" s="7"/>
      <c r="Q260" s="8"/>
      <c r="R260" s="7"/>
      <c r="S260" s="8"/>
      <c r="T260" s="7"/>
      <c r="U260" s="8"/>
      <c r="V260" s="7"/>
      <c r="W260" s="8"/>
      <c r="X260" s="7"/>
      <c r="Y260" s="8"/>
    </row>
    <row r="263" spans="1:13" ht="18.75" customHeight="1">
      <c r="A263" s="76" t="s">
        <v>135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</row>
    <row r="264" spans="1:13" ht="18.75" customHeight="1">
      <c r="A264" s="74"/>
      <c r="B264" s="90" t="s">
        <v>136</v>
      </c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</row>
    <row r="265" spans="1:13" s="3" customFormat="1" ht="18.75" customHeight="1">
      <c r="A265" s="74"/>
      <c r="B265" s="96" t="s">
        <v>137</v>
      </c>
      <c r="C265" s="96"/>
      <c r="D265" s="96"/>
      <c r="E265" s="96"/>
      <c r="F265" s="96"/>
      <c r="G265" s="96"/>
      <c r="H265" s="96" t="s">
        <v>207</v>
      </c>
      <c r="I265" s="96"/>
      <c r="J265" s="96"/>
      <c r="K265" s="96"/>
      <c r="L265" s="96"/>
      <c r="M265" s="96"/>
    </row>
    <row r="266" spans="1:13" s="3" customFormat="1" ht="30" customHeight="1">
      <c r="A266" s="74"/>
      <c r="B266" s="45" t="s">
        <v>3</v>
      </c>
      <c r="C266" s="45" t="s">
        <v>208</v>
      </c>
      <c r="D266" s="45" t="s">
        <v>206</v>
      </c>
      <c r="E266" s="45" t="s">
        <v>80</v>
      </c>
      <c r="F266" s="45" t="s">
        <v>204</v>
      </c>
      <c r="G266" s="45" t="s">
        <v>205</v>
      </c>
      <c r="H266" s="45" t="s">
        <v>3</v>
      </c>
      <c r="I266" s="45" t="s">
        <v>208</v>
      </c>
      <c r="J266" s="45" t="s">
        <v>206</v>
      </c>
      <c r="K266" s="45" t="s">
        <v>80</v>
      </c>
      <c r="L266" s="45" t="s">
        <v>204</v>
      </c>
      <c r="M266" s="45" t="s">
        <v>205</v>
      </c>
    </row>
    <row r="267" spans="1:13" ht="19.5" customHeight="1">
      <c r="A267" s="56" t="s">
        <v>7</v>
      </c>
      <c r="B267" s="132">
        <v>14</v>
      </c>
      <c r="C267" s="133">
        <v>0.428571428571429</v>
      </c>
      <c r="D267" s="133">
        <v>0</v>
      </c>
      <c r="E267" s="133">
        <v>0.2857142857142857</v>
      </c>
      <c r="F267" s="133">
        <v>0.14285714285714285</v>
      </c>
      <c r="G267" s="133">
        <v>0.14285714285714285</v>
      </c>
      <c r="H267" s="132">
        <v>14</v>
      </c>
      <c r="I267" s="133">
        <v>0.7857142857142857</v>
      </c>
      <c r="J267" s="133">
        <v>0.07142857142857142</v>
      </c>
      <c r="K267" s="133">
        <v>0</v>
      </c>
      <c r="L267" s="133">
        <v>0.07142857142857142</v>
      </c>
      <c r="M267" s="133">
        <v>0.07142857142857142</v>
      </c>
    </row>
    <row r="268" spans="1:13" ht="19.5" customHeight="1">
      <c r="A268" s="56" t="s">
        <v>8</v>
      </c>
      <c r="B268" s="132">
        <v>98</v>
      </c>
      <c r="C268" s="133">
        <v>0.4897959183673469</v>
      </c>
      <c r="D268" s="133">
        <v>0.05102040816326531</v>
      </c>
      <c r="E268" s="133">
        <v>0.29591836734693877</v>
      </c>
      <c r="F268" s="133">
        <v>0.10204081632653061</v>
      </c>
      <c r="G268" s="133">
        <v>0.061224489795918366</v>
      </c>
      <c r="H268" s="132">
        <v>98</v>
      </c>
      <c r="I268" s="133">
        <v>0.6428571428571429</v>
      </c>
      <c r="J268" s="133">
        <v>0.061224489795918366</v>
      </c>
      <c r="K268" s="133">
        <v>0.15306122448979592</v>
      </c>
      <c r="L268" s="133">
        <v>0.04081632653061224</v>
      </c>
      <c r="M268" s="133">
        <v>0.10204081632653061</v>
      </c>
    </row>
    <row r="269" spans="1:13" ht="19.5" customHeight="1">
      <c r="A269" s="56" t="s">
        <v>138</v>
      </c>
      <c r="B269" s="132">
        <v>112</v>
      </c>
      <c r="C269" s="133">
        <v>0.48214285714285715</v>
      </c>
      <c r="D269" s="133">
        <v>0.044642857142857144</v>
      </c>
      <c r="E269" s="133">
        <v>0.29464285714285715</v>
      </c>
      <c r="F269" s="133">
        <v>0.10714285714285714</v>
      </c>
      <c r="G269" s="133">
        <v>0.07142857142857142</v>
      </c>
      <c r="H269" s="132">
        <v>112</v>
      </c>
      <c r="I269" s="133">
        <v>0.6607142857142857</v>
      </c>
      <c r="J269" s="133">
        <v>0.0625</v>
      </c>
      <c r="K269" s="133">
        <v>0.13392857142857142</v>
      </c>
      <c r="L269" s="133">
        <v>0.044642857142857144</v>
      </c>
      <c r="M269" s="133">
        <v>0.09821428571428571</v>
      </c>
    </row>
    <row r="271" spans="3:7" ht="18.75" customHeight="1">
      <c r="C271" s="57"/>
      <c r="D271" s="57"/>
      <c r="E271" s="57"/>
      <c r="F271" s="57"/>
      <c r="G271" s="57"/>
    </row>
    <row r="272" spans="3:7" ht="18.75" customHeight="1">
      <c r="C272" s="57"/>
      <c r="D272" s="57"/>
      <c r="E272" s="57"/>
      <c r="F272" s="57"/>
      <c r="G272" s="57"/>
    </row>
    <row r="273" spans="3:7" ht="18.75" customHeight="1">
      <c r="C273" s="57"/>
      <c r="D273" s="57"/>
      <c r="E273" s="57"/>
      <c r="F273" s="57"/>
      <c r="G273" s="57"/>
    </row>
  </sheetData>
  <mergeCells count="278">
    <mergeCell ref="A135:A136"/>
    <mergeCell ref="H119:H120"/>
    <mergeCell ref="I119:I120"/>
    <mergeCell ref="L74:N75"/>
    <mergeCell ref="G135:M135"/>
    <mergeCell ref="A134:M134"/>
    <mergeCell ref="S144:T144"/>
    <mergeCell ref="L143:T143"/>
    <mergeCell ref="A142:T142"/>
    <mergeCell ref="L144:L145"/>
    <mergeCell ref="M144:N144"/>
    <mergeCell ref="N217:P217"/>
    <mergeCell ref="B206:P206"/>
    <mergeCell ref="B205:P205"/>
    <mergeCell ref="A204:P204"/>
    <mergeCell ref="B216:M216"/>
    <mergeCell ref="B215:M215"/>
    <mergeCell ref="A214:M214"/>
    <mergeCell ref="B217:D217"/>
    <mergeCell ref="E217:G217"/>
    <mergeCell ref="H217:J217"/>
    <mergeCell ref="K217:M217"/>
    <mergeCell ref="B264:M264"/>
    <mergeCell ref="A263:M263"/>
    <mergeCell ref="A151:S151"/>
    <mergeCell ref="B152:S152"/>
    <mergeCell ref="B153:S153"/>
    <mergeCell ref="B207:D207"/>
    <mergeCell ref="E207:G207"/>
    <mergeCell ref="H207:J207"/>
    <mergeCell ref="K207:M207"/>
    <mergeCell ref="N207:P207"/>
    <mergeCell ref="B143:K144"/>
    <mergeCell ref="B135:F135"/>
    <mergeCell ref="O144:P144"/>
    <mergeCell ref="A161:O161"/>
    <mergeCell ref="A162:A163"/>
    <mergeCell ref="B162:O162"/>
    <mergeCell ref="A169:N169"/>
    <mergeCell ref="J119:J120"/>
    <mergeCell ref="A20:K20"/>
    <mergeCell ref="A117:J117"/>
    <mergeCell ref="B119:B120"/>
    <mergeCell ref="C119:C120"/>
    <mergeCell ref="D119:D120"/>
    <mergeCell ref="A118:A120"/>
    <mergeCell ref="E118:G118"/>
    <mergeCell ref="E119:E120"/>
    <mergeCell ref="H118:J118"/>
    <mergeCell ref="F119:F120"/>
    <mergeCell ref="G119:G120"/>
    <mergeCell ref="N110:O110"/>
    <mergeCell ref="B109:O109"/>
    <mergeCell ref="A108:O108"/>
    <mergeCell ref="B118:D118"/>
    <mergeCell ref="J110:K110"/>
    <mergeCell ref="L110:M110"/>
    <mergeCell ref="A109:A111"/>
    <mergeCell ref="B110:C110"/>
    <mergeCell ref="D110:E110"/>
    <mergeCell ref="F110:G110"/>
    <mergeCell ref="A1:F1"/>
    <mergeCell ref="A4:A7"/>
    <mergeCell ref="B4:D5"/>
    <mergeCell ref="E4:H5"/>
    <mergeCell ref="B83:E83"/>
    <mergeCell ref="F39:G39"/>
    <mergeCell ref="H39:I39"/>
    <mergeCell ref="M6:M7"/>
    <mergeCell ref="B6:B7"/>
    <mergeCell ref="C6:C7"/>
    <mergeCell ref="D6:D7"/>
    <mergeCell ref="E6:F6"/>
    <mergeCell ref="A73:N73"/>
    <mergeCell ref="B127:G127"/>
    <mergeCell ref="H127:M127"/>
    <mergeCell ref="N6:N7"/>
    <mergeCell ref="A83:A85"/>
    <mergeCell ref="B84:C84"/>
    <mergeCell ref="D84:E84"/>
    <mergeCell ref="G6:H6"/>
    <mergeCell ref="K6:K7"/>
    <mergeCell ref="L6:L7"/>
    <mergeCell ref="A126:Q126"/>
    <mergeCell ref="A143:A145"/>
    <mergeCell ref="B154:D154"/>
    <mergeCell ref="E154:G154"/>
    <mergeCell ref="Q144:R144"/>
    <mergeCell ref="H154:J154"/>
    <mergeCell ref="K154:M154"/>
    <mergeCell ref="N154:P154"/>
    <mergeCell ref="Q154:S154"/>
    <mergeCell ref="A127:A128"/>
    <mergeCell ref="A170:A171"/>
    <mergeCell ref="B170:N170"/>
    <mergeCell ref="A177:L177"/>
    <mergeCell ref="P187:Q187"/>
    <mergeCell ref="A178:A179"/>
    <mergeCell ref="B178:D178"/>
    <mergeCell ref="E178:L178"/>
    <mergeCell ref="A185:S185"/>
    <mergeCell ref="H187:I187"/>
    <mergeCell ref="J187:K187"/>
    <mergeCell ref="R187:S187"/>
    <mergeCell ref="A194:P194"/>
    <mergeCell ref="B195:P195"/>
    <mergeCell ref="B196:P196"/>
    <mergeCell ref="A186:A188"/>
    <mergeCell ref="B186:S186"/>
    <mergeCell ref="B187:C187"/>
    <mergeCell ref="K227:M227"/>
    <mergeCell ref="D187:E187"/>
    <mergeCell ref="F187:G187"/>
    <mergeCell ref="N197:P197"/>
    <mergeCell ref="B197:D197"/>
    <mergeCell ref="E197:G197"/>
    <mergeCell ref="H197:J197"/>
    <mergeCell ref="L187:M187"/>
    <mergeCell ref="N187:O187"/>
    <mergeCell ref="K197:M197"/>
    <mergeCell ref="B225:J225"/>
    <mergeCell ref="A224:J224"/>
    <mergeCell ref="B227:D227"/>
    <mergeCell ref="E227:G227"/>
    <mergeCell ref="H227:J227"/>
    <mergeCell ref="A234:J234"/>
    <mergeCell ref="A21:A22"/>
    <mergeCell ref="B21:D21"/>
    <mergeCell ref="E21:G21"/>
    <mergeCell ref="B29:S29"/>
    <mergeCell ref="A28:S28"/>
    <mergeCell ref="N30:O30"/>
    <mergeCell ref="A29:A31"/>
    <mergeCell ref="B30:C30"/>
    <mergeCell ref="H74:K74"/>
    <mergeCell ref="J75:K75"/>
    <mergeCell ref="B226:J226"/>
    <mergeCell ref="A236:M236"/>
    <mergeCell ref="A237:A239"/>
    <mergeCell ref="B237:E237"/>
    <mergeCell ref="F237:M237"/>
    <mergeCell ref="B238:C238"/>
    <mergeCell ref="D238:E238"/>
    <mergeCell ref="F238:G238"/>
    <mergeCell ref="H238:I238"/>
    <mergeCell ref="J238:K238"/>
    <mergeCell ref="L238:M238"/>
    <mergeCell ref="A245:O245"/>
    <mergeCell ref="A246:A248"/>
    <mergeCell ref="B246:I246"/>
    <mergeCell ref="J246:O246"/>
    <mergeCell ref="B247:C247"/>
    <mergeCell ref="D247:E247"/>
    <mergeCell ref="F247:G247"/>
    <mergeCell ref="H247:I247"/>
    <mergeCell ref="J247:K247"/>
    <mergeCell ref="L247:M247"/>
    <mergeCell ref="N247:O247"/>
    <mergeCell ref="A254:Y254"/>
    <mergeCell ref="A255:A257"/>
    <mergeCell ref="B255:B257"/>
    <mergeCell ref="C255:Y255"/>
    <mergeCell ref="C256:C257"/>
    <mergeCell ref="D256:E256"/>
    <mergeCell ref="F256:G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X256:Y256"/>
    <mergeCell ref="D30:E30"/>
    <mergeCell ref="F30:G30"/>
    <mergeCell ref="P30:Q30"/>
    <mergeCell ref="R30:S30"/>
    <mergeCell ref="H30:I30"/>
    <mergeCell ref="J30:K30"/>
    <mergeCell ref="L30:M30"/>
    <mergeCell ref="A74:A76"/>
    <mergeCell ref="B75:C75"/>
    <mergeCell ref="B74:G74"/>
    <mergeCell ref="A12:A14"/>
    <mergeCell ref="B13:C13"/>
    <mergeCell ref="D13:E13"/>
    <mergeCell ref="J93:K93"/>
    <mergeCell ref="J83:O83"/>
    <mergeCell ref="J84:K84"/>
    <mergeCell ref="L84:M84"/>
    <mergeCell ref="N84:O84"/>
    <mergeCell ref="F101:G101"/>
    <mergeCell ref="D75:E75"/>
    <mergeCell ref="F75:G75"/>
    <mergeCell ref="A92:A94"/>
    <mergeCell ref="B93:C93"/>
    <mergeCell ref="D93:E93"/>
    <mergeCell ref="A91:M91"/>
    <mergeCell ref="B92:M92"/>
    <mergeCell ref="F93:G93"/>
    <mergeCell ref="H93:I93"/>
    <mergeCell ref="H110:I110"/>
    <mergeCell ref="L93:M93"/>
    <mergeCell ref="H101:I101"/>
    <mergeCell ref="J101:K101"/>
    <mergeCell ref="L101:M101"/>
    <mergeCell ref="A100:K100"/>
    <mergeCell ref="A101:A102"/>
    <mergeCell ref="B101:C101"/>
    <mergeCell ref="A264:A266"/>
    <mergeCell ref="B265:G265"/>
    <mergeCell ref="H265:M265"/>
    <mergeCell ref="D48:E48"/>
    <mergeCell ref="F48:G48"/>
    <mergeCell ref="B47:E47"/>
    <mergeCell ref="J13:K13"/>
    <mergeCell ref="H21:K21"/>
    <mergeCell ref="P48:Q48"/>
    <mergeCell ref="F47:Q47"/>
    <mergeCell ref="A46:Q46"/>
    <mergeCell ref="L56:U56"/>
    <mergeCell ref="H48:I48"/>
    <mergeCell ref="J48:K48"/>
    <mergeCell ref="L48:M48"/>
    <mergeCell ref="N48:O48"/>
    <mergeCell ref="A47:A49"/>
    <mergeCell ref="B48:C48"/>
    <mergeCell ref="H57:I57"/>
    <mergeCell ref="J57:K57"/>
    <mergeCell ref="B56:K56"/>
    <mergeCell ref="B66:C66"/>
    <mergeCell ref="A64:K64"/>
    <mergeCell ref="A56:A58"/>
    <mergeCell ref="B57:C57"/>
    <mergeCell ref="D57:E57"/>
    <mergeCell ref="F57:G57"/>
    <mergeCell ref="L57:M57"/>
    <mergeCell ref="N57:O57"/>
    <mergeCell ref="P57:Q57"/>
    <mergeCell ref="R57:S57"/>
    <mergeCell ref="I4:N4"/>
    <mergeCell ref="T57:U57"/>
    <mergeCell ref="A55:U55"/>
    <mergeCell ref="A65:A67"/>
    <mergeCell ref="D66:E66"/>
    <mergeCell ref="F66:G66"/>
    <mergeCell ref="B65:E65"/>
    <mergeCell ref="H66:I66"/>
    <mergeCell ref="J66:K66"/>
    <mergeCell ref="F65:K65"/>
    <mergeCell ref="A3:H3"/>
    <mergeCell ref="A38:A40"/>
    <mergeCell ref="B39:C39"/>
    <mergeCell ref="D39:E39"/>
    <mergeCell ref="H84:I84"/>
    <mergeCell ref="F83:I83"/>
    <mergeCell ref="N127:Q127"/>
    <mergeCell ref="H75:I75"/>
    <mergeCell ref="P83:S83"/>
    <mergeCell ref="P84:Q84"/>
    <mergeCell ref="R84:S84"/>
    <mergeCell ref="F84:G84"/>
    <mergeCell ref="A82:S82"/>
    <mergeCell ref="D101:E101"/>
    <mergeCell ref="J39:K39"/>
    <mergeCell ref="L39:M39"/>
    <mergeCell ref="N39:O39"/>
    <mergeCell ref="B38:O38"/>
    <mergeCell ref="A37:O37"/>
    <mergeCell ref="M5:N5"/>
    <mergeCell ref="K5:L5"/>
    <mergeCell ref="J5:J7"/>
    <mergeCell ref="I5:I7"/>
    <mergeCell ref="B12:E12"/>
    <mergeCell ref="F12:H13"/>
    <mergeCell ref="A11:H11"/>
    <mergeCell ref="L13:M13"/>
  </mergeCells>
  <printOptions/>
  <pageMargins left="0.43" right="0.48" top="0.32" bottom="0.27" header="0" footer="0"/>
  <pageSetup fitToHeight="11" fitToWidth="1" horizontalDpi="600" verticalDpi="600" orientation="landscape" paperSize="8" scale="69" r:id="rId1"/>
  <headerFooter alignWithMargins="0">
    <oddFooter>&amp;L&amp;9Gabinet Tècnic de Planificació, Avaluació i Estudis&amp;R15/01/2009</oddFooter>
  </headerFooter>
  <rowBreaks count="2" manualBreakCount="2">
    <brk id="63" max="255" man="1"/>
    <brk id="262" max="255" man="1"/>
  </rowBreaks>
  <ignoredErrors>
    <ignoredError sqref="C52:E52 G52:H52 I52:J52 K52:L52 M52:N52 O52:P52 C61 E61 G61 I61 K61:L61 M61:N61 O61:P61 Q61:R61 S61:T61 C70 F70:G70 H70:I70 J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GTPAE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carazo</dc:creator>
  <cp:keywords/>
  <dc:description/>
  <cp:lastModifiedBy>UPCnet</cp:lastModifiedBy>
  <cp:lastPrinted>2009-01-15T08:35:19Z</cp:lastPrinted>
  <dcterms:created xsi:type="dcterms:W3CDTF">2007-11-15T12:24:41Z</dcterms:created>
  <dcterms:modified xsi:type="dcterms:W3CDTF">2009-01-15T08:41:51Z</dcterms:modified>
  <cp:category/>
  <cp:version/>
  <cp:contentType/>
  <cp:contentStatus/>
</cp:coreProperties>
</file>