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charts/chart46.xml" ContentType="application/vnd.openxmlformats-officedocument.drawingml.chart+xml"/>
  <Override PartName="/xl/theme/themeOverride6.xml" ContentType="application/vnd.openxmlformats-officedocument.themeOverride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charts/chart48.xml" ContentType="application/vnd.openxmlformats-officedocument.drawingml.chart+xml"/>
  <Override PartName="/xl/theme/themeOverride8.xml" ContentType="application/vnd.openxmlformats-officedocument.themeOverride+xml"/>
  <Override PartName="/xl/charts/chart49.xml" ContentType="application/vnd.openxmlformats-officedocument.drawingml.chart+xml"/>
  <Override PartName="/xl/theme/themeOverride9.xml" ContentType="application/vnd.openxmlformats-officedocument.themeOverride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Resum!$A$1:$S$59</definedName>
    <definedName name="COM_EVOLUCIÓ">Comparativa!$C$13</definedName>
    <definedName name="COM_GUANYS">Comparativa!$C$177</definedName>
    <definedName name="COM_MOBILITAT">Comparativa!$C$293</definedName>
    <definedName name="COM_PRIMERA_FEINA">Comparativa!$C$55</definedName>
    <definedName name="COM_REQUISITS">Comparativa!$C$94</definedName>
    <definedName name="COM_STISFACCIÓ_FEINA">Comparativa!$C$211</definedName>
    <definedName name="COM_TEMPS_RESERCA">Comparativa!$C$254</definedName>
    <definedName name="COM_TIPUS_CONTRACTE">Comparativa!$C$142</definedName>
  </definedNames>
  <calcPr calcId="145621"/>
</workbook>
</file>

<file path=xl/calcChain.xml><?xml version="1.0" encoding="utf-8"?>
<calcChain xmlns="http://schemas.openxmlformats.org/spreadsheetml/2006/main">
  <c r="S209" i="1" l="1"/>
  <c r="S208" i="1"/>
  <c r="S207" i="1"/>
  <c r="S206" i="1"/>
  <c r="S205" i="1"/>
  <c r="S204" i="1"/>
  <c r="Q209" i="1"/>
  <c r="Q208" i="1"/>
  <c r="Q207" i="1"/>
  <c r="Q206" i="1"/>
  <c r="Q205" i="1"/>
  <c r="Q204" i="1"/>
  <c r="O209" i="1"/>
  <c r="O208" i="1"/>
  <c r="O207" i="1"/>
  <c r="O206" i="1"/>
  <c r="O205" i="1"/>
  <c r="O204" i="1"/>
  <c r="M209" i="1"/>
  <c r="M208" i="1"/>
  <c r="M207" i="1"/>
  <c r="M206" i="1"/>
  <c r="M205" i="1"/>
  <c r="M204" i="1"/>
  <c r="K209" i="1"/>
  <c r="K208" i="1"/>
  <c r="K207" i="1"/>
  <c r="K206" i="1"/>
  <c r="K205" i="1"/>
  <c r="K204" i="1"/>
  <c r="I209" i="1"/>
  <c r="I208" i="1"/>
  <c r="I207" i="1"/>
  <c r="I206" i="1"/>
  <c r="I205" i="1"/>
  <c r="I204" i="1"/>
  <c r="G209" i="1"/>
  <c r="G208" i="1"/>
  <c r="G207" i="1"/>
  <c r="G206" i="1"/>
  <c r="G205" i="1"/>
  <c r="G204" i="1"/>
  <c r="E209" i="1"/>
  <c r="E208" i="1"/>
  <c r="E207" i="1"/>
  <c r="E206" i="1"/>
  <c r="E205" i="1"/>
  <c r="E204" i="1"/>
  <c r="C209" i="1"/>
  <c r="C208" i="1"/>
  <c r="C207" i="1"/>
  <c r="C206" i="1"/>
  <c r="C205" i="1"/>
  <c r="C204" i="1"/>
  <c r="Z40" i="7" l="1"/>
  <c r="Z39" i="7"/>
  <c r="Z38" i="7"/>
  <c r="Z37" i="7"/>
  <c r="Z36" i="7"/>
  <c r="AM16" i="7"/>
  <c r="AM15" i="7"/>
  <c r="AM14" i="7"/>
  <c r="AM13" i="7"/>
  <c r="AM12" i="7"/>
  <c r="H119" i="6" l="1"/>
  <c r="G119" i="6"/>
  <c r="F119" i="6"/>
  <c r="E119" i="6"/>
  <c r="D119" i="6"/>
  <c r="C119" i="6"/>
  <c r="E144" i="6" l="1"/>
  <c r="D144" i="6"/>
  <c r="C144" i="6"/>
  <c r="D142" i="6"/>
  <c r="C142" i="6"/>
  <c r="D140" i="6"/>
  <c r="C140" i="6"/>
  <c r="B137" i="6"/>
  <c r="B144" i="6" s="1"/>
  <c r="E140" i="6"/>
  <c r="J112" i="6"/>
  <c r="I112" i="6"/>
  <c r="D112" i="6"/>
  <c r="C112" i="6"/>
  <c r="J111" i="6"/>
  <c r="I111" i="6"/>
  <c r="D111" i="6"/>
  <c r="C111" i="6"/>
  <c r="J110" i="6"/>
  <c r="I110" i="6"/>
  <c r="D110" i="6"/>
  <c r="C110" i="6"/>
  <c r="J109" i="6"/>
  <c r="I109" i="6"/>
  <c r="D109" i="6"/>
  <c r="C109" i="6"/>
  <c r="J108" i="6"/>
  <c r="I108" i="6"/>
  <c r="D108" i="6"/>
  <c r="C108" i="6"/>
  <c r="P107" i="6"/>
  <c r="O107" i="6"/>
  <c r="J107" i="6"/>
  <c r="I107" i="6"/>
  <c r="D107" i="6"/>
  <c r="C107" i="6"/>
  <c r="P112" i="6"/>
  <c r="O112" i="6"/>
  <c r="P111" i="6"/>
  <c r="O111" i="6"/>
  <c r="P110" i="6"/>
  <c r="O110" i="6"/>
  <c r="P109" i="6"/>
  <c r="O109" i="6"/>
  <c r="P108" i="6"/>
  <c r="O108" i="6"/>
  <c r="H72" i="6"/>
  <c r="J71" i="6"/>
  <c r="I71" i="6"/>
  <c r="G71" i="6"/>
  <c r="F71" i="6"/>
  <c r="D71" i="6"/>
  <c r="C71" i="6"/>
  <c r="J70" i="6"/>
  <c r="I70" i="6"/>
  <c r="G70" i="6"/>
  <c r="F70" i="6"/>
  <c r="D70" i="6"/>
  <c r="C70" i="6"/>
  <c r="J69" i="6"/>
  <c r="I69" i="6"/>
  <c r="G69" i="6"/>
  <c r="F69" i="6"/>
  <c r="D69" i="6"/>
  <c r="C69" i="6"/>
  <c r="J68" i="6"/>
  <c r="I68" i="6"/>
  <c r="G68" i="6"/>
  <c r="F68" i="6"/>
  <c r="D68" i="6"/>
  <c r="C68" i="6"/>
  <c r="J67" i="6"/>
  <c r="J73" i="6" s="1"/>
  <c r="I67" i="6"/>
  <c r="I73" i="6" s="1"/>
  <c r="G67" i="6"/>
  <c r="G73" i="6" s="1"/>
  <c r="F67" i="6"/>
  <c r="F73" i="6" s="1"/>
  <c r="D67" i="6"/>
  <c r="D73" i="6" s="1"/>
  <c r="C67" i="6"/>
  <c r="C73" i="6" s="1"/>
  <c r="I65" i="6"/>
  <c r="I79" i="6" s="1"/>
  <c r="K71" i="6"/>
  <c r="K70" i="6"/>
  <c r="K69" i="6"/>
  <c r="K68" i="6"/>
  <c r="K67" i="6"/>
  <c r="K73" i="6" s="1"/>
  <c r="H71" i="6"/>
  <c r="H70" i="6"/>
  <c r="H69" i="6"/>
  <c r="H68" i="6"/>
  <c r="H67" i="6"/>
  <c r="H73" i="6" s="1"/>
  <c r="B136" i="6"/>
  <c r="B142" i="6" s="1"/>
  <c r="E71" i="6"/>
  <c r="E70" i="6"/>
  <c r="E69" i="6"/>
  <c r="E68" i="6"/>
  <c r="E67" i="6"/>
  <c r="E73" i="6" s="1"/>
  <c r="B135" i="6"/>
  <c r="B140" i="6" s="1"/>
  <c r="B46" i="6"/>
  <c r="I52" i="6" s="1"/>
  <c r="B45" i="6"/>
  <c r="B51" i="6" s="1"/>
  <c r="B44" i="6"/>
  <c r="B50" i="6" s="1"/>
  <c r="H35" i="6"/>
  <c r="G35" i="6"/>
  <c r="F35" i="6"/>
  <c r="E35" i="6"/>
  <c r="D35" i="6"/>
  <c r="C35" i="6"/>
  <c r="K35" i="6"/>
  <c r="J35" i="6"/>
  <c r="I35" i="6"/>
  <c r="F15" i="6"/>
  <c r="C15" i="6"/>
  <c r="B1" i="6"/>
  <c r="E142" i="6" l="1"/>
  <c r="I119" i="6"/>
  <c r="J119" i="6"/>
  <c r="I50" i="6"/>
  <c r="I51" i="6"/>
  <c r="B52" i="6"/>
  <c r="F65" i="6"/>
  <c r="F79" i="6" s="1"/>
  <c r="C65" i="6"/>
  <c r="C79" i="6" s="1"/>
  <c r="K119" i="6" l="1"/>
  <c r="R676" i="3" l="1"/>
  <c r="Q676" i="3"/>
  <c r="O676" i="3"/>
  <c r="N676" i="3"/>
  <c r="T675" i="3"/>
  <c r="X674" i="3"/>
  <c r="W674" i="3"/>
  <c r="V674" i="3"/>
  <c r="U674" i="3"/>
  <c r="T674" i="3"/>
  <c r="R674" i="3"/>
  <c r="P674" i="3"/>
  <c r="O674" i="3"/>
  <c r="N674" i="3"/>
  <c r="X672" i="3"/>
  <c r="W672" i="3"/>
  <c r="V672" i="3"/>
  <c r="T672" i="3"/>
  <c r="R672" i="3"/>
  <c r="Q672" i="3"/>
  <c r="P672" i="3"/>
  <c r="O672" i="3"/>
  <c r="N672" i="3"/>
  <c r="P602" i="3"/>
  <c r="O602" i="3"/>
  <c r="P601" i="3"/>
  <c r="O601" i="3"/>
  <c r="P600" i="3"/>
  <c r="O600" i="3"/>
  <c r="P599" i="3"/>
  <c r="O599" i="3"/>
  <c r="H12" i="1" l="1"/>
  <c r="H13" i="1"/>
  <c r="H14" i="1"/>
  <c r="H15" i="1"/>
  <c r="H11" i="1"/>
  <c r="H16" i="1" l="1"/>
  <c r="I11" i="1" s="1"/>
  <c r="F16" i="1"/>
  <c r="I14" i="1" l="1"/>
  <c r="I15" i="1"/>
  <c r="I12" i="1"/>
  <c r="I13" i="1"/>
  <c r="G12" i="1"/>
  <c r="G14" i="1"/>
  <c r="G11" i="1"/>
  <c r="G13" i="1"/>
  <c r="G15" i="1"/>
  <c r="F44" i="2"/>
  <c r="H44" i="2" s="1"/>
  <c r="E44" i="2"/>
  <c r="H43" i="2"/>
  <c r="G43" i="2"/>
  <c r="B43" i="2"/>
  <c r="H42" i="2"/>
  <c r="G42" i="2"/>
  <c r="B42" i="2"/>
  <c r="H41" i="2"/>
  <c r="G41" i="2"/>
  <c r="B41" i="2"/>
  <c r="H40" i="2"/>
  <c r="G40" i="2"/>
  <c r="B40" i="2"/>
  <c r="H39" i="2"/>
  <c r="G39" i="2"/>
  <c r="B39" i="2"/>
  <c r="D21" i="2"/>
  <c r="G44" i="2" l="1"/>
</calcChain>
</file>

<file path=xl/sharedStrings.xml><?xml version="1.0" encoding="utf-8"?>
<sst xmlns="http://schemas.openxmlformats.org/spreadsheetml/2006/main" count="1840" uniqueCount="488">
  <si>
    <t>POBLACIÓ, MOSTRA I GÈNERE</t>
  </si>
  <si>
    <t>Gènere</t>
  </si>
  <si>
    <t>Dona</t>
  </si>
  <si>
    <t>Home</t>
  </si>
  <si>
    <t>Respostes</t>
  </si>
  <si>
    <t>%</t>
  </si>
  <si>
    <t>ENGINYERIA DE CAMINS, CANALS I PORTS</t>
  </si>
  <si>
    <t>ENGINYERIA GEOLÒGICA</t>
  </si>
  <si>
    <t>ENGINYERIA TÈCNICA EN OBRES PÚBLIQUES, ESPECIALITAT EN CONSTRUCCIONS CIVILS</t>
  </si>
  <si>
    <t>ENGINYERIA TÈCNICA EN OBRES PÚBLIQUES, ESPECIALITAT EN HIDROLOGIA</t>
  </si>
  <si>
    <t>ENGINYERIA TÈCNICA EN OBRES PÚBLIQUES, ESPECIALITAT EN TRANSPORTS I SERVEIS URBANS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</si>
  <si>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</si>
  <si>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</si>
  <si>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</si>
  <si>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</si>
  <si>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</si>
  <si>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</si>
  <si>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</si>
  <si>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</si>
  <si>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</si>
  <si>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</si>
  <si>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</si>
  <si>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</si>
  <si>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</si>
  <si>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</si>
  <si>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</si>
  <si>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</si>
  <si>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</si>
  <si>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</si>
  <si>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</si>
  <si>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</si>
  <si>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</si>
  <si>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</si>
  <si>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</si>
  <si>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</si>
  <si>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</si>
  <si>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</si>
  <si>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</si>
  <si>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</si>
  <si>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</si>
  <si>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</si>
  <si>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</si>
  <si>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</si>
  <si>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</si>
  <si>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</si>
  <si>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</si>
  <si>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</si>
  <si>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</si>
  <si>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</si>
  <si>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</si>
  <si>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</si>
  <si>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</si>
  <si>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</si>
  <si>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</si>
  <si>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</si>
  <si>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</si>
  <si>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</si>
  <si>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</si>
  <si>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</si>
  <si>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</si>
  <si>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</si>
  <si>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</si>
  <si>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</si>
  <si>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</si>
  <si>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</si>
  <si>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</si>
  <si>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</si>
  <si>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</si>
  <si>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</si>
  <si>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</si>
  <si>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</si>
  <si>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</si>
  <si>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</si>
  <si>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</si>
  <si>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</si>
  <si>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</si>
  <si>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</si>
  <si>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</si>
  <si>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</si>
  <si>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</si>
  <si>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</si>
  <si>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</si>
  <si>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</si>
  <si>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</si>
  <si>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</si>
  <si>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</si>
  <si>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</si>
  <si>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</si>
  <si>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</si>
  <si>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</si>
  <si>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</si>
  <si>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</si>
  <si>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</si>
  <si>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</si>
  <si>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</si>
  <si>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</si>
  <si>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</si>
  <si>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</si>
  <si>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</si>
  <si>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</si>
  <si>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</si>
  <si>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</si>
  <si>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</si>
  <si>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</si>
  <si>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</si>
  <si>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</si>
  <si>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</si>
  <si>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</si>
  <si>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</si>
  <si>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</si>
  <si>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</si>
  <si>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</si>
  <si>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</si>
  <si>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</si>
  <si>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</si>
  <si>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</si>
  <si>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</si>
  <si>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</si>
  <si>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</si>
  <si>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</si>
  <si>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</si>
  <si>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</si>
  <si>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</si>
  <si>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</si>
  <si>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</si>
  <si>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</si>
  <si>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</si>
  <si>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</si>
  <si>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</si>
  <si>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</si>
  <si>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</si>
  <si>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</si>
  <si>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</si>
  <si>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</si>
  <si>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</si>
  <si>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</si>
  <si>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</si>
  <si>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</si>
  <si>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</si>
  <si>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</si>
  <si>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</si>
  <si>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</si>
  <si>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</si>
  <si>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</si>
  <si>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</si>
  <si>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</si>
  <si>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</si>
  <si>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</si>
  <si>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</si>
  <si>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</si>
  <si>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</si>
  <si>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</si>
  <si>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</si>
  <si>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</si>
  <si>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</si>
  <si>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</si>
  <si>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</si>
  <si>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</si>
  <si>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</si>
  <si>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</si>
  <si>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</si>
  <si>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</si>
  <si>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</si>
  <si>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</si>
  <si>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</si>
  <si>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</si>
  <si>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</si>
  <si>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</si>
  <si>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</si>
  <si>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</si>
  <si>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</si>
  <si>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</si>
  <si>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</si>
  <si>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</si>
  <si>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</si>
  <si>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</si>
  <si>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</si>
  <si>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</si>
  <si>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</si>
  <si>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</si>
  <si>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</si>
  <si>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</si>
  <si>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</si>
  <si>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</si>
  <si>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</si>
  <si>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</si>
  <si>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</si>
  <si>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</si>
  <si>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</si>
  <si>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</si>
  <si>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</si>
  <si>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</si>
  <si>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</si>
  <si>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</si>
  <si>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</si>
  <si>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</si>
  <si>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</si>
  <si>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</si>
  <si>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</si>
  <si>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</si>
  <si>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</si>
  <si>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</si>
  <si>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</si>
  <si>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</si>
  <si>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</si>
  <si>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</si>
  <si>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</si>
  <si>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</si>
  <si>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</si>
  <si>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</si>
  <si>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</si>
  <si>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</si>
  <si>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</si>
  <si>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</si>
  <si>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</si>
  <si>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</si>
  <si>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</si>
  <si>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</si>
  <si>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</si>
  <si>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</si>
  <si>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</si>
  <si>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</si>
  <si>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</si>
  <si>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</si>
  <si>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</si>
  <si>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</si>
  <si>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</si>
  <si>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</si>
  <si>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</si>
  <si>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</si>
  <si>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</si>
  <si>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</si>
  <si>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</si>
  <si>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</si>
  <si>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</si>
  <si>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</si>
  <si>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</si>
  <si>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</si>
  <si>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</si>
  <si>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</si>
  <si>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</si>
  <si>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ESCOLA TÈCNICA SUPERIOR D'ENGINYERS DE CAMINS, CANALS I PORTS DE BARCELONA</t>
  </si>
  <si>
    <t>FITXA TÈCNICA</t>
  </si>
  <si>
    <t>EDICIÓ 2014</t>
  </si>
  <si>
    <t>Població</t>
  </si>
  <si>
    <t>Persones titulades de la promoció del 2009 (curs 2009-2010)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</si>
  <si>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</si>
  <si>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</si>
  <si>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</si>
  <si>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</si>
  <si>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</si>
  <si>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</si>
  <si>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</si>
  <si>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L’estudi s’ha dut a terme entre el 15 de gener i el 28 de març de 2014.</t>
  </si>
  <si>
    <t xml:space="preserve">Nom del Centre:  </t>
  </si>
  <si>
    <t xml:space="preserve">Titulacions: </t>
  </si>
  <si>
    <t>Eng. de Camins, Canals i Ports</t>
  </si>
  <si>
    <t>Eng. Geològica</t>
  </si>
  <si>
    <t>Eng. Tècnica d'Obres Públiques, espec. en construccions civils</t>
  </si>
  <si>
    <t>Eng. Tècnica d'Obres Públiques, espec. en Hidrologia</t>
  </si>
  <si>
    <t>Eng. Tècnica d'Obres Públiques, espec. en Transports i Serveis Urbans</t>
  </si>
  <si>
    <t>CARACTERÍSTIQUES TÈCNIQUES</t>
  </si>
  <si>
    <t>Mostra</t>
  </si>
  <si>
    <t>% Resp.</t>
  </si>
  <si>
    <t>Err.Mostral</t>
  </si>
  <si>
    <t>TOTAL ETSECCPB</t>
  </si>
  <si>
    <t>1. PERFIL ENSENYAMENT</t>
  </si>
  <si>
    <t>TITULATS ANY ACADÈMIC 2009-2010</t>
  </si>
  <si>
    <t>2. OCUPATS</t>
  </si>
  <si>
    <t xml:space="preserve">2.1 DADES DE LA PRIMERA INSERCIÓ </t>
  </si>
  <si>
    <t xml:space="preserve">2.2 SITUACIÓ LABORAL 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</si>
  <si>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</si>
  <si>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</si>
  <si>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</si>
  <si>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</si>
  <si>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</si>
  <si>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</si>
  <si>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</si>
  <si>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</si>
  <si>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</si>
  <si>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</si>
  <si>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</si>
  <si>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</si>
  <si>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</si>
  <si>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 xml:space="preserve">Any d’inici de la feina actual </t>
  </si>
  <si>
    <t>POBLACIÓ I MOSTRA</t>
  </si>
  <si>
    <t>GÈNERE</t>
  </si>
  <si>
    <t>LA FEINA ACTUAL ES LA PRIMERA</t>
  </si>
  <si>
    <t>TEMPS DEDICAT A TROBAR LA PRIMERA FEINA</t>
  </si>
  <si>
    <t>ANY INICI DE LA FEINA ACTUAL</t>
  </si>
  <si>
    <t>JORNADA LABORAL: TEMPS COMPLET</t>
  </si>
  <si>
    <t>ÀMBIT DE L'EMPRESA</t>
  </si>
  <si>
    <t>UBICACIÓ DE LA FEINA</t>
  </si>
  <si>
    <t>GUANYS ANUALS BRUTS</t>
  </si>
  <si>
    <t>FACTORS DE CONTRACTACIÓ (MITJANA)</t>
  </si>
  <si>
    <t>Aturats</t>
  </si>
  <si>
    <t>Inactius</t>
  </si>
  <si>
    <t>TEMPS DE RECERCA DE FEINA (ATURATS)</t>
  </si>
  <si>
    <t>NÚMERO DE FEINES REBUTJADES</t>
  </si>
  <si>
    <t>SATISFACCIÓ AMB UPC/TITULACIÓ</t>
  </si>
  <si>
    <t>Repetirien la carrera</t>
  </si>
  <si>
    <t>Repetirien la universitat</t>
  </si>
  <si>
    <t>CONTINUACIÓ AMB ELS ESTUDIS</t>
  </si>
  <si>
    <t>NOTA DE L' EXPEDIENT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</si>
  <si>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</si>
  <si>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</si>
  <si>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</si>
  <si>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</si>
  <si>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</si>
  <si>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</si>
  <si>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</si>
  <si>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Requisits desglosat</t>
  </si>
  <si>
    <t>Funcions no pròpies</t>
  </si>
  <si>
    <t>Funcions pròpies</t>
  </si>
  <si>
    <t>Nota: Recull les respostes dels titulats amb contracte temporal</t>
  </si>
  <si>
    <t>2.3 FACTORS DE CONTRACTACIÓ (MITJANA)</t>
  </si>
  <si>
    <t>2.4 SATISFACCIÓ AMB LA FEINA ACTUAL (MITJANA)</t>
  </si>
  <si>
    <t>NIVELL I ADEQUACI�A LES COMPET�CIES</t>
  </si>
  <si>
    <t>Formació teòrica (nivell - adequació)</t>
  </si>
  <si>
    <t>Documentació</t>
  </si>
  <si>
    <t>Solució de prombles</t>
  </si>
  <si>
    <t>4. FORMACIÓ CONTINUADA I MOBILITAT</t>
  </si>
  <si>
    <t>Cursos espec</t>
  </si>
  <si>
    <t>Llicenciatura</t>
  </si>
  <si>
    <t>Postgrau/màster</t>
  </si>
  <si>
    <t>Doctorat</t>
  </si>
  <si>
    <t>Durant els estudis</t>
  </si>
  <si>
    <t>Laboralment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</si>
  <si>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</si>
  <si>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</si>
  <si>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</si>
  <si>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</si>
  <si>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</si>
  <si>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</si>
  <si>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</si>
  <si>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</si>
  <si>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</si>
  <si>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</si>
  <si>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</si>
  <si>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</si>
  <si>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</si>
  <si>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</si>
  <si>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</si>
  <si>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</si>
  <si>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</si>
  <si>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</si>
  <si>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</si>
  <si>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</si>
  <si>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</si>
  <si>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</si>
  <si>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</si>
  <si>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</si>
  <si>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</si>
  <si>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</si>
  <si>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</si>
  <si>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</si>
  <si>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</si>
  <si>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</si>
  <si>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</si>
  <si>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</si>
  <si>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</si>
  <si>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</si>
  <si>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</si>
  <si>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</si>
  <si>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</si>
  <si>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</si>
  <si>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</si>
  <si>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</si>
  <si>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</si>
  <si>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</si>
  <si>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</si>
  <si>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 xml:space="preserve"> </t>
  </si>
  <si>
    <t>Nota: Sou brut anual</t>
  </si>
  <si>
    <t xml:space="preserve">         </t>
  </si>
  <si>
    <t xml:space="preserve">TEMPS DE RECERCA DE FEINA (només pels aturats) </t>
  </si>
  <si>
    <t>TITULATS ANY ACADÈMIC 2006-2007</t>
  </si>
  <si>
    <t>Ocupat</t>
  </si>
  <si>
    <t>No ha treballat mai</t>
  </si>
  <si>
    <t>TAULES COMPARATIVES</t>
  </si>
  <si>
    <t>SI      1998</t>
  </si>
  <si>
    <t>ENGINYERIA TÈCNICA D'OBRES PÚBLIQUES *</t>
  </si>
  <si>
    <t>Aturat</t>
  </si>
  <si>
    <t>E. Camins, Canals i Ports</t>
  </si>
  <si>
    <t>E. Geològica</t>
  </si>
  <si>
    <t xml:space="preserve">E.T. Obres Públiques * </t>
  </si>
  <si>
    <t>Més
d'un any</t>
  </si>
  <si>
    <t>De 6 a 12
mesos</t>
  </si>
  <si>
    <t>De 3 a 6
mesos</t>
  </si>
  <si>
    <t>D'un a 3 mesos</t>
  </si>
  <si>
    <t>Menys
d'un mes</t>
  </si>
  <si>
    <t>Abans
d'acabar</t>
  </si>
  <si>
    <t>E.T. Obres Púb, esp. Construccions Civils</t>
  </si>
  <si>
    <t>E.T. Obres Púb, esp. Hidrologia</t>
  </si>
  <si>
    <t>Titulació
específica</t>
  </si>
  <si>
    <t>Titulació
universitària</t>
  </si>
  <si>
    <t>Cap
titulació</t>
  </si>
  <si>
    <t>E.T. Obres Púb, esp. Transports i Serveis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</si>
  <si>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</si>
  <si>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</si>
  <si>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</si>
  <si>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</si>
  <si>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</si>
  <si>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</si>
  <si>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</si>
  <si>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</si>
  <si>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ENG. TÈCN. D'OBRES PÚBLIQUES *</t>
  </si>
  <si>
    <t>SENSE CONTRACTE</t>
  </si>
  <si>
    <t>NS/NC</t>
  </si>
  <si>
    <t>Menys 
9.000 €</t>
  </si>
  <si>
    <t>9.000 €
12.000 €</t>
  </si>
  <si>
    <t>12.000 €
18.000 €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</si>
  <si>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</si>
  <si>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</si>
  <si>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</si>
  <si>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</si>
  <si>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</si>
  <si>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</si>
  <si>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</si>
  <si>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</si>
  <si>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</si>
  <si>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</si>
  <si>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</si>
  <si>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</si>
  <si>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</si>
  <si>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</si>
  <si>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Comparativa de l'evolució de titulats (Edició 2008/2011/2014)</t>
  </si>
  <si>
    <t xml:space="preserve">        Enllaç als gràfics (totes les edicions)</t>
  </si>
  <si>
    <t xml:space="preserve">        Enllaç a les taules (edició 2014)</t>
  </si>
  <si>
    <t xml:space="preserve">        Enllaç als gràfics (edició 2014) </t>
  </si>
  <si>
    <t>ENGINYERIA EN OBRES PÚBLIQUES</t>
  </si>
  <si>
    <t>PRINCIPALS INDICADORS</t>
  </si>
  <si>
    <t/>
  </si>
  <si>
    <t>Nom de la titulació</t>
  </si>
  <si>
    <t>empleab8_rec</t>
  </si>
  <si>
    <t>Media</t>
  </si>
  <si>
    <t>Recuento</t>
  </si>
  <si>
    <t>% del N de fila</t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</si>
  <si>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</si>
  <si>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</si>
  <si>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</si>
  <si>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</si>
  <si>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</si>
  <si>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</si>
  <si>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SATISFACCIÓ</t>
  </si>
  <si>
    <t xml:space="preserve">* Només contesten els graduats que treballen actualment o que han treballat </t>
  </si>
  <si>
    <t>2. OCUPATS *</t>
  </si>
  <si>
    <t>VIA D'ACCÉS</t>
  </si>
  <si>
    <t>Només contesten els autònoms</t>
  </si>
  <si>
    <t>No contesten els becaris</t>
  </si>
  <si>
    <t>Jornada de treball a temps complet</t>
  </si>
  <si>
    <t>Només contesten el graduats amb contracte temporal</t>
  </si>
  <si>
    <t xml:space="preserve">No contesten els becaris, els sense contracte i els autònoms per compte propi. </t>
  </si>
  <si>
    <t xml:space="preserve">2.3 FACTORS DE CONTRACTACIÓ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</si>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</sst>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###.0%"/>
    <numFmt numFmtId="167" formatCode="#,###.00"/>
    <numFmt numFmtId="168" formatCode="0.0%"/>
    <numFmt numFmtId="169" formatCode="###0.00"/>
    <numFmt numFmtId="170" formatCode="####.00"/>
  </numFmts>
  <fonts count="65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.3"/>
      <color rgb="FF6699CC"/>
      <name val="Arial"/>
      <family val="2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sz val="8"/>
      <color indexed="62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 Bold"/>
    </font>
    <font>
      <sz val="10"/>
      <color theme="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16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28" fillId="2" borderId="1"/>
    <xf numFmtId="0" fontId="28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28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28" fillId="2" borderId="1"/>
  </cellStyleXfs>
  <cellXfs count="413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166" fontId="3" fillId="2" borderId="21" xfId="30" applyNumberFormat="1" applyFont="1" applyFill="1" applyBorder="1" applyAlignment="1">
      <alignment horizontal="right" vertical="center"/>
    </xf>
    <xf numFmtId="166" fontId="3" fillId="2" borderId="22" xfId="34" applyNumberFormat="1" applyFont="1" applyFill="1" applyBorder="1" applyAlignment="1">
      <alignment horizontal="right" vertical="center"/>
    </xf>
    <xf numFmtId="4" fontId="3" fillId="2" borderId="15" xfId="35" applyNumberFormat="1" applyFont="1" applyFill="1" applyBorder="1" applyAlignment="1">
      <alignment horizontal="right" vertical="center"/>
    </xf>
    <xf numFmtId="4" fontId="3" fillId="2" borderId="16" xfId="36" applyNumberFormat="1" applyFont="1" applyFill="1" applyBorder="1" applyAlignment="1">
      <alignment horizontal="right" vertical="center"/>
    </xf>
    <xf numFmtId="4" fontId="3" fillId="2" borderId="18" xfId="37" applyNumberFormat="1" applyFont="1" applyFill="1" applyBorder="1" applyAlignment="1">
      <alignment horizontal="right" vertical="center"/>
    </xf>
    <xf numFmtId="4" fontId="3" fillId="2" borderId="19" xfId="38" applyNumberFormat="1" applyFont="1" applyFill="1" applyBorder="1" applyAlignment="1">
      <alignment horizontal="right" vertical="center"/>
    </xf>
    <xf numFmtId="4" fontId="3" fillId="2" borderId="21" xfId="39" applyNumberFormat="1" applyFont="1" applyFill="1" applyBorder="1" applyAlignment="1">
      <alignment horizontal="right" vertical="center"/>
    </xf>
    <xf numFmtId="4" fontId="3" fillId="2" borderId="22" xfId="4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48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48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0" borderId="0" xfId="0" applyFont="1"/>
    <xf numFmtId="0" fontId="19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9" fillId="2" borderId="0" xfId="0" applyFont="1" applyFill="1"/>
    <xf numFmtId="0" fontId="7" fillId="8" borderId="27" xfId="49" applyFill="1" applyBorder="1" applyAlignment="1">
      <alignment horizontal="center"/>
    </xf>
    <xf numFmtId="0" fontId="20" fillId="8" borderId="27" xfId="49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68" fontId="0" fillId="0" borderId="31" xfId="46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34" xfId="0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 vertical="center"/>
    </xf>
    <xf numFmtId="168" fontId="9" fillId="0" borderId="36" xfId="46" applyNumberFormat="1" applyFont="1" applyBorder="1" applyAlignment="1">
      <alignment horizontal="center" vertical="center"/>
    </xf>
    <xf numFmtId="168" fontId="9" fillId="0" borderId="37" xfId="46" applyNumberFormat="1" applyFont="1" applyBorder="1" applyAlignment="1">
      <alignment horizontal="center" vertical="center"/>
    </xf>
    <xf numFmtId="0" fontId="12" fillId="5" borderId="38" xfId="48" applyFont="1" applyFill="1" applyBorder="1" applyAlignment="1">
      <alignment vertical="center"/>
    </xf>
    <xf numFmtId="0" fontId="23" fillId="9" borderId="39" xfId="50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4" fillId="9" borderId="1" xfId="50" applyFont="1" applyFill="1" applyBorder="1"/>
    <xf numFmtId="0" fontId="25" fillId="5" borderId="0" xfId="0" applyFont="1" applyFill="1" applyAlignment="1">
      <alignment vertical="center"/>
    </xf>
    <xf numFmtId="0" fontId="2" fillId="2" borderId="1" xfId="2" applyFont="1" applyFill="1" applyBorder="1" applyAlignment="1">
      <alignment vertical="center" wrapText="1"/>
    </xf>
    <xf numFmtId="0" fontId="0" fillId="0" borderId="14" xfId="0" applyBorder="1"/>
    <xf numFmtId="9" fontId="0" fillId="0" borderId="16" xfId="46" applyFont="1" applyBorder="1"/>
    <xf numFmtId="0" fontId="0" fillId="0" borderId="17" xfId="0" applyBorder="1"/>
    <xf numFmtId="9" fontId="0" fillId="0" borderId="19" xfId="46" applyFont="1" applyBorder="1"/>
    <xf numFmtId="0" fontId="0" fillId="0" borderId="20" xfId="0" applyBorder="1"/>
    <xf numFmtId="9" fontId="0" fillId="0" borderId="22" xfId="46" applyFont="1" applyBorder="1"/>
    <xf numFmtId="0" fontId="26" fillId="9" borderId="1" xfId="50" applyFont="1" applyFill="1" applyBorder="1"/>
    <xf numFmtId="164" fontId="10" fillId="0" borderId="0" xfId="0" applyNumberFormat="1" applyFont="1"/>
    <xf numFmtId="0" fontId="10" fillId="9" borderId="1" xfId="0" applyFont="1" applyFill="1" applyBorder="1"/>
    <xf numFmtId="0" fontId="27" fillId="9" borderId="1" xfId="15" applyFont="1" applyFill="1" applyBorder="1" applyAlignment="1">
      <alignment horizontal="left" vertical="top" wrapText="1"/>
    </xf>
    <xf numFmtId="165" fontId="27" fillId="9" borderId="1" xfId="19" applyNumberFormat="1" applyFont="1" applyFill="1" applyBorder="1" applyAlignment="1">
      <alignment horizontal="right" vertical="center"/>
    </xf>
    <xf numFmtId="165" fontId="27" fillId="9" borderId="1" xfId="21" applyNumberFormat="1" applyFont="1" applyFill="1" applyBorder="1" applyAlignment="1">
      <alignment horizontal="right" vertical="center"/>
    </xf>
    <xf numFmtId="0" fontId="27" fillId="9" borderId="1" xfId="16" applyFont="1" applyFill="1" applyBorder="1" applyAlignment="1">
      <alignment horizontal="left" vertical="top" wrapText="1"/>
    </xf>
    <xf numFmtId="165" fontId="27" fillId="9" borderId="1" xfId="23" applyNumberFormat="1" applyFont="1" applyFill="1" applyBorder="1" applyAlignment="1">
      <alignment horizontal="right" vertical="center"/>
    </xf>
    <xf numFmtId="165" fontId="27" fillId="9" borderId="1" xfId="25" applyNumberFormat="1" applyFont="1" applyFill="1" applyBorder="1" applyAlignment="1">
      <alignment horizontal="right" vertical="center"/>
    </xf>
    <xf numFmtId="0" fontId="30" fillId="2" borderId="48" xfId="51" applyFont="1" applyBorder="1" applyAlignment="1">
      <alignment horizontal="left" vertical="top" wrapText="1"/>
    </xf>
    <xf numFmtId="164" fontId="30" fillId="2" borderId="60" xfId="51" applyNumberFormat="1" applyFont="1" applyBorder="1" applyAlignment="1">
      <alignment horizontal="right" vertical="top"/>
    </xf>
    <xf numFmtId="165" fontId="30" fillId="2" borderId="61" xfId="51" applyNumberFormat="1" applyFont="1" applyBorder="1" applyAlignment="1">
      <alignment horizontal="right" vertical="top"/>
    </xf>
    <xf numFmtId="164" fontId="30" fillId="2" borderId="61" xfId="51" applyNumberFormat="1" applyFont="1" applyBorder="1" applyAlignment="1">
      <alignment horizontal="right" vertical="top"/>
    </xf>
    <xf numFmtId="165" fontId="30" fillId="2" borderId="62" xfId="51" applyNumberFormat="1" applyFont="1" applyBorder="1" applyAlignment="1">
      <alignment horizontal="right" vertical="top"/>
    </xf>
    <xf numFmtId="0" fontId="30" fillId="2" borderId="52" xfId="51" applyFont="1" applyBorder="1" applyAlignment="1">
      <alignment horizontal="left" vertical="top" wrapText="1"/>
    </xf>
    <xf numFmtId="164" fontId="30" fillId="2" borderId="63" xfId="51" applyNumberFormat="1" applyFont="1" applyBorder="1" applyAlignment="1">
      <alignment horizontal="right" vertical="top"/>
    </xf>
    <xf numFmtId="165" fontId="30" fillId="2" borderId="64" xfId="51" applyNumberFormat="1" applyFont="1" applyBorder="1" applyAlignment="1">
      <alignment horizontal="right" vertical="top"/>
    </xf>
    <xf numFmtId="164" fontId="30" fillId="2" borderId="64" xfId="51" applyNumberFormat="1" applyFont="1" applyBorder="1" applyAlignment="1">
      <alignment horizontal="right" vertical="top"/>
    </xf>
    <xf numFmtId="165" fontId="30" fillId="2" borderId="65" xfId="51" applyNumberFormat="1" applyFont="1" applyBorder="1" applyAlignment="1">
      <alignment horizontal="right" vertical="top"/>
    </xf>
    <xf numFmtId="0" fontId="30" fillId="2" borderId="56" xfId="51" applyFont="1" applyBorder="1" applyAlignment="1">
      <alignment horizontal="left" vertical="top" wrapText="1"/>
    </xf>
    <xf numFmtId="164" fontId="30" fillId="2" borderId="66" xfId="51" applyNumberFormat="1" applyFont="1" applyBorder="1" applyAlignment="1">
      <alignment horizontal="right" vertical="top"/>
    </xf>
    <xf numFmtId="165" fontId="30" fillId="2" borderId="67" xfId="51" applyNumberFormat="1" applyFont="1" applyBorder="1" applyAlignment="1">
      <alignment horizontal="right" vertical="top"/>
    </xf>
    <xf numFmtId="164" fontId="30" fillId="2" borderId="67" xfId="51" applyNumberFormat="1" applyFont="1" applyBorder="1" applyAlignment="1">
      <alignment horizontal="right" vertical="top"/>
    </xf>
    <xf numFmtId="165" fontId="30" fillId="2" borderId="68" xfId="51" applyNumberFormat="1" applyFont="1" applyBorder="1" applyAlignment="1">
      <alignment horizontal="right" vertical="top"/>
    </xf>
    <xf numFmtId="0" fontId="30" fillId="10" borderId="57" xfId="51" applyFont="1" applyFill="1" applyBorder="1" applyAlignment="1">
      <alignment horizontal="center" wrapText="1"/>
    </xf>
    <xf numFmtId="0" fontId="30" fillId="10" borderId="58" xfId="51" applyFont="1" applyFill="1" applyBorder="1" applyAlignment="1">
      <alignment horizontal="center" wrapText="1"/>
    </xf>
    <xf numFmtId="0" fontId="30" fillId="10" borderId="59" xfId="51" applyFont="1" applyFill="1" applyBorder="1" applyAlignment="1">
      <alignment horizontal="center" wrapText="1"/>
    </xf>
    <xf numFmtId="4" fontId="27" fillId="9" borderId="1" xfId="35" applyNumberFormat="1" applyFont="1" applyFill="1" applyBorder="1" applyAlignment="1">
      <alignment horizontal="right" vertical="center"/>
    </xf>
    <xf numFmtId="4" fontId="27" fillId="9" borderId="1" xfId="37" applyNumberFormat="1" applyFont="1" applyFill="1" applyBorder="1" applyAlignment="1">
      <alignment horizontal="right" vertical="center"/>
    </xf>
    <xf numFmtId="0" fontId="27" fillId="9" borderId="1" xfId="51" applyFont="1" applyFill="1" applyBorder="1" applyAlignment="1">
      <alignment horizontal="left" vertical="top" wrapText="1"/>
    </xf>
    <xf numFmtId="165" fontId="27" fillId="9" borderId="1" xfId="51" applyNumberFormat="1" applyFont="1" applyFill="1" applyBorder="1" applyAlignment="1">
      <alignment horizontal="right" vertical="top"/>
    </xf>
    <xf numFmtId="0" fontId="23" fillId="9" borderId="69" xfId="50" applyFont="1" applyFill="1" applyBorder="1"/>
    <xf numFmtId="0" fontId="31" fillId="5" borderId="69" xfId="0" applyFont="1" applyFill="1" applyBorder="1" applyAlignment="1">
      <alignment vertical="center"/>
    </xf>
    <xf numFmtId="0" fontId="32" fillId="9" borderId="69" xfId="50" applyFont="1" applyFill="1" applyBorder="1"/>
    <xf numFmtId="0" fontId="33" fillId="9" borderId="69" xfId="50" applyFont="1" applyFill="1" applyBorder="1"/>
    <xf numFmtId="0" fontId="34" fillId="9" borderId="69" xfId="50" applyFont="1" applyFill="1" applyBorder="1"/>
    <xf numFmtId="0" fontId="35" fillId="0" borderId="69" xfId="0" applyFont="1" applyBorder="1"/>
    <xf numFmtId="0" fontId="10" fillId="0" borderId="0" xfId="0" applyFont="1"/>
    <xf numFmtId="0" fontId="10" fillId="0" borderId="1" xfId="0" applyFont="1" applyBorder="1"/>
    <xf numFmtId="0" fontId="27" fillId="2" borderId="1" xfId="51" applyFont="1" applyBorder="1" applyAlignment="1">
      <alignment horizontal="left" vertical="top" wrapText="1"/>
    </xf>
    <xf numFmtId="165" fontId="27" fillId="2" borderId="1" xfId="51" applyNumberFormat="1" applyFont="1" applyBorder="1" applyAlignment="1">
      <alignment horizontal="right" vertical="top"/>
    </xf>
    <xf numFmtId="0" fontId="36" fillId="5" borderId="1" xfId="48" applyFont="1" applyFill="1" applyBorder="1" applyAlignment="1">
      <alignment vertical="center"/>
    </xf>
    <xf numFmtId="0" fontId="27" fillId="2" borderId="1" xfId="15" applyFont="1" applyFill="1" applyBorder="1" applyAlignment="1">
      <alignment horizontal="left" vertical="top" wrapText="1"/>
    </xf>
    <xf numFmtId="165" fontId="27" fillId="2" borderId="1" xfId="19" applyNumberFormat="1" applyFont="1" applyFill="1" applyBorder="1" applyAlignment="1">
      <alignment horizontal="right" vertical="center"/>
    </xf>
    <xf numFmtId="0" fontId="27" fillId="2" borderId="1" xfId="16" applyFont="1" applyFill="1" applyBorder="1" applyAlignment="1">
      <alignment horizontal="left" vertical="top" wrapText="1"/>
    </xf>
    <xf numFmtId="165" fontId="27" fillId="2" borderId="1" xfId="23" applyNumberFormat="1" applyFont="1" applyFill="1" applyBorder="1" applyAlignment="1">
      <alignment horizontal="right" vertical="center"/>
    </xf>
    <xf numFmtId="0" fontId="35" fillId="9" borderId="1" xfId="0" applyFont="1" applyFill="1" applyBorder="1"/>
    <xf numFmtId="0" fontId="10" fillId="9" borderId="0" xfId="0" applyFont="1" applyFill="1"/>
    <xf numFmtId="0" fontId="30" fillId="2" borderId="48" xfId="52" applyFont="1" applyBorder="1" applyAlignment="1">
      <alignment horizontal="left" vertical="top" wrapText="1"/>
    </xf>
    <xf numFmtId="169" fontId="30" fillId="2" borderId="60" xfId="52" applyNumberFormat="1" applyFont="1" applyBorder="1" applyAlignment="1">
      <alignment horizontal="right" vertical="top"/>
    </xf>
    <xf numFmtId="170" fontId="30" fillId="2" borderId="61" xfId="52" applyNumberFormat="1" applyFont="1" applyBorder="1" applyAlignment="1">
      <alignment horizontal="right" vertical="top"/>
    </xf>
    <xf numFmtId="169" fontId="30" fillId="2" borderId="61" xfId="52" applyNumberFormat="1" applyFont="1" applyBorder="1" applyAlignment="1">
      <alignment horizontal="right" vertical="top"/>
    </xf>
    <xf numFmtId="170" fontId="30" fillId="2" borderId="62" xfId="52" applyNumberFormat="1" applyFont="1" applyBorder="1" applyAlignment="1">
      <alignment horizontal="right" vertical="top"/>
    </xf>
    <xf numFmtId="0" fontId="30" fillId="2" borderId="52" xfId="52" applyFont="1" applyBorder="1" applyAlignment="1">
      <alignment horizontal="left" vertical="top" wrapText="1"/>
    </xf>
    <xf numFmtId="169" fontId="30" fillId="2" borderId="63" xfId="52" applyNumberFormat="1" applyFont="1" applyBorder="1" applyAlignment="1">
      <alignment horizontal="right" vertical="top"/>
    </xf>
    <xf numFmtId="170" fontId="30" fillId="2" borderId="64" xfId="52" applyNumberFormat="1" applyFont="1" applyBorder="1" applyAlignment="1">
      <alignment horizontal="right" vertical="top"/>
    </xf>
    <xf numFmtId="169" fontId="30" fillId="2" borderId="64" xfId="52" applyNumberFormat="1" applyFont="1" applyBorder="1" applyAlignment="1">
      <alignment horizontal="right" vertical="top"/>
    </xf>
    <xf numFmtId="169" fontId="30" fillId="2" borderId="65" xfId="52" applyNumberFormat="1" applyFont="1" applyBorder="1" applyAlignment="1">
      <alignment horizontal="right" vertical="top"/>
    </xf>
    <xf numFmtId="170" fontId="30" fillId="2" borderId="65" xfId="52" applyNumberFormat="1" applyFont="1" applyBorder="1" applyAlignment="1">
      <alignment horizontal="right" vertical="top"/>
    </xf>
    <xf numFmtId="0" fontId="30" fillId="2" borderId="56" xfId="52" applyFont="1" applyBorder="1" applyAlignment="1">
      <alignment horizontal="left" vertical="top" wrapText="1"/>
    </xf>
    <xf numFmtId="169" fontId="30" fillId="2" borderId="66" xfId="52" applyNumberFormat="1" applyFont="1" applyBorder="1" applyAlignment="1">
      <alignment horizontal="right" vertical="top"/>
    </xf>
    <xf numFmtId="170" fontId="30" fillId="2" borderId="67" xfId="52" applyNumberFormat="1" applyFont="1" applyBorder="1" applyAlignment="1">
      <alignment horizontal="right" vertical="top"/>
    </xf>
    <xf numFmtId="169" fontId="30" fillId="2" borderId="67" xfId="52" applyNumberFormat="1" applyFont="1" applyBorder="1" applyAlignment="1">
      <alignment horizontal="right" vertical="top"/>
    </xf>
    <xf numFmtId="170" fontId="30" fillId="2" borderId="68" xfId="52" applyNumberFormat="1" applyFont="1" applyBorder="1" applyAlignment="1">
      <alignment horizontal="right" vertical="top"/>
    </xf>
    <xf numFmtId="0" fontId="31" fillId="0" borderId="69" xfId="0" applyFont="1" applyBorder="1"/>
    <xf numFmtId="9" fontId="10" fillId="9" borderId="1" xfId="46" applyFont="1" applyFill="1" applyBorder="1"/>
    <xf numFmtId="164" fontId="27" fillId="2" borderId="1" xfId="20" applyNumberFormat="1" applyFont="1" applyFill="1" applyBorder="1" applyAlignment="1">
      <alignment horizontal="right" vertical="center"/>
    </xf>
    <xf numFmtId="165" fontId="27" fillId="2" borderId="1" xfId="21" applyNumberFormat="1" applyFont="1" applyFill="1" applyBorder="1" applyAlignment="1">
      <alignment horizontal="right" vertical="center"/>
    </xf>
    <xf numFmtId="164" fontId="27" fillId="2" borderId="1" xfId="24" applyNumberFormat="1" applyFont="1" applyFill="1" applyBorder="1" applyAlignment="1">
      <alignment horizontal="right" vertical="center"/>
    </xf>
    <xf numFmtId="165" fontId="27" fillId="2" borderId="1" xfId="25" applyNumberFormat="1" applyFont="1" applyFill="1" applyBorder="1" applyAlignment="1">
      <alignment horizontal="right" vertical="center"/>
    </xf>
    <xf numFmtId="9" fontId="27" fillId="9" borderId="1" xfId="46" applyFont="1" applyFill="1" applyBorder="1" applyAlignment="1">
      <alignment horizontal="right" vertical="center"/>
    </xf>
    <xf numFmtId="164" fontId="27" fillId="2" borderId="1" xfId="18" applyNumberFormat="1" applyFont="1" applyFill="1" applyBorder="1" applyAlignment="1">
      <alignment horizontal="right" vertical="center"/>
    </xf>
    <xf numFmtId="164" fontId="27" fillId="2" borderId="1" xfId="22" applyNumberFormat="1" applyFont="1" applyFill="1" applyBorder="1" applyAlignment="1">
      <alignment horizontal="right" vertical="center"/>
    </xf>
    <xf numFmtId="4" fontId="27" fillId="2" borderId="1" xfId="35" applyNumberFormat="1" applyFont="1" applyFill="1" applyBorder="1" applyAlignment="1">
      <alignment horizontal="right" vertical="center"/>
    </xf>
    <xf numFmtId="4" fontId="27" fillId="2" borderId="1" xfId="37" applyNumberFormat="1" applyFont="1" applyFill="1" applyBorder="1" applyAlignment="1">
      <alignment horizontal="right" vertical="center"/>
    </xf>
    <xf numFmtId="9" fontId="10" fillId="0" borderId="0" xfId="46" applyFont="1"/>
    <xf numFmtId="0" fontId="4" fillId="5" borderId="1" xfId="54" applyFill="1" applyAlignment="1">
      <alignment vertical="center"/>
    </xf>
    <xf numFmtId="0" fontId="6" fillId="5" borderId="1" xfId="55" applyFill="1" applyBorder="1" applyAlignment="1">
      <alignment vertical="center"/>
    </xf>
    <xf numFmtId="0" fontId="4" fillId="5" borderId="1" xfId="54" applyFill="1" applyBorder="1" applyAlignment="1">
      <alignment vertical="center"/>
    </xf>
    <xf numFmtId="0" fontId="12" fillId="5" borderId="1" xfId="55" applyFont="1" applyFill="1" applyBorder="1" applyAlignment="1">
      <alignment vertical="center"/>
    </xf>
    <xf numFmtId="0" fontId="13" fillId="5" borderId="1" xfId="54" applyFont="1" applyFill="1" applyBorder="1" applyAlignment="1">
      <alignment vertical="center"/>
    </xf>
    <xf numFmtId="0" fontId="4" fillId="2" borderId="1" xfId="54"/>
    <xf numFmtId="0" fontId="37" fillId="2" borderId="1" xfId="54" applyFont="1"/>
    <xf numFmtId="0" fontId="14" fillId="2" borderId="1" xfId="56" applyFont="1" applyBorder="1" applyAlignment="1">
      <alignment horizontal="left"/>
    </xf>
    <xf numFmtId="0" fontId="38" fillId="2" borderId="70" xfId="54" applyFont="1" applyBorder="1"/>
    <xf numFmtId="0" fontId="39" fillId="2" borderId="71" xfId="54" applyFont="1" applyBorder="1"/>
    <xf numFmtId="0" fontId="39" fillId="2" borderId="72" xfId="54" applyFont="1" applyBorder="1"/>
    <xf numFmtId="0" fontId="39" fillId="2" borderId="1" xfId="54" applyFont="1"/>
    <xf numFmtId="0" fontId="38" fillId="2" borderId="73" xfId="54" applyFont="1" applyBorder="1"/>
    <xf numFmtId="0" fontId="39" fillId="2" borderId="1" xfId="54" applyFont="1" applyBorder="1"/>
    <xf numFmtId="0" fontId="4" fillId="2" borderId="74" xfId="54" applyBorder="1"/>
    <xf numFmtId="0" fontId="6" fillId="2" borderId="24" xfId="55"/>
    <xf numFmtId="0" fontId="40" fillId="2" borderId="1" xfId="54" applyFont="1"/>
    <xf numFmtId="0" fontId="41" fillId="2" borderId="1" xfId="57" applyFont="1" applyBorder="1"/>
    <xf numFmtId="0" fontId="6" fillId="2" borderId="1" xfId="57" applyBorder="1"/>
    <xf numFmtId="0" fontId="4" fillId="2" borderId="1" xfId="54" applyBorder="1"/>
    <xf numFmtId="0" fontId="41" fillId="2" borderId="1" xfId="57" applyFont="1"/>
    <xf numFmtId="0" fontId="6" fillId="2" borderId="1" xfId="57"/>
    <xf numFmtId="0" fontId="42" fillId="2" borderId="1" xfId="54" applyFont="1"/>
    <xf numFmtId="0" fontId="0" fillId="2" borderId="1" xfId="54" applyFont="1"/>
    <xf numFmtId="0" fontId="22" fillId="2" borderId="1" xfId="53" applyFont="1" applyFill="1" applyAlignment="1">
      <alignment vertical="center"/>
    </xf>
    <xf numFmtId="0" fontId="44" fillId="5" borderId="75" xfId="55" applyFont="1" applyFill="1" applyBorder="1" applyAlignment="1">
      <alignment vertical="center"/>
    </xf>
    <xf numFmtId="0" fontId="13" fillId="5" borderId="75" xfId="54" applyFont="1" applyFill="1" applyBorder="1" applyAlignment="1">
      <alignment vertical="center"/>
    </xf>
    <xf numFmtId="0" fontId="4" fillId="5" borderId="75" xfId="54" applyFill="1" applyBorder="1" applyAlignment="1">
      <alignment vertical="center"/>
    </xf>
    <xf numFmtId="0" fontId="35" fillId="2" borderId="1" xfId="54" applyFont="1" applyBorder="1"/>
    <xf numFmtId="0" fontId="45" fillId="9" borderId="69" xfId="53" applyFont="1" applyFill="1" applyBorder="1"/>
    <xf numFmtId="0" fontId="35" fillId="5" borderId="69" xfId="54" applyFont="1" applyFill="1" applyBorder="1" applyAlignment="1">
      <alignment vertical="center"/>
    </xf>
    <xf numFmtId="0" fontId="46" fillId="9" borderId="69" xfId="53" applyFont="1" applyFill="1" applyBorder="1"/>
    <xf numFmtId="0" fontId="34" fillId="9" borderId="69" xfId="53" applyFont="1" applyFill="1" applyBorder="1"/>
    <xf numFmtId="0" fontId="35" fillId="2" borderId="69" xfId="54" applyFont="1" applyBorder="1"/>
    <xf numFmtId="0" fontId="35" fillId="2" borderId="1" xfId="54" applyFont="1"/>
    <xf numFmtId="0" fontId="47" fillId="2" borderId="1" xfId="54" applyFont="1"/>
    <xf numFmtId="0" fontId="48" fillId="5" borderId="1" xfId="55" applyFont="1" applyFill="1" applyBorder="1" applyAlignment="1">
      <alignment vertical="center"/>
    </xf>
    <xf numFmtId="0" fontId="4" fillId="5" borderId="39" xfId="54" applyFill="1" applyBorder="1" applyAlignment="1">
      <alignment vertical="center"/>
    </xf>
    <xf numFmtId="0" fontId="49" fillId="9" borderId="39" xfId="53" applyFont="1" applyFill="1" applyBorder="1"/>
    <xf numFmtId="0" fontId="50" fillId="9" borderId="39" xfId="53" applyFont="1" applyFill="1" applyBorder="1"/>
    <xf numFmtId="0" fontId="51" fillId="9" borderId="1" xfId="53" applyFont="1" applyFill="1" applyBorder="1"/>
    <xf numFmtId="0" fontId="49" fillId="9" borderId="1" xfId="53" applyFont="1" applyFill="1" applyBorder="1"/>
    <xf numFmtId="0" fontId="50" fillId="9" borderId="1" xfId="53" applyFont="1" applyFill="1" applyBorder="1"/>
    <xf numFmtId="0" fontId="52" fillId="5" borderId="1" xfId="55" applyFont="1" applyFill="1" applyBorder="1" applyAlignment="1">
      <alignment vertical="center"/>
    </xf>
    <xf numFmtId="0" fontId="43" fillId="2" borderId="1" xfId="54" applyFont="1"/>
    <xf numFmtId="0" fontId="53" fillId="2" borderId="1" xfId="54" applyFont="1"/>
    <xf numFmtId="0" fontId="23" fillId="9" borderId="39" xfId="53" applyFont="1" applyFill="1" applyBorder="1"/>
    <xf numFmtId="0" fontId="25" fillId="5" borderId="1" xfId="54" applyFont="1" applyFill="1" applyAlignment="1">
      <alignment vertical="center"/>
    </xf>
    <xf numFmtId="0" fontId="39" fillId="2" borderId="1" xfId="54" applyFont="1" applyFill="1" applyAlignment="1">
      <alignment vertical="center"/>
    </xf>
    <xf numFmtId="0" fontId="22" fillId="4" borderId="1" xfId="53" applyFont="1" applyAlignment="1">
      <alignment vertical="center"/>
    </xf>
    <xf numFmtId="0" fontId="4" fillId="2" borderId="1" xfId="54" applyFill="1" applyAlignment="1">
      <alignment vertical="center"/>
    </xf>
    <xf numFmtId="10" fontId="0" fillId="2" borderId="1" xfId="59" applyNumberFormat="1" applyFont="1"/>
    <xf numFmtId="0" fontId="54" fillId="2" borderId="1" xfId="54" applyFont="1"/>
    <xf numFmtId="0" fontId="19" fillId="5" borderId="1" xfId="55" applyFont="1" applyFill="1" applyBorder="1" applyAlignment="1">
      <alignment vertical="center"/>
    </xf>
    <xf numFmtId="0" fontId="4" fillId="12" borderId="1" xfId="54" applyFill="1"/>
    <xf numFmtId="0" fontId="4" fillId="2" borderId="1" xfId="54" applyAlignment="1">
      <alignment wrapText="1"/>
    </xf>
    <xf numFmtId="0" fontId="31" fillId="13" borderId="1" xfId="54" applyFont="1" applyFill="1" applyBorder="1" applyAlignment="1">
      <alignment vertical="center" wrapText="1"/>
    </xf>
    <xf numFmtId="9" fontId="0" fillId="2" borderId="1" xfId="59" applyFont="1"/>
    <xf numFmtId="0" fontId="31" fillId="13" borderId="1" xfId="54" applyFont="1" applyFill="1" applyBorder="1" applyAlignment="1">
      <alignment horizontal="center" vertical="center"/>
    </xf>
    <xf numFmtId="0" fontId="6" fillId="14" borderId="31" xfId="54" applyFont="1" applyFill="1" applyBorder="1" applyAlignment="1">
      <alignment horizontal="center" vertical="center" wrapText="1"/>
    </xf>
    <xf numFmtId="0" fontId="6" fillId="14" borderId="31" xfId="54" applyFont="1" applyFill="1" applyBorder="1" applyAlignment="1">
      <alignment vertical="center" wrapText="1"/>
    </xf>
    <xf numFmtId="10" fontId="56" fillId="5" borderId="79" xfId="59" applyNumberFormat="1" applyFont="1" applyFill="1" applyBorder="1" applyAlignment="1">
      <alignment vertical="center"/>
    </xf>
    <xf numFmtId="10" fontId="57" fillId="5" borderId="80" xfId="59" applyNumberFormat="1" applyFont="1" applyFill="1" applyBorder="1" applyAlignment="1">
      <alignment vertical="center"/>
    </xf>
    <xf numFmtId="0" fontId="6" fillId="14" borderId="81" xfId="54" applyFont="1" applyFill="1" applyBorder="1" applyAlignment="1">
      <alignment vertical="center" wrapText="1"/>
    </xf>
    <xf numFmtId="0" fontId="58" fillId="13" borderId="84" xfId="54" applyFont="1" applyFill="1" applyBorder="1" applyAlignment="1">
      <alignment vertical="center" wrapText="1"/>
    </xf>
    <xf numFmtId="0" fontId="58" fillId="13" borderId="84" xfId="54" applyFont="1" applyFill="1" applyBorder="1" applyAlignment="1">
      <alignment horizontal="center" vertical="center" wrapText="1"/>
    </xf>
    <xf numFmtId="0" fontId="55" fillId="14" borderId="80" xfId="54" applyFont="1" applyFill="1" applyBorder="1" applyAlignment="1">
      <alignment horizontal="left" vertical="center" wrapText="1"/>
    </xf>
    <xf numFmtId="0" fontId="4" fillId="2" borderId="1" xfId="54" applyAlignment="1"/>
    <xf numFmtId="0" fontId="59" fillId="14" borderId="80" xfId="54" applyFont="1" applyFill="1" applyBorder="1" applyAlignment="1">
      <alignment horizontal="center" vertical="center" wrapText="1"/>
    </xf>
    <xf numFmtId="10" fontId="56" fillId="2" borderId="31" xfId="59" applyNumberFormat="1" applyFont="1" applyFill="1" applyBorder="1"/>
    <xf numFmtId="10" fontId="56" fillId="5" borderId="80" xfId="59" applyNumberFormat="1" applyFont="1" applyFill="1" applyBorder="1" applyAlignment="1">
      <alignment vertical="center"/>
    </xf>
    <xf numFmtId="0" fontId="59" fillId="14" borderId="85" xfId="54" applyFont="1" applyFill="1" applyBorder="1" applyAlignment="1">
      <alignment horizontal="center" vertical="center" wrapText="1"/>
    </xf>
    <xf numFmtId="0" fontId="59" fillId="14" borderId="80" xfId="54" applyFont="1" applyFill="1" applyBorder="1" applyAlignment="1">
      <alignment horizontal="center" vertical="center" wrapText="1" shrinkToFit="1"/>
    </xf>
    <xf numFmtId="0" fontId="55" fillId="14" borderId="80" xfId="54" applyFont="1" applyFill="1" applyBorder="1" applyAlignment="1">
      <alignment horizontal="left" vertical="center" indent="1"/>
    </xf>
    <xf numFmtId="0" fontId="4" fillId="2" borderId="84" xfId="54" applyBorder="1" applyAlignment="1">
      <alignment horizontal="center"/>
    </xf>
    <xf numFmtId="0" fontId="59" fillId="14" borderId="82" xfId="54" applyFont="1" applyFill="1" applyBorder="1" applyAlignment="1">
      <alignment horizontal="center" vertical="center" wrapText="1" shrinkToFit="1"/>
    </xf>
    <xf numFmtId="0" fontId="55" fillId="14" borderId="1" xfId="54" applyFont="1" applyFill="1" applyBorder="1" applyAlignment="1">
      <alignment horizontal="left" vertical="center" indent="1"/>
    </xf>
    <xf numFmtId="10" fontId="56" fillId="5" borderId="1" xfId="59" applyNumberFormat="1" applyFont="1" applyFill="1" applyBorder="1" applyAlignment="1">
      <alignment vertical="center"/>
    </xf>
    <xf numFmtId="0" fontId="4" fillId="15" borderId="1" xfId="54" applyFill="1"/>
    <xf numFmtId="0" fontId="58" fillId="13" borderId="83" xfId="54" applyFont="1" applyFill="1" applyBorder="1" applyAlignment="1">
      <alignment horizontal="center" vertical="center"/>
    </xf>
    <xf numFmtId="0" fontId="58" fillId="13" borderId="84" xfId="54" applyFont="1" applyFill="1" applyBorder="1" applyAlignment="1">
      <alignment horizontal="center" vertical="center"/>
    </xf>
    <xf numFmtId="0" fontId="58" fillId="13" borderId="86" xfId="54" applyFont="1" applyFill="1" applyBorder="1" applyAlignment="1">
      <alignment horizontal="center" vertical="center"/>
    </xf>
    <xf numFmtId="0" fontId="55" fillId="13" borderId="80" xfId="54" applyFont="1" applyFill="1" applyBorder="1" applyAlignment="1">
      <alignment vertical="center"/>
    </xf>
    <xf numFmtId="0" fontId="59" fillId="14" borderId="1" xfId="54" applyFont="1" applyFill="1" applyBorder="1" applyAlignment="1">
      <alignment horizontal="center" vertical="center" wrapText="1"/>
    </xf>
    <xf numFmtId="0" fontId="59" fillId="14" borderId="82" xfId="54" applyFont="1" applyFill="1" applyBorder="1" applyAlignment="1">
      <alignment horizontal="center" vertical="center" wrapText="1"/>
    </xf>
    <xf numFmtId="0" fontId="59" fillId="14" borderId="31" xfId="54" applyFont="1" applyFill="1" applyBorder="1" applyAlignment="1">
      <alignment horizontal="center" vertical="center" wrapText="1"/>
    </xf>
    <xf numFmtId="168" fontId="0" fillId="2" borderId="1" xfId="59" applyNumberFormat="1" applyFont="1"/>
    <xf numFmtId="0" fontId="60" fillId="5" borderId="1" xfId="55" applyFont="1" applyFill="1" applyBorder="1" applyAlignment="1">
      <alignment vertical="center"/>
    </xf>
    <xf numFmtId="0" fontId="55" fillId="14" borderId="87" xfId="54" applyFont="1" applyFill="1" applyBorder="1" applyAlignment="1">
      <alignment horizontal="center" vertical="center"/>
    </xf>
    <xf numFmtId="0" fontId="55" fillId="14" borderId="88" xfId="54" applyFont="1" applyFill="1" applyBorder="1" applyAlignment="1">
      <alignment horizontal="center" vertical="center"/>
    </xf>
    <xf numFmtId="0" fontId="55" fillId="14" borderId="89" xfId="54" applyFont="1" applyFill="1" applyBorder="1" applyAlignment="1">
      <alignment horizontal="center" vertical="center"/>
    </xf>
    <xf numFmtId="10" fontId="56" fillId="5" borderId="80" xfId="59" applyNumberFormat="1" applyFont="1" applyFill="1" applyBorder="1" applyAlignment="1">
      <alignment horizontal="right" vertical="center"/>
    </xf>
    <xf numFmtId="10" fontId="56" fillId="2" borderId="30" xfId="59" applyNumberFormat="1" applyFont="1" applyFill="1" applyBorder="1"/>
    <xf numFmtId="10" fontId="59" fillId="14" borderId="80" xfId="59" applyNumberFormat="1" applyFont="1" applyFill="1" applyBorder="1" applyAlignment="1">
      <alignment horizontal="center" vertical="center" wrapText="1"/>
    </xf>
    <xf numFmtId="10" fontId="56" fillId="2" borderId="29" xfId="59" applyNumberFormat="1" applyFont="1" applyFill="1" applyBorder="1"/>
    <xf numFmtId="10" fontId="4" fillId="2" borderId="31" xfId="54" applyNumberFormat="1" applyBorder="1"/>
    <xf numFmtId="0" fontId="59" fillId="14" borderId="84" xfId="54" applyFont="1" applyFill="1" applyBorder="1" applyAlignment="1">
      <alignment vertical="center"/>
    </xf>
    <xf numFmtId="0" fontId="59" fillId="14" borderId="88" xfId="54" applyFont="1" applyFill="1" applyBorder="1" applyAlignment="1">
      <alignment vertical="center"/>
    </xf>
    <xf numFmtId="0" fontId="59" fillId="14" borderId="89" xfId="54" applyFont="1" applyFill="1" applyBorder="1" applyAlignment="1">
      <alignment vertical="center"/>
    </xf>
    <xf numFmtId="0" fontId="59" fillId="14" borderId="87" xfId="54" applyFont="1" applyFill="1" applyBorder="1" applyAlignment="1">
      <alignment vertical="center"/>
    </xf>
    <xf numFmtId="0" fontId="59" fillId="14" borderId="80" xfId="54" applyFont="1" applyFill="1" applyBorder="1" applyAlignment="1">
      <alignment horizontal="center" vertical="center"/>
    </xf>
    <xf numFmtId="2" fontId="57" fillId="5" borderId="80" xfId="54" applyNumberFormat="1" applyFont="1" applyFill="1" applyBorder="1" applyAlignment="1">
      <alignment vertical="center"/>
    </xf>
    <xf numFmtId="2" fontId="56" fillId="5" borderId="80" xfId="54" applyNumberFormat="1" applyFont="1" applyFill="1" applyBorder="1" applyAlignment="1">
      <alignment vertical="center"/>
    </xf>
    <xf numFmtId="0" fontId="59" fillId="14" borderId="94" xfId="54" applyFont="1" applyFill="1" applyBorder="1" applyAlignment="1">
      <alignment horizontal="center" vertical="center"/>
    </xf>
    <xf numFmtId="0" fontId="59" fillId="14" borderId="95" xfId="54" applyFont="1" applyFill="1" applyBorder="1" applyAlignment="1">
      <alignment horizontal="center" vertical="center"/>
    </xf>
    <xf numFmtId="0" fontId="59" fillId="14" borderId="96" xfId="54" applyFont="1" applyFill="1" applyBorder="1" applyAlignment="1">
      <alignment horizontal="center" vertical="center"/>
    </xf>
    <xf numFmtId="0" fontId="59" fillId="14" borderId="97" xfId="54" applyFont="1" applyFill="1" applyBorder="1" applyAlignment="1">
      <alignment horizontal="center" vertical="center"/>
    </xf>
    <xf numFmtId="0" fontId="59" fillId="14" borderId="84" xfId="54" applyFont="1" applyFill="1" applyBorder="1" applyAlignment="1">
      <alignment horizontal="center" vertical="center"/>
    </xf>
    <xf numFmtId="0" fontId="59" fillId="14" borderId="98" xfId="54" applyFont="1" applyFill="1" applyBorder="1" applyAlignment="1">
      <alignment vertical="center" wrapText="1"/>
    </xf>
    <xf numFmtId="0" fontId="59" fillId="14" borderId="99" xfId="54" applyFont="1" applyFill="1" applyBorder="1" applyAlignment="1">
      <alignment vertical="center"/>
    </xf>
    <xf numFmtId="0" fontId="4" fillId="2" borderId="100" xfId="54" applyBorder="1" applyAlignment="1"/>
    <xf numFmtId="0" fontId="59" fillId="14" borderId="87" xfId="54" applyFont="1" applyFill="1" applyBorder="1" applyAlignment="1">
      <alignment vertical="center" wrapText="1"/>
    </xf>
    <xf numFmtId="0" fontId="59" fillId="14" borderId="88" xfId="54" applyFont="1" applyFill="1" applyBorder="1" applyAlignment="1">
      <alignment vertical="center" wrapText="1"/>
    </xf>
    <xf numFmtId="0" fontId="4" fillId="2" borderId="86" xfId="54" applyBorder="1" applyAlignment="1"/>
    <xf numFmtId="0" fontId="59" fillId="14" borderId="80" xfId="54" applyFont="1" applyFill="1" applyBorder="1" applyAlignment="1">
      <alignment vertical="center" wrapText="1"/>
    </xf>
    <xf numFmtId="0" fontId="9" fillId="11" borderId="82" xfId="60" applyFont="1" applyBorder="1" applyAlignment="1">
      <alignment vertical="center"/>
    </xf>
    <xf numFmtId="0" fontId="9" fillId="11" borderId="101" xfId="60" applyFont="1" applyBorder="1" applyAlignment="1">
      <alignment horizontal="center" vertical="center"/>
    </xf>
    <xf numFmtId="0" fontId="9" fillId="11" borderId="1" xfId="60" applyFont="1" applyBorder="1" applyAlignment="1">
      <alignment horizontal="center" vertical="center"/>
    </xf>
    <xf numFmtId="0" fontId="9" fillId="11" borderId="85" xfId="60" applyFont="1" applyBorder="1" applyAlignment="1">
      <alignment vertical="center"/>
    </xf>
    <xf numFmtId="0" fontId="36" fillId="13" borderId="83" xfId="54" applyFont="1" applyFill="1" applyBorder="1" applyAlignment="1">
      <alignment horizontal="center" vertical="center" wrapText="1"/>
    </xf>
    <xf numFmtId="0" fontId="36" fillId="13" borderId="84" xfId="54" applyFont="1" applyFill="1" applyBorder="1" applyAlignment="1">
      <alignment horizontal="center" vertical="center" wrapText="1"/>
    </xf>
    <xf numFmtId="0" fontId="9" fillId="11" borderId="79" xfId="60" applyFont="1" applyBorder="1" applyAlignment="1">
      <alignment vertical="center"/>
    </xf>
    <xf numFmtId="0" fontId="59" fillId="14" borderId="80" xfId="54" applyFont="1" applyFill="1" applyBorder="1" applyAlignment="1">
      <alignment horizontal="left" vertical="center" indent="1"/>
    </xf>
    <xf numFmtId="0" fontId="59" fillId="14" borderId="102" xfId="54" applyFont="1" applyFill="1" applyBorder="1" applyAlignment="1">
      <alignment vertical="center" wrapText="1"/>
    </xf>
    <xf numFmtId="0" fontId="59" fillId="14" borderId="31" xfId="54" applyFont="1" applyFill="1" applyBorder="1" applyAlignment="1">
      <alignment vertical="center" wrapText="1"/>
    </xf>
    <xf numFmtId="0" fontId="59" fillId="14" borderId="87" xfId="54" applyFont="1" applyFill="1" applyBorder="1" applyAlignment="1">
      <alignment horizontal="left" vertical="center" indent="1"/>
    </xf>
    <xf numFmtId="0" fontId="56" fillId="2" borderId="1" xfId="54" applyFont="1" applyFill="1" applyBorder="1" applyAlignment="1"/>
    <xf numFmtId="10" fontId="59" fillId="14" borderId="82" xfId="54" applyNumberFormat="1" applyFont="1" applyFill="1" applyBorder="1" applyAlignment="1">
      <alignment horizontal="center" vertical="center" wrapText="1"/>
    </xf>
    <xf numFmtId="10" fontId="59" fillId="14" borderId="79" xfId="54" applyNumberFormat="1" applyFont="1" applyFill="1" applyBorder="1" applyAlignment="1">
      <alignment horizontal="center" vertical="center" wrapText="1"/>
    </xf>
    <xf numFmtId="10" fontId="59" fillId="14" borderId="90" xfId="59" applyNumberFormat="1" applyFont="1" applyFill="1" applyBorder="1" applyAlignment="1">
      <alignment horizontal="center" vertical="center" wrapText="1"/>
    </xf>
    <xf numFmtId="10" fontId="59" fillId="14" borderId="86" xfId="59" applyNumberFormat="1" applyFont="1" applyFill="1" applyBorder="1" applyAlignment="1">
      <alignment horizontal="center" vertical="center" wrapText="1"/>
    </xf>
    <xf numFmtId="10" fontId="56" fillId="5" borderId="82" xfId="59" applyNumberFormat="1" applyFont="1" applyFill="1" applyBorder="1" applyAlignment="1">
      <alignment horizontal="center" vertical="center"/>
    </xf>
    <xf numFmtId="10" fontId="56" fillId="5" borderId="79" xfId="59" applyNumberFormat="1" applyFont="1" applyFill="1" applyBorder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165" fontId="3" fillId="2" borderId="18" xfId="27" applyNumberFormat="1" applyFont="1" applyFill="1" applyBorder="1" applyAlignment="1">
      <alignment horizontal="right" vertical="center"/>
    </xf>
    <xf numFmtId="164" fontId="3" fillId="2" borderId="18" xfId="28" applyNumberFormat="1" applyFont="1" applyFill="1" applyBorder="1" applyAlignment="1">
      <alignment horizontal="right" vertical="center"/>
    </xf>
    <xf numFmtId="0" fontId="38" fillId="2" borderId="94" xfId="54" applyFont="1" applyBorder="1"/>
    <xf numFmtId="0" fontId="4" fillId="2" borderId="95" xfId="54" applyBorder="1"/>
    <xf numFmtId="0" fontId="4" fillId="2" borderId="96" xfId="54" applyBorder="1"/>
    <xf numFmtId="9" fontId="4" fillId="2" borderId="1" xfId="46" applyFill="1" applyBorder="1"/>
    <xf numFmtId="0" fontId="0" fillId="0" borderId="1" xfId="0" applyBorder="1"/>
    <xf numFmtId="0" fontId="30" fillId="2" borderId="1" xfId="51" applyFont="1" applyBorder="1" applyAlignment="1">
      <alignment horizontal="left" vertical="top" wrapText="1"/>
    </xf>
    <xf numFmtId="165" fontId="30" fillId="2" borderId="1" xfId="51" applyNumberFormat="1" applyFont="1" applyBorder="1" applyAlignment="1">
      <alignment horizontal="right" vertical="top"/>
    </xf>
    <xf numFmtId="164" fontId="30" fillId="2" borderId="1" xfId="51" applyNumberFormat="1" applyFont="1" applyBorder="1" applyAlignment="1">
      <alignment horizontal="right" vertical="top"/>
    </xf>
    <xf numFmtId="0" fontId="10" fillId="2" borderId="1" xfId="54" applyFont="1"/>
    <xf numFmtId="0" fontId="10" fillId="2" borderId="1" xfId="54" applyFont="1" applyBorder="1"/>
    <xf numFmtId="0" fontId="61" fillId="2" borderId="1" xfId="61" applyFont="1" applyBorder="1"/>
    <xf numFmtId="0" fontId="14" fillId="2" borderId="1" xfId="56" applyFont="1" applyBorder="1" applyAlignment="1"/>
    <xf numFmtId="0" fontId="27" fillId="2" borderId="1" xfId="61" applyFont="1" applyBorder="1" applyAlignment="1">
      <alignment horizontal="left" vertical="top" wrapText="1"/>
    </xf>
    <xf numFmtId="9" fontId="27" fillId="2" borderId="1" xfId="59" applyFont="1" applyBorder="1" applyAlignment="1">
      <alignment horizontal="right" vertical="center"/>
    </xf>
    <xf numFmtId="165" fontId="27" fillId="2" borderId="1" xfId="61" applyNumberFormat="1" applyFont="1" applyBorder="1" applyAlignment="1">
      <alignment horizontal="right" vertical="center"/>
    </xf>
    <xf numFmtId="164" fontId="27" fillId="2" borderId="1" xfId="61" applyNumberFormat="1" applyFont="1" applyBorder="1" applyAlignment="1">
      <alignment horizontal="right" vertical="center"/>
    </xf>
    <xf numFmtId="0" fontId="27" fillId="2" borderId="1" xfId="61" applyFont="1" applyBorder="1" applyAlignment="1">
      <alignment horizontal="center" wrapText="1"/>
    </xf>
    <xf numFmtId="169" fontId="27" fillId="2" borderId="1" xfId="61" applyNumberFormat="1" applyFont="1" applyBorder="1" applyAlignment="1">
      <alignment horizontal="right" vertical="center"/>
    </xf>
    <xf numFmtId="0" fontId="62" fillId="2" borderId="1" xfId="61" applyFont="1" applyBorder="1" applyAlignment="1">
      <alignment vertical="center" wrapText="1"/>
    </xf>
    <xf numFmtId="0" fontId="63" fillId="2" borderId="1" xfId="54" applyFont="1"/>
    <xf numFmtId="10" fontId="63" fillId="2" borderId="1" xfId="54" applyNumberFormat="1" applyFont="1"/>
    <xf numFmtId="0" fontId="63" fillId="2" borderId="1" xfId="54" applyFont="1" applyBorder="1"/>
    <xf numFmtId="10" fontId="61" fillId="2" borderId="1" xfId="61" applyNumberFormat="1" applyFont="1" applyBorder="1"/>
    <xf numFmtId="10" fontId="63" fillId="2" borderId="1" xfId="54" applyNumberFormat="1" applyFont="1" applyBorder="1"/>
    <xf numFmtId="164" fontId="61" fillId="2" borderId="1" xfId="61" applyNumberFormat="1" applyFont="1" applyBorder="1" applyAlignment="1">
      <alignment horizontal="right" vertical="center"/>
    </xf>
    <xf numFmtId="165" fontId="61" fillId="2" borderId="1" xfId="61" applyNumberFormat="1" applyFont="1" applyBorder="1" applyAlignment="1">
      <alignment horizontal="right" vertical="center"/>
    </xf>
    <xf numFmtId="0" fontId="64" fillId="0" borderId="0" xfId="0" applyFont="1" applyAlignment="1">
      <alignment vertical="center"/>
    </xf>
    <xf numFmtId="168" fontId="30" fillId="2" borderId="64" xfId="46" applyNumberFormat="1" applyFont="1" applyFill="1" applyBorder="1" applyAlignment="1">
      <alignment horizontal="right" vertical="top"/>
    </xf>
    <xf numFmtId="0" fontId="28" fillId="2" borderId="1" xfId="51"/>
    <xf numFmtId="168" fontId="30" fillId="2" borderId="61" xfId="46" applyNumberFormat="1" applyFont="1" applyFill="1" applyBorder="1" applyAlignment="1">
      <alignment horizontal="right" vertical="top"/>
    </xf>
    <xf numFmtId="168" fontId="30" fillId="2" borderId="62" xfId="46" applyNumberFormat="1" applyFont="1" applyFill="1" applyBorder="1" applyAlignment="1">
      <alignment horizontal="right" vertical="top"/>
    </xf>
    <xf numFmtId="168" fontId="30" fillId="2" borderId="65" xfId="46" applyNumberFormat="1" applyFont="1" applyFill="1" applyBorder="1" applyAlignment="1">
      <alignment horizontal="right" vertical="top"/>
    </xf>
    <xf numFmtId="168" fontId="30" fillId="2" borderId="67" xfId="46" applyNumberFormat="1" applyFont="1" applyFill="1" applyBorder="1" applyAlignment="1">
      <alignment horizontal="right" vertical="top"/>
    </xf>
    <xf numFmtId="168" fontId="30" fillId="2" borderId="68" xfId="46" applyNumberFormat="1" applyFont="1" applyFill="1" applyBorder="1" applyAlignment="1">
      <alignment horizontal="right" vertical="top"/>
    </xf>
    <xf numFmtId="167" fontId="30" fillId="2" borderId="64" xfId="51" applyNumberFormat="1" applyFont="1" applyBorder="1" applyAlignment="1">
      <alignment horizontal="right" vertical="top"/>
    </xf>
    <xf numFmtId="167" fontId="30" fillId="2" borderId="61" xfId="51" applyNumberFormat="1" applyFont="1" applyBorder="1" applyAlignment="1">
      <alignment horizontal="right" vertical="top"/>
    </xf>
    <xf numFmtId="167" fontId="30" fillId="2" borderId="62" xfId="51" applyNumberFormat="1" applyFont="1" applyBorder="1" applyAlignment="1">
      <alignment horizontal="right" vertical="top"/>
    </xf>
    <xf numFmtId="167" fontId="30" fillId="2" borderId="65" xfId="51" applyNumberFormat="1" applyFont="1" applyBorder="1" applyAlignment="1">
      <alignment horizontal="right" vertical="top"/>
    </xf>
    <xf numFmtId="167" fontId="30" fillId="2" borderId="67" xfId="51" applyNumberFormat="1" applyFont="1" applyBorder="1" applyAlignment="1">
      <alignment horizontal="right" vertical="top"/>
    </xf>
    <xf numFmtId="167" fontId="30" fillId="2" borderId="68" xfId="51" applyNumberFormat="1" applyFont="1" applyBorder="1" applyAlignment="1">
      <alignment horizontal="right" vertical="top"/>
    </xf>
    <xf numFmtId="0" fontId="21" fillId="8" borderId="28" xfId="50" applyFont="1" applyFill="1" applyBorder="1" applyAlignment="1">
      <alignment horizontal="left" vertical="center" wrapText="1"/>
    </xf>
    <xf numFmtId="0" fontId="21" fillId="8" borderId="29" xfId="50" applyFont="1" applyFill="1" applyBorder="1" applyAlignment="1">
      <alignment horizontal="left" vertical="center" wrapText="1"/>
    </xf>
    <xf numFmtId="0" fontId="21" fillId="8" borderId="30" xfId="5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1" fillId="4" borderId="0" xfId="50" applyFont="1" applyAlignment="1">
      <alignment horizontal="center" vertical="center"/>
    </xf>
    <xf numFmtId="0" fontId="14" fillId="0" borderId="1" xfId="47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14" fillId="2" borderId="1" xfId="56" applyFont="1" applyBorder="1" applyAlignment="1">
      <alignment horizontal="left"/>
    </xf>
    <xf numFmtId="0" fontId="22" fillId="4" borderId="1" xfId="53" applyFont="1" applyAlignment="1">
      <alignment horizontal="center" vertical="center"/>
    </xf>
    <xf numFmtId="0" fontId="27" fillId="2" borderId="1" xfId="61" applyFont="1" applyBorder="1" applyAlignment="1">
      <alignment horizontal="left" vertical="top" wrapText="1"/>
    </xf>
    <xf numFmtId="0" fontId="27" fillId="2" borderId="1" xfId="61" applyFont="1" applyBorder="1" applyAlignment="1">
      <alignment horizontal="left" wrapText="1"/>
    </xf>
    <xf numFmtId="0" fontId="62" fillId="2" borderId="1" xfId="61" applyFont="1" applyBorder="1" applyAlignment="1">
      <alignment horizontal="center" vertical="center" wrapText="1"/>
    </xf>
    <xf numFmtId="0" fontId="29" fillId="2" borderId="1" xfId="51" applyFont="1" applyBorder="1" applyAlignment="1">
      <alignment horizontal="center" vertical="center" wrapText="1"/>
    </xf>
    <xf numFmtId="0" fontId="28" fillId="2" borderId="1" xfId="51" applyFont="1" applyBorder="1" applyAlignment="1">
      <alignment horizontal="center" vertical="center"/>
    </xf>
    <xf numFmtId="0" fontId="28" fillId="10" borderId="114" xfId="51" applyFill="1" applyBorder="1" applyAlignment="1">
      <alignment horizontal="center" vertical="center" wrapText="1"/>
    </xf>
    <xf numFmtId="0" fontId="28" fillId="10" borderId="56" xfId="51" applyFont="1" applyFill="1" applyBorder="1" applyAlignment="1">
      <alignment horizontal="center" vertical="center"/>
    </xf>
    <xf numFmtId="0" fontId="30" fillId="10" borderId="49" xfId="51" applyFont="1" applyFill="1" applyBorder="1" applyAlignment="1">
      <alignment horizontal="center" wrapText="1"/>
    </xf>
    <xf numFmtId="0" fontId="28" fillId="10" borderId="109" xfId="51" applyFont="1" applyFill="1" applyBorder="1" applyAlignment="1">
      <alignment horizontal="center" vertical="center"/>
    </xf>
    <xf numFmtId="0" fontId="28" fillId="10" borderId="111" xfId="51" applyFont="1" applyFill="1" applyBorder="1" applyAlignment="1">
      <alignment horizontal="center" vertical="center"/>
    </xf>
    <xf numFmtId="0" fontId="30" fillId="10" borderId="50" xfId="51" applyFont="1" applyFill="1" applyBorder="1" applyAlignment="1">
      <alignment horizontal="center" wrapText="1"/>
    </xf>
    <xf numFmtId="0" fontId="30" fillId="10" borderId="115" xfId="51" applyFont="1" applyFill="1" applyBorder="1" applyAlignment="1">
      <alignment horizontal="center" wrapText="1"/>
    </xf>
    <xf numFmtId="0" fontId="28" fillId="10" borderId="110" xfId="51" applyFont="1" applyFill="1" applyBorder="1" applyAlignment="1">
      <alignment horizontal="center" vertical="center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29" fillId="2" borderId="113" xfId="51" applyFont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0" fillId="10" borderId="54" xfId="51" applyFont="1" applyFill="1" applyBorder="1" applyAlignment="1">
      <alignment horizontal="center" wrapText="1"/>
    </xf>
    <xf numFmtId="0" fontId="28" fillId="10" borderId="105" xfId="51" applyFont="1" applyFill="1" applyBorder="1" applyAlignment="1">
      <alignment horizontal="center" vertical="center"/>
    </xf>
    <xf numFmtId="0" fontId="30" fillId="10" borderId="112" xfId="51" applyFont="1" applyFill="1" applyBorder="1" applyAlignment="1">
      <alignment horizontal="center" wrapText="1"/>
    </xf>
    <xf numFmtId="0" fontId="28" fillId="10" borderId="104" xfId="5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8" fillId="10" borderId="52" xfId="51" applyFont="1" applyFill="1" applyBorder="1" applyAlignment="1">
      <alignment horizontal="center" vertical="center"/>
    </xf>
    <xf numFmtId="0" fontId="30" fillId="10" borderId="53" xfId="51" applyFont="1" applyFill="1" applyBorder="1" applyAlignment="1">
      <alignment horizontal="center" wrapText="1"/>
    </xf>
    <xf numFmtId="0" fontId="30" fillId="10" borderId="48" xfId="51" applyFont="1" applyFill="1" applyBorder="1" applyAlignment="1">
      <alignment horizontal="left" wrapText="1"/>
    </xf>
    <xf numFmtId="0" fontId="30" fillId="10" borderId="52" xfId="51" applyFont="1" applyFill="1" applyBorder="1" applyAlignment="1">
      <alignment horizontal="left" wrapText="1"/>
    </xf>
    <xf numFmtId="0" fontId="30" fillId="10" borderId="56" xfId="51" applyFont="1" applyFill="1" applyBorder="1" applyAlignment="1">
      <alignment horizontal="left" wrapText="1"/>
    </xf>
    <xf numFmtId="0" fontId="30" fillId="10" borderId="51" xfId="51" applyFont="1" applyFill="1" applyBorder="1" applyAlignment="1">
      <alignment horizontal="center" wrapText="1"/>
    </xf>
    <xf numFmtId="0" fontId="30" fillId="10" borderId="55" xfId="51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3" fillId="10" borderId="9" xfId="32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 wrapText="1"/>
    </xf>
    <xf numFmtId="0" fontId="3" fillId="10" borderId="40" xfId="6" applyFont="1" applyFill="1" applyBorder="1" applyAlignment="1">
      <alignment horizontal="center" vertical="center" wrapText="1"/>
    </xf>
    <xf numFmtId="0" fontId="3" fillId="10" borderId="41" xfId="6" applyFont="1" applyFill="1" applyBorder="1" applyAlignment="1">
      <alignment horizontal="center" vertical="center" wrapText="1"/>
    </xf>
    <xf numFmtId="0" fontId="3" fillId="10" borderId="42" xfId="6" applyFont="1" applyFill="1" applyBorder="1" applyAlignment="1">
      <alignment horizontal="center" vertical="center" wrapText="1"/>
    </xf>
    <xf numFmtId="0" fontId="22" fillId="4" borderId="0" xfId="50" applyFont="1" applyAlignment="1">
      <alignment horizontal="center" vertical="center"/>
    </xf>
    <xf numFmtId="0" fontId="3" fillId="10" borderId="44" xfId="10" applyFont="1" applyFill="1" applyBorder="1" applyAlignment="1">
      <alignment horizontal="center" vertical="center" wrapText="1"/>
    </xf>
    <xf numFmtId="0" fontId="3" fillId="10" borderId="45" xfId="10" applyFont="1" applyFill="1" applyBorder="1" applyAlignment="1">
      <alignment horizontal="center" vertical="center" wrapText="1"/>
    </xf>
    <xf numFmtId="0" fontId="3" fillId="10" borderId="46" xfId="10" applyFont="1" applyFill="1" applyBorder="1" applyAlignment="1">
      <alignment horizontal="center" vertical="center" wrapText="1"/>
    </xf>
    <xf numFmtId="0" fontId="3" fillId="10" borderId="47" xfId="10" applyFont="1" applyFill="1" applyBorder="1" applyAlignment="1">
      <alignment horizontal="center" vertical="center" wrapText="1"/>
    </xf>
    <xf numFmtId="0" fontId="30" fillId="10" borderId="108" xfId="51" applyFont="1" applyFill="1" applyBorder="1" applyAlignment="1">
      <alignment horizontal="center" wrapText="1"/>
    </xf>
    <xf numFmtId="0" fontId="30" fillId="10" borderId="109" xfId="51" applyFont="1" applyFill="1" applyBorder="1" applyAlignment="1">
      <alignment horizontal="center" wrapText="1"/>
    </xf>
    <xf numFmtId="0" fontId="30" fillId="10" borderId="110" xfId="51" applyFont="1" applyFill="1" applyBorder="1" applyAlignment="1">
      <alignment horizontal="center" wrapText="1"/>
    </xf>
    <xf numFmtId="0" fontId="30" fillId="10" borderId="106" xfId="51" applyFont="1" applyFill="1" applyBorder="1" applyAlignment="1">
      <alignment horizontal="center" wrapText="1"/>
    </xf>
    <xf numFmtId="0" fontId="30" fillId="10" borderId="107" xfId="51" applyFont="1" applyFill="1" applyBorder="1" applyAlignment="1">
      <alignment horizontal="center" wrapText="1"/>
    </xf>
    <xf numFmtId="0" fontId="30" fillId="10" borderId="105" xfId="51" applyFont="1" applyFill="1" applyBorder="1" applyAlignment="1">
      <alignment horizontal="center" wrapText="1"/>
    </xf>
    <xf numFmtId="0" fontId="30" fillId="10" borderId="103" xfId="51" applyFont="1" applyFill="1" applyBorder="1" applyAlignment="1">
      <alignment horizontal="center" wrapText="1"/>
    </xf>
    <xf numFmtId="0" fontId="30" fillId="10" borderId="104" xfId="5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29" fillId="2" borderId="1" xfId="52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4" borderId="1" xfId="53" applyFont="1" applyAlignment="1">
      <alignment horizontal="center" vertical="center"/>
    </xf>
    <xf numFmtId="0" fontId="55" fillId="14" borderId="76" xfId="54" applyFont="1" applyFill="1" applyBorder="1" applyAlignment="1">
      <alignment horizontal="center" vertical="center" wrapText="1"/>
    </xf>
    <xf numFmtId="0" fontId="55" fillId="14" borderId="29" xfId="54" applyFont="1" applyFill="1" applyBorder="1" applyAlignment="1">
      <alignment horizontal="center" vertical="center" wrapText="1"/>
    </xf>
    <xf numFmtId="0" fontId="55" fillId="14" borderId="77" xfId="54" applyFont="1" applyFill="1" applyBorder="1" applyAlignment="1">
      <alignment horizontal="center" vertical="center" wrapText="1"/>
    </xf>
    <xf numFmtId="0" fontId="55" fillId="14" borderId="78" xfId="54" applyFont="1" applyFill="1" applyBorder="1" applyAlignment="1">
      <alignment horizontal="center" vertical="center" wrapText="1"/>
    </xf>
    <xf numFmtId="0" fontId="55" fillId="13" borderId="82" xfId="54" applyFont="1" applyFill="1" applyBorder="1" applyAlignment="1">
      <alignment horizontal="center" vertical="center"/>
    </xf>
    <xf numFmtId="0" fontId="55" fillId="13" borderId="79" xfId="54" applyFont="1" applyFill="1" applyBorder="1" applyAlignment="1">
      <alignment horizontal="center" vertical="center"/>
    </xf>
    <xf numFmtId="0" fontId="4" fillId="2" borderId="84" xfId="54" applyBorder="1" applyAlignment="1">
      <alignment horizontal="center"/>
    </xf>
    <xf numFmtId="0" fontId="4" fillId="13" borderId="82" xfId="54" applyFill="1" applyBorder="1" applyAlignment="1">
      <alignment horizontal="center" vertical="center"/>
    </xf>
    <xf numFmtId="0" fontId="4" fillId="13" borderId="79" xfId="54" applyFill="1" applyBorder="1" applyAlignment="1">
      <alignment horizontal="center" vertical="center"/>
    </xf>
    <xf numFmtId="0" fontId="59" fillId="14" borderId="80" xfId="54" applyFont="1" applyFill="1" applyBorder="1" applyAlignment="1">
      <alignment horizontal="center" vertical="center" wrapText="1"/>
    </xf>
    <xf numFmtId="0" fontId="58" fillId="13" borderId="84" xfId="54" applyFont="1" applyFill="1" applyBorder="1" applyAlignment="1">
      <alignment horizontal="center" vertical="center" wrapText="1"/>
    </xf>
    <xf numFmtId="0" fontId="58" fillId="13" borderId="84" xfId="54" applyFont="1" applyFill="1" applyBorder="1" applyAlignment="1">
      <alignment horizontal="center" vertical="center"/>
    </xf>
    <xf numFmtId="0" fontId="58" fillId="13" borderId="86" xfId="54" applyFont="1" applyFill="1" applyBorder="1" applyAlignment="1">
      <alignment horizontal="center" vertical="center"/>
    </xf>
    <xf numFmtId="0" fontId="58" fillId="13" borderId="83" xfId="54" applyFont="1" applyFill="1" applyBorder="1" applyAlignment="1">
      <alignment horizontal="center" vertical="center"/>
    </xf>
    <xf numFmtId="0" fontId="55" fillId="14" borderId="87" xfId="54" applyFont="1" applyFill="1" applyBorder="1" applyAlignment="1">
      <alignment horizontal="center" vertical="center"/>
    </xf>
    <xf numFmtId="0" fontId="55" fillId="14" borderId="88" xfId="54" applyFont="1" applyFill="1" applyBorder="1" applyAlignment="1">
      <alignment horizontal="center" vertical="center"/>
    </xf>
    <xf numFmtId="0" fontId="55" fillId="14" borderId="89" xfId="54" applyFont="1" applyFill="1" applyBorder="1" applyAlignment="1">
      <alignment horizontal="center" vertical="center"/>
    </xf>
    <xf numFmtId="0" fontId="59" fillId="14" borderId="82" xfId="54" applyFont="1" applyFill="1" applyBorder="1" applyAlignment="1">
      <alignment horizontal="center" vertical="center" wrapText="1"/>
    </xf>
    <xf numFmtId="0" fontId="59" fillId="14" borderId="79" xfId="54" applyFont="1" applyFill="1" applyBorder="1" applyAlignment="1">
      <alignment horizontal="center" vertical="center" wrapText="1"/>
    </xf>
    <xf numFmtId="10" fontId="56" fillId="5" borderId="82" xfId="59" applyNumberFormat="1" applyFont="1" applyFill="1" applyBorder="1" applyAlignment="1">
      <alignment horizontal="center" vertical="center"/>
    </xf>
    <xf numFmtId="10" fontId="56" fillId="5" borderId="79" xfId="59" applyNumberFormat="1" applyFont="1" applyFill="1" applyBorder="1" applyAlignment="1">
      <alignment horizontal="center" vertical="center"/>
    </xf>
    <xf numFmtId="10" fontId="56" fillId="5" borderId="82" xfId="59" applyNumberFormat="1" applyFont="1" applyFill="1" applyBorder="1" applyAlignment="1">
      <alignment horizontal="right" vertical="center"/>
    </xf>
    <xf numFmtId="10" fontId="56" fillId="5" borderId="79" xfId="59" applyNumberFormat="1" applyFont="1" applyFill="1" applyBorder="1" applyAlignment="1">
      <alignment horizontal="right" vertical="center"/>
    </xf>
    <xf numFmtId="0" fontId="59" fillId="14" borderId="91" xfId="54" applyFont="1" applyFill="1" applyBorder="1" applyAlignment="1">
      <alignment horizontal="center" vertical="center"/>
    </xf>
    <xf numFmtId="0" fontId="59" fillId="14" borderId="92" xfId="54" applyFont="1" applyFill="1" applyBorder="1" applyAlignment="1">
      <alignment horizontal="center" vertical="center"/>
    </xf>
    <xf numFmtId="0" fontId="59" fillId="14" borderId="93" xfId="54" applyFont="1" applyFill="1" applyBorder="1" applyAlignment="1">
      <alignment horizontal="center" vertical="center"/>
    </xf>
  </cellXfs>
  <cellStyles count="62">
    <cellStyle name="40% - Èmfasi1 2" xfId="60"/>
    <cellStyle name="Èmfasi1" xfId="50" builtinId="29"/>
    <cellStyle name="Èmfasi1 2" xfId="53"/>
    <cellStyle name="Euro" xfId="58"/>
    <cellStyle name="Normal" xfId="0" builtinId="0"/>
    <cellStyle name="Normal 2" xfId="54"/>
    <cellStyle name="Normal_250" xfId="61"/>
    <cellStyle name="Normal_Gràfics" xfId="52"/>
    <cellStyle name="Normal_Taules" xfId="51"/>
    <cellStyle name="Percentatge" xfId="46" builtinId="5"/>
    <cellStyle name="Percentatge 2" xfId="59"/>
    <cellStyle name="Resultat" xfId="49" builtinId="21"/>
    <cellStyle name="style1406632595647" xfId="1"/>
    <cellStyle name="style1406632595670" xfId="2"/>
    <cellStyle name="style1406632595685" xfId="3"/>
    <cellStyle name="style1406632595704" xfId="4"/>
    <cellStyle name="style1406632595723" xfId="5"/>
    <cellStyle name="style1406632595742" xfId="6"/>
    <cellStyle name="style1406632595761" xfId="7"/>
    <cellStyle name="style1406632595779" xfId="8"/>
    <cellStyle name="style1406632595798" xfId="9"/>
    <cellStyle name="style1406632595816" xfId="10"/>
    <cellStyle name="style1406632595834" xfId="11"/>
    <cellStyle name="style1406632595853" xfId="12"/>
    <cellStyle name="style1406632595871" xfId="13"/>
    <cellStyle name="style1406632595889" xfId="14"/>
    <cellStyle name="style1406632595908" xfId="15"/>
    <cellStyle name="style1406632595922" xfId="16"/>
    <cellStyle name="style1406632595937" xfId="17"/>
    <cellStyle name="style1406632595952" xfId="18"/>
    <cellStyle name="style1406632595970" xfId="19"/>
    <cellStyle name="style1406632595988" xfId="20"/>
    <cellStyle name="style1406632596003" xfId="21"/>
    <cellStyle name="style1406632596021" xfId="22"/>
    <cellStyle name="style1406632596039" xfId="23"/>
    <cellStyle name="style1406632596057" xfId="24"/>
    <cellStyle name="style1406632596072" xfId="25"/>
    <cellStyle name="style1406632596091" xfId="26"/>
    <cellStyle name="style1406632596109" xfId="27"/>
    <cellStyle name="style1406632596128" xfId="28"/>
    <cellStyle name="style1406632596142" xfId="29"/>
    <cellStyle name="style1406632596254" xfId="30"/>
    <cellStyle name="style1406632596273" xfId="31"/>
    <cellStyle name="style1406632596287" xfId="32"/>
    <cellStyle name="style1406632596320" xfId="33"/>
    <cellStyle name="style1406632596343" xfId="34"/>
    <cellStyle name="style1406632596435" xfId="35"/>
    <cellStyle name="style1406632596450" xfId="36"/>
    <cellStyle name="style1406632596465" xfId="37"/>
    <cellStyle name="style1406632596479" xfId="38"/>
    <cellStyle name="style1406632596496" xfId="39"/>
    <cellStyle name="style1406632596513" xfId="40"/>
    <cellStyle name="style1406632596540" xfId="41"/>
    <cellStyle name="style1406632596556" xfId="42"/>
    <cellStyle name="style1406632596704" xfId="43"/>
    <cellStyle name="style1406632596756" xfId="44"/>
    <cellStyle name="style1406632596772" xfId="45"/>
    <cellStyle name="Títol 2" xfId="47" builtinId="17"/>
    <cellStyle name="Títol 2 2" xfId="56"/>
    <cellStyle name="Títol 3" xfId="48" builtinId="18"/>
    <cellStyle name="Títol 3 2" xfId="55"/>
    <cellStyle name="Títol 4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3.5099444444444454E-2"/>
          <c:y val="0.23983363823462153"/>
          <c:w val="0.71351296296296296"/>
          <c:h val="0.42868254058998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Resum!$Z$13:$Z$14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Resum!$Y$15:$Y$19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Resum!$Z$15:$Z$19</c:f>
              <c:numCache>
                <c:formatCode>###0.0%</c:formatCode>
                <c:ptCount val="5"/>
                <c:pt idx="0">
                  <c:v>0.8666666666666667</c:v>
                </c:pt>
                <c:pt idx="1">
                  <c:v>0.73684210526315796</c:v>
                </c:pt>
                <c:pt idx="2">
                  <c:v>0.73417721518987333</c:v>
                </c:pt>
                <c:pt idx="3">
                  <c:v>0.6</c:v>
                </c:pt>
                <c:pt idx="4">
                  <c:v>0.72222222222222232</c:v>
                </c:pt>
              </c:numCache>
            </c:numRef>
          </c:val>
        </c:ser>
        <c:ser>
          <c:idx val="0"/>
          <c:order val="1"/>
          <c:tx>
            <c:strRef>
              <c:f>Resum!$AA$13:$AA$14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Resum!$Y$15:$Y$19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Resum!$AA$15:$AA$19</c:f>
              <c:numCache>
                <c:formatCode>###0.0%</c:formatCode>
                <c:ptCount val="5"/>
                <c:pt idx="0">
                  <c:v>0.13333333333333333</c:v>
                </c:pt>
                <c:pt idx="1">
                  <c:v>0.26315789473684209</c:v>
                </c:pt>
                <c:pt idx="2">
                  <c:v>0.15189873417721519</c:v>
                </c:pt>
                <c:pt idx="3">
                  <c:v>0.15</c:v>
                </c:pt>
                <c:pt idx="4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Resum!$AB$13:$AB$14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Resum!$Y$15:$Y$19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Resum!$AB$15:$AB$19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0.11392405063291139</c:v>
                </c:pt>
                <c:pt idx="3">
                  <c:v>0.25</c:v>
                </c:pt>
                <c:pt idx="4">
                  <c:v>5.5555555555555552E-2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6175104"/>
        <c:axId val="146176640"/>
      </c:barChart>
      <c:catAx>
        <c:axId val="14617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46176640"/>
        <c:crosses val="autoZero"/>
        <c:auto val="1"/>
        <c:lblAlgn val="ctr"/>
        <c:lblOffset val="100"/>
        <c:noMultiLvlLbl val="0"/>
      </c:catAx>
      <c:valAx>
        <c:axId val="146176640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46175104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Gràfics!$O$54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Gràfics!$N$55:$N$59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Gràfics!$O$55:$O$59</c:f>
              <c:numCache>
                <c:formatCode>###0.0%</c:formatCode>
                <c:ptCount val="5"/>
                <c:pt idx="0">
                  <c:v>0.8666666666666667</c:v>
                </c:pt>
                <c:pt idx="1">
                  <c:v>0.73684210526315796</c:v>
                </c:pt>
                <c:pt idx="2">
                  <c:v>0.73417721518987333</c:v>
                </c:pt>
                <c:pt idx="3">
                  <c:v>0.6</c:v>
                </c:pt>
                <c:pt idx="4">
                  <c:v>0.72222222222222232</c:v>
                </c:pt>
              </c:numCache>
            </c:numRef>
          </c:val>
        </c:ser>
        <c:ser>
          <c:idx val="1"/>
          <c:order val="1"/>
          <c:tx>
            <c:strRef>
              <c:f>Gràfics!$P$54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Gràfics!$N$55:$N$59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Gràfics!$P$55:$P$59</c:f>
              <c:numCache>
                <c:formatCode>###0.0%</c:formatCode>
                <c:ptCount val="5"/>
                <c:pt idx="0">
                  <c:v>0.13333333333333333</c:v>
                </c:pt>
                <c:pt idx="1">
                  <c:v>0.26315789473684209</c:v>
                </c:pt>
                <c:pt idx="2">
                  <c:v>0.15189873417721519</c:v>
                </c:pt>
                <c:pt idx="3">
                  <c:v>0.15</c:v>
                </c:pt>
                <c:pt idx="4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Gràfics!$Q$54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Gràfics!$N$55:$N$59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Gràfics!$Q$55:$Q$59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0.11392405063291139</c:v>
                </c:pt>
                <c:pt idx="3">
                  <c:v>0.25</c:v>
                </c:pt>
                <c:pt idx="4">
                  <c:v>5.5555555555555552E-2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280064"/>
        <c:axId val="148281600"/>
      </c:barChart>
      <c:catAx>
        <c:axId val="148280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48281600"/>
        <c:crosses val="autoZero"/>
        <c:auto val="1"/>
        <c:lblAlgn val="ctr"/>
        <c:lblOffset val="100"/>
        <c:noMultiLvlLbl val="0"/>
      </c:catAx>
      <c:valAx>
        <c:axId val="148281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8280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Gràfics!$O$76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Gràfics!$N$77:$N$81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Gràfics!$O$77:$O$81</c:f>
              <c:numCache>
                <c:formatCode>###0.0%</c:formatCode>
                <c:ptCount val="5"/>
                <c:pt idx="0">
                  <c:v>0.70666666666666667</c:v>
                </c:pt>
                <c:pt idx="1">
                  <c:v>0.73684210526315796</c:v>
                </c:pt>
                <c:pt idx="2">
                  <c:v>0.68571428571428572</c:v>
                </c:pt>
                <c:pt idx="3">
                  <c:v>0.66666666666666674</c:v>
                </c:pt>
                <c:pt idx="4">
                  <c:v>0.52941176470588236</c:v>
                </c:pt>
              </c:numCache>
            </c:numRef>
          </c:val>
        </c:ser>
        <c:ser>
          <c:idx val="1"/>
          <c:order val="1"/>
          <c:tx>
            <c:strRef>
              <c:f>Gràfics!$P$76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Gràfics!$N$77:$N$81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Gràfics!$P$77:$P$81</c:f>
              <c:numCache>
                <c:formatCode>###0.0%</c:formatCode>
                <c:ptCount val="5"/>
                <c:pt idx="0">
                  <c:v>0.29333333333333333</c:v>
                </c:pt>
                <c:pt idx="1">
                  <c:v>0.26315789473684209</c:v>
                </c:pt>
                <c:pt idx="2">
                  <c:v>0.31428571428571428</c:v>
                </c:pt>
                <c:pt idx="3">
                  <c:v>0.33333333333333337</c:v>
                </c:pt>
                <c:pt idx="4">
                  <c:v>0.4705882352941177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49696"/>
        <c:axId val="148755584"/>
      </c:barChart>
      <c:catAx>
        <c:axId val="148749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48755584"/>
        <c:crosses val="autoZero"/>
        <c:auto val="1"/>
        <c:lblAlgn val="ctr"/>
        <c:lblOffset val="100"/>
        <c:noMultiLvlLbl val="0"/>
      </c:catAx>
      <c:valAx>
        <c:axId val="1487555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8749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Gràfics!$N$99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Gràfics!$M$100:$M$104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Gràfics!$N$100:$N$104</c:f>
              <c:numCache>
                <c:formatCode>###0.0%</c:formatCode>
                <c:ptCount val="5"/>
                <c:pt idx="0">
                  <c:v>0.56000000000000005</c:v>
                </c:pt>
                <c:pt idx="1">
                  <c:v>0.73684210526315796</c:v>
                </c:pt>
                <c:pt idx="2">
                  <c:v>0.8</c:v>
                </c:pt>
                <c:pt idx="3">
                  <c:v>0.53333333333333333</c:v>
                </c:pt>
                <c:pt idx="4">
                  <c:v>0.76470588235294112</c:v>
                </c:pt>
              </c:numCache>
            </c:numRef>
          </c:val>
        </c:ser>
        <c:ser>
          <c:idx val="1"/>
          <c:order val="1"/>
          <c:tx>
            <c:strRef>
              <c:f>Gràfics!$O$99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Gràfics!$M$100:$M$104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Gràfics!$O$100:$O$104</c:f>
              <c:numCache>
                <c:formatCode>###0.0%</c:formatCode>
                <c:ptCount val="5"/>
                <c:pt idx="0">
                  <c:v>0.08</c:v>
                </c:pt>
                <c:pt idx="1">
                  <c:v>0.2105263157894737</c:v>
                </c:pt>
                <c:pt idx="2">
                  <c:v>0.1</c:v>
                </c:pt>
                <c:pt idx="3">
                  <c:v>0.2</c:v>
                </c:pt>
                <c:pt idx="4">
                  <c:v>5.8823529411764712E-2</c:v>
                </c:pt>
              </c:numCache>
            </c:numRef>
          </c:val>
        </c:ser>
        <c:ser>
          <c:idx val="2"/>
          <c:order val="2"/>
          <c:tx>
            <c:strRef>
              <c:f>Gràfics!$P$99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1.411111111111111E-3"/>
                  <c:y val="1.1646033929390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Gràfics!$M$100:$M$104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Gràfics!$P$100:$P$104</c:f>
              <c:numCache>
                <c:formatCode>###0.0%</c:formatCode>
                <c:ptCount val="5"/>
                <c:pt idx="0">
                  <c:v>0.21333333333333332</c:v>
                </c:pt>
                <c:pt idx="1">
                  <c:v>0</c:v>
                </c:pt>
                <c:pt idx="2">
                  <c:v>1.4285714285714285E-2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Gràfics!$Q$99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Gràfics!$M$100:$M$104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Gràfics!$Q$100:$Q$104</c:f>
              <c:numCache>
                <c:formatCode>###0.0%</c:formatCode>
                <c:ptCount val="5"/>
                <c:pt idx="0">
                  <c:v>0.12</c:v>
                </c:pt>
                <c:pt idx="1">
                  <c:v>0</c:v>
                </c:pt>
                <c:pt idx="2">
                  <c:v>2.8571428571428571E-2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Gràfics!$R$99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Gràfics!$M$100:$M$104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Gràfics!$R$100:$R$104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2.8571428571428571E-2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5"/>
          <c:order val="5"/>
          <c:tx>
            <c:strRef>
              <c:f>Gràfics!$S$99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933333333333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Gràfics!$M$100:$M$104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Gràfics!$S$100:$S$104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5.2631578947368425E-2</c:v>
                </c:pt>
                <c:pt idx="2">
                  <c:v>2.8571428571428571E-2</c:v>
                </c:pt>
                <c:pt idx="3">
                  <c:v>0.13333333333333333</c:v>
                </c:pt>
                <c:pt idx="4">
                  <c:v>0.11764705882352942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884864"/>
        <c:axId val="149107840"/>
        <c:axId val="0"/>
      </c:bar3DChart>
      <c:catAx>
        <c:axId val="1488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9107840"/>
        <c:crosses val="autoZero"/>
        <c:auto val="1"/>
        <c:lblAlgn val="ctr"/>
        <c:lblOffset val="100"/>
        <c:noMultiLvlLbl val="0"/>
      </c:catAx>
      <c:valAx>
        <c:axId val="1491078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88848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Gràfics!$N$125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Gràfics!$N$126:$N$130</c:f>
              <c:numCache>
                <c:formatCode>###0.0%</c:formatCode>
                <c:ptCount val="5"/>
                <c:pt idx="0">
                  <c:v>0.45333333333333337</c:v>
                </c:pt>
                <c:pt idx="1">
                  <c:v>0.26315789473684209</c:v>
                </c:pt>
                <c:pt idx="2">
                  <c:v>0.4</c:v>
                </c:pt>
                <c:pt idx="3">
                  <c:v>0.4</c:v>
                </c:pt>
                <c:pt idx="4">
                  <c:v>0.35294117647058826</c:v>
                </c:pt>
              </c:numCache>
            </c:numRef>
          </c:val>
        </c:ser>
        <c:ser>
          <c:idx val="1"/>
          <c:order val="1"/>
          <c:tx>
            <c:strRef>
              <c:f>Gràfics!$O$125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Gràfics!$O$126:$O$130</c:f>
              <c:numCache>
                <c:formatCode>###0.0%</c:formatCode>
                <c:ptCount val="5"/>
                <c:pt idx="0">
                  <c:v>0.04</c:v>
                </c:pt>
                <c:pt idx="1">
                  <c:v>0</c:v>
                </c:pt>
                <c:pt idx="2">
                  <c:v>2.8571428571428571E-2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Gràfics!$P$125</c:f>
              <c:strCache>
                <c:ptCount val="1"/>
                <c:pt idx="0">
                  <c:v>Oposició/concurs 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Gràfics!$P$126:$P$130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3"/>
          <c:order val="3"/>
          <c:tx>
            <c:strRef>
              <c:f>Gràfics!$Q$125</c:f>
              <c:strCache>
                <c:ptCount val="1"/>
                <c:pt idx="0">
                  <c:v>Servei català d’ocupació/INEM</c:v>
                </c:pt>
              </c:strCache>
            </c:strRef>
          </c:tx>
          <c:invertIfNegative val="0"/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Gràfics!$Q$126:$Q$130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Gràfics!$R$125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Gràfics!$R$126:$R$130</c:f>
              <c:numCache>
                <c:formatCode>###0.0%</c:formatCode>
                <c:ptCount val="5"/>
                <c:pt idx="0">
                  <c:v>0.04</c:v>
                </c:pt>
                <c:pt idx="1">
                  <c:v>0</c:v>
                </c:pt>
                <c:pt idx="2">
                  <c:v>7.1428571428571438E-2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Gràfics!$S$125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Gràfics!$S$126:$S$130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1.4285714285714285E-2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Gràfics!$T$125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Gràfics!$T$126:$T$130</c:f>
              <c:numCache>
                <c:formatCode>###0.0%</c:formatCode>
                <c:ptCount val="5"/>
                <c:pt idx="0">
                  <c:v>0.14666666666666667</c:v>
                </c:pt>
                <c:pt idx="1">
                  <c:v>0.10526315789473685</c:v>
                </c:pt>
                <c:pt idx="2">
                  <c:v>4.2857142857142858E-2</c:v>
                </c:pt>
                <c:pt idx="3">
                  <c:v>0.26666666666666666</c:v>
                </c:pt>
                <c:pt idx="4">
                  <c:v>0.23529411764705885</c:v>
                </c:pt>
              </c:numCache>
            </c:numRef>
          </c:val>
        </c:ser>
        <c:ser>
          <c:idx val="7"/>
          <c:order val="7"/>
          <c:tx>
            <c:strRef>
              <c:f>Gràfics!$U$125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Gràfics!$U$126:$U$130</c:f>
              <c:numCache>
                <c:formatCode>###0.0%</c:formatCode>
                <c:ptCount val="5"/>
                <c:pt idx="0">
                  <c:v>0.18666666666666668</c:v>
                </c:pt>
                <c:pt idx="1">
                  <c:v>0.31578947368421051</c:v>
                </c:pt>
                <c:pt idx="2">
                  <c:v>0.18571428571428572</c:v>
                </c:pt>
                <c:pt idx="3">
                  <c:v>6.6666666666666666E-2</c:v>
                </c:pt>
                <c:pt idx="4">
                  <c:v>0.11764705882352942</c:v>
                </c:pt>
              </c:numCache>
            </c:numRef>
          </c:val>
        </c:ser>
        <c:ser>
          <c:idx val="8"/>
          <c:order val="8"/>
          <c:tx>
            <c:strRef>
              <c:f>Gràfics!$V$125</c:f>
              <c:strCache>
                <c:ptCount val="1"/>
                <c:pt idx="0">
                  <c:v>ETT</c:v>
                </c:pt>
              </c:strCache>
            </c:strRef>
          </c:tx>
          <c:invertIfNegative val="0"/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Gràfics!$V$126:$V$130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Gràfics!$W$125</c:f>
              <c:strCache>
                <c:ptCount val="1"/>
                <c:pt idx="0">
                  <c:v>Empreses de selecció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Gràfics!$W$126:$W$130</c:f>
              <c:numCache>
                <c:formatCode>###0.0%</c:formatCode>
                <c:ptCount val="5"/>
                <c:pt idx="0">
                  <c:v>0</c:v>
                </c:pt>
                <c:pt idx="1">
                  <c:v>5.2631578947368425E-2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Gràfics!$X$125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Gràfics!$X$126:$X$130</c:f>
              <c:numCache>
                <c:formatCode>###0.0%</c:formatCode>
                <c:ptCount val="5"/>
                <c:pt idx="0">
                  <c:v>0.04</c:v>
                </c:pt>
                <c:pt idx="1">
                  <c:v>0.10526315789473685</c:v>
                </c:pt>
                <c:pt idx="2">
                  <c:v>0.17142857142857143</c:v>
                </c:pt>
                <c:pt idx="3">
                  <c:v>0.13333333333333333</c:v>
                </c:pt>
                <c:pt idx="4">
                  <c:v>0.23529411764705885</c:v>
                </c:pt>
              </c:numCache>
            </c:numRef>
          </c:val>
        </c:ser>
        <c:ser>
          <c:idx val="11"/>
          <c:order val="11"/>
          <c:tx>
            <c:strRef>
              <c:f>Gràfics!$Y$125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Gràfics!$M$126:$M$130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Gràfics!$Y$126:$Y$130</c:f>
              <c:numCache>
                <c:formatCode>###0.0%</c:formatCode>
                <c:ptCount val="5"/>
                <c:pt idx="0">
                  <c:v>0.08</c:v>
                </c:pt>
                <c:pt idx="1">
                  <c:v>0.15789473684210525</c:v>
                </c:pt>
                <c:pt idx="2">
                  <c:v>8.5714285714285715E-2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817216"/>
        <c:axId val="149818752"/>
        <c:axId val="0"/>
      </c:bar3DChart>
      <c:catAx>
        <c:axId val="149817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49818752"/>
        <c:crosses val="autoZero"/>
        <c:auto val="1"/>
        <c:lblAlgn val="ctr"/>
        <c:lblOffset val="100"/>
        <c:noMultiLvlLbl val="0"/>
      </c:catAx>
      <c:valAx>
        <c:axId val="14981875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98172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Gràfics!$M$152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Gràfics!$L$153:$L$157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Gràfics!$M$153:$M$157</c:f>
              <c:numCache>
                <c:formatCode>###0.0%</c:formatCode>
                <c:ptCount val="5"/>
                <c:pt idx="0">
                  <c:v>0.438</c:v>
                </c:pt>
                <c:pt idx="1">
                  <c:v>0.52600000000000002</c:v>
                </c:pt>
                <c:pt idx="2">
                  <c:v>0.4</c:v>
                </c:pt>
                <c:pt idx="3">
                  <c:v>0.42899999999999999</c:v>
                </c:pt>
                <c:pt idx="4">
                  <c:v>0.64700000000000002</c:v>
                </c:pt>
              </c:numCache>
            </c:numRef>
          </c:val>
        </c:ser>
        <c:ser>
          <c:idx val="1"/>
          <c:order val="1"/>
          <c:tx>
            <c:strRef>
              <c:f>Gràfics!$N$152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Gràfics!$L$153:$L$157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Gràfics!$N$153:$N$157</c:f>
              <c:numCache>
                <c:formatCode>###0.0%</c:formatCode>
                <c:ptCount val="5"/>
                <c:pt idx="0">
                  <c:v>0.1095890410958904</c:v>
                </c:pt>
                <c:pt idx="1">
                  <c:v>0</c:v>
                </c:pt>
                <c:pt idx="2">
                  <c:v>7.1428571428571438E-2</c:v>
                </c:pt>
                <c:pt idx="3">
                  <c:v>7.1428571428571438E-2</c:v>
                </c:pt>
                <c:pt idx="4">
                  <c:v>5.8823529411764712E-2</c:v>
                </c:pt>
              </c:numCache>
            </c:numRef>
          </c:val>
        </c:ser>
        <c:ser>
          <c:idx val="2"/>
          <c:order val="2"/>
          <c:tx>
            <c:strRef>
              <c:f>Gràfics!$O$152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2916666666666667E-3"/>
                  <c:y val="-1.2760612911328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Gràfics!$L$153:$L$157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Gràfics!$O$153:$O$157</c:f>
              <c:numCache>
                <c:formatCode>###0.0%</c:formatCode>
                <c:ptCount val="5"/>
                <c:pt idx="0">
                  <c:v>0.17808219178082191</c:v>
                </c:pt>
                <c:pt idx="1">
                  <c:v>0.2105263157894737</c:v>
                </c:pt>
                <c:pt idx="2">
                  <c:v>0.11428571428571428</c:v>
                </c:pt>
                <c:pt idx="3">
                  <c:v>0.21428571428571427</c:v>
                </c:pt>
                <c:pt idx="4">
                  <c:v>5.8823529411764712E-2</c:v>
                </c:pt>
              </c:numCache>
            </c:numRef>
          </c:val>
        </c:ser>
        <c:ser>
          <c:idx val="3"/>
          <c:order val="3"/>
          <c:tx>
            <c:strRef>
              <c:f>Gràfics!$P$152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402777777777779E-2"/>
                  <c:y val="3.190153227832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Gràfics!$L$153:$L$157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Gràfics!$P$153:$P$157</c:f>
              <c:numCache>
                <c:formatCode>###0.0%</c:formatCode>
                <c:ptCount val="5"/>
                <c:pt idx="0">
                  <c:v>0.20547945205479451</c:v>
                </c:pt>
                <c:pt idx="1">
                  <c:v>0.15789473684210525</c:v>
                </c:pt>
                <c:pt idx="2">
                  <c:v>0.31428571428571428</c:v>
                </c:pt>
                <c:pt idx="3">
                  <c:v>0.21428571428571427</c:v>
                </c:pt>
                <c:pt idx="4">
                  <c:v>0.23529411764705885</c:v>
                </c:pt>
              </c:numCache>
            </c:numRef>
          </c:val>
        </c:ser>
        <c:ser>
          <c:idx val="4"/>
          <c:order val="4"/>
          <c:tx>
            <c:strRef>
              <c:f>Gràfics!$Q$152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5.29166666666666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2916666666666667E-3"/>
                  <c:y val="1.2760612911328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Gràfics!$L$153:$L$157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Gràfics!$Q$153:$Q$157</c:f>
              <c:numCache>
                <c:formatCode>###0.0%</c:formatCode>
                <c:ptCount val="5"/>
                <c:pt idx="0">
                  <c:v>6.8493150684931503E-2</c:v>
                </c:pt>
                <c:pt idx="1">
                  <c:v>0.10526315789473685</c:v>
                </c:pt>
                <c:pt idx="2">
                  <c:v>0.1</c:v>
                </c:pt>
                <c:pt idx="3">
                  <c:v>7.1428571428571438E-2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877504"/>
        <c:axId val="149879040"/>
        <c:axId val="0"/>
      </c:bar3DChart>
      <c:catAx>
        <c:axId val="149877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49879040"/>
        <c:crosses val="autoZero"/>
        <c:auto val="1"/>
        <c:lblAlgn val="ctr"/>
        <c:lblOffset val="100"/>
        <c:noMultiLvlLbl val="0"/>
      </c:catAx>
      <c:valAx>
        <c:axId val="1498790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98775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Gràfics!$R$185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4.2333333333333337E-3"/>
                  <c:y val="1.1948442939128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Gràfics!$S$185:$X$185</c:f>
              <c:numCache>
                <c:formatCode>###0.0%</c:formatCode>
                <c:ptCount val="6"/>
                <c:pt idx="0">
                  <c:v>0.64</c:v>
                </c:pt>
                <c:pt idx="1">
                  <c:v>0.04</c:v>
                </c:pt>
                <c:pt idx="2">
                  <c:v>0.2</c:v>
                </c:pt>
                <c:pt idx="3">
                  <c:v>2.6666666666666668E-2</c:v>
                </c:pt>
                <c:pt idx="4">
                  <c:v>1.3333333333333334E-2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Gràfics!$R$186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Gràfics!$S$186:$X$186</c:f>
              <c:numCache>
                <c:formatCode>###0.0%</c:formatCode>
                <c:ptCount val="6"/>
                <c:pt idx="0">
                  <c:v>0.47368421052631576</c:v>
                </c:pt>
                <c:pt idx="1">
                  <c:v>5.2631578947368418E-2</c:v>
                </c:pt>
                <c:pt idx="2">
                  <c:v>0.31578947368421051</c:v>
                </c:pt>
                <c:pt idx="3">
                  <c:v>0</c:v>
                </c:pt>
                <c:pt idx="4">
                  <c:v>0.10526315789473684</c:v>
                </c:pt>
                <c:pt idx="5">
                  <c:v>5.2631578947368418E-2</c:v>
                </c:pt>
              </c:numCache>
            </c:numRef>
          </c:val>
        </c:ser>
        <c:ser>
          <c:idx val="2"/>
          <c:order val="2"/>
          <c:tx>
            <c:strRef>
              <c:f>Gràfics!$R$187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Gràfics!$S$187:$X$187</c:f>
              <c:numCache>
                <c:formatCode>###0.0%</c:formatCode>
                <c:ptCount val="6"/>
                <c:pt idx="0">
                  <c:v>0.54285714285714282</c:v>
                </c:pt>
                <c:pt idx="1">
                  <c:v>1.4285714285714285E-2</c:v>
                </c:pt>
                <c:pt idx="2">
                  <c:v>0.18571428571428572</c:v>
                </c:pt>
                <c:pt idx="3">
                  <c:v>8.5714285714285715E-2</c:v>
                </c:pt>
                <c:pt idx="4">
                  <c:v>1.4285714285714285E-2</c:v>
                </c:pt>
                <c:pt idx="5">
                  <c:v>0.15714285714285714</c:v>
                </c:pt>
              </c:numCache>
            </c:numRef>
          </c:val>
        </c:ser>
        <c:ser>
          <c:idx val="3"/>
          <c:order val="3"/>
          <c:tx>
            <c:strRef>
              <c:f>Gràfics!$R$188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Gràfics!$S$188:$X$188</c:f>
              <c:numCache>
                <c:formatCode>###0.0%</c:formatCode>
                <c:ptCount val="6"/>
                <c:pt idx="0">
                  <c:v>0.6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</c:v>
                </c:pt>
                <c:pt idx="4">
                  <c:v>6.6666666666666666E-2</c:v>
                </c:pt>
                <c:pt idx="5">
                  <c:v>0.13333333333333333</c:v>
                </c:pt>
              </c:numCache>
            </c:numRef>
          </c:val>
        </c:ser>
        <c:ser>
          <c:idx val="4"/>
          <c:order val="4"/>
          <c:tx>
            <c:strRef>
              <c:f>Gràfics!$R$189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Gràfics!$S$189:$X$189</c:f>
              <c:numCache>
                <c:formatCode>###0.0%</c:formatCode>
                <c:ptCount val="6"/>
                <c:pt idx="0">
                  <c:v>0.47058823529411764</c:v>
                </c:pt>
                <c:pt idx="1">
                  <c:v>0</c:v>
                </c:pt>
                <c:pt idx="2">
                  <c:v>0.17647058823529413</c:v>
                </c:pt>
                <c:pt idx="3">
                  <c:v>0</c:v>
                </c:pt>
                <c:pt idx="4">
                  <c:v>0.11764705882352941</c:v>
                </c:pt>
                <c:pt idx="5">
                  <c:v>0.23529411764705882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400384"/>
        <c:axId val="150627456"/>
        <c:axId val="0"/>
      </c:bar3DChart>
      <c:catAx>
        <c:axId val="150400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50627456"/>
        <c:crosses val="autoZero"/>
        <c:auto val="1"/>
        <c:lblAlgn val="ctr"/>
        <c:lblOffset val="100"/>
        <c:noMultiLvlLbl val="0"/>
      </c:catAx>
      <c:valAx>
        <c:axId val="1506274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04003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Gràfics!$N$206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Gràfics!$M$207:$M$211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Gràfics!$N$207:$N$211</c:f>
              <c:numCache>
                <c:formatCode>###0.0%</c:formatCode>
                <c:ptCount val="5"/>
                <c:pt idx="0">
                  <c:v>0.56000000000000005</c:v>
                </c:pt>
                <c:pt idx="1">
                  <c:v>0.4210526315789474</c:v>
                </c:pt>
                <c:pt idx="2">
                  <c:v>0.38571428571428568</c:v>
                </c:pt>
                <c:pt idx="3">
                  <c:v>0.26666666666666666</c:v>
                </c:pt>
                <c:pt idx="4">
                  <c:v>0.4705882352941177</c:v>
                </c:pt>
              </c:numCache>
            </c:numRef>
          </c:val>
        </c:ser>
        <c:ser>
          <c:idx val="1"/>
          <c:order val="1"/>
          <c:tx>
            <c:strRef>
              <c:f>Gràfics!$O$206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Gràfics!$M$207:$M$211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Gràfics!$O$207:$O$211</c:f>
              <c:numCache>
                <c:formatCode>###0.0%</c:formatCode>
                <c:ptCount val="5"/>
                <c:pt idx="0">
                  <c:v>5.333333333333333E-2</c:v>
                </c:pt>
                <c:pt idx="1">
                  <c:v>0.10526315789473685</c:v>
                </c:pt>
                <c:pt idx="2">
                  <c:v>0.1</c:v>
                </c:pt>
                <c:pt idx="3">
                  <c:v>0.13333333333333333</c:v>
                </c:pt>
                <c:pt idx="4">
                  <c:v>5.8823529411764712E-2</c:v>
                </c:pt>
              </c:numCache>
            </c:numRef>
          </c:val>
        </c:ser>
        <c:ser>
          <c:idx val="2"/>
          <c:order val="2"/>
          <c:tx>
            <c:strRef>
              <c:f>Gràfics!$P$206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Gràfics!$M$207:$M$211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Gràfics!$P$207:$P$211</c:f>
              <c:numCache>
                <c:formatCode>###0.0%</c:formatCode>
                <c:ptCount val="5"/>
                <c:pt idx="0">
                  <c:v>0.34666666666666662</c:v>
                </c:pt>
                <c:pt idx="1">
                  <c:v>0.26315789473684209</c:v>
                </c:pt>
                <c:pt idx="2">
                  <c:v>0.41428571428571431</c:v>
                </c:pt>
                <c:pt idx="3">
                  <c:v>0.33333333333333337</c:v>
                </c:pt>
                <c:pt idx="4">
                  <c:v>0.41176470588235298</c:v>
                </c:pt>
              </c:numCache>
            </c:numRef>
          </c:val>
        </c:ser>
        <c:ser>
          <c:idx val="3"/>
          <c:order val="3"/>
          <c:tx>
            <c:strRef>
              <c:f>Gràfics!$Q$206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Gràfics!$M$207:$M$211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Gràfics!$Q$207:$Q$211</c:f>
              <c:numCache>
                <c:formatCode>###0.0%</c:formatCode>
                <c:ptCount val="5"/>
                <c:pt idx="0">
                  <c:v>0.04</c:v>
                </c:pt>
                <c:pt idx="1">
                  <c:v>0.2105263157894737</c:v>
                </c:pt>
                <c:pt idx="2">
                  <c:v>0.1</c:v>
                </c:pt>
                <c:pt idx="3">
                  <c:v>0.2</c:v>
                </c:pt>
                <c:pt idx="4">
                  <c:v>5.8823529411764712E-2</c:v>
                </c:pt>
              </c:numCache>
            </c:numRef>
          </c:val>
        </c:ser>
        <c:ser>
          <c:idx val="4"/>
          <c:order val="4"/>
          <c:tx>
            <c:strRef>
              <c:f>Gràfics!$R$206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Gràfics!$M$207:$M$211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Gràfics!$R$207:$R$211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099648"/>
        <c:axId val="151121920"/>
      </c:barChart>
      <c:catAx>
        <c:axId val="15109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1121920"/>
        <c:crosses val="autoZero"/>
        <c:auto val="1"/>
        <c:lblAlgn val="ctr"/>
        <c:lblOffset val="100"/>
        <c:noMultiLvlLbl val="0"/>
      </c:catAx>
      <c:valAx>
        <c:axId val="1511219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1099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Gràfics!$N$228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Gràfics!$M$229:$M$233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Gràfics!$N$229:$N$233</c:f>
              <c:numCache>
                <c:formatCode>###0.0%</c:formatCode>
                <c:ptCount val="5"/>
                <c:pt idx="0">
                  <c:v>5.5555555555555552E-2</c:v>
                </c:pt>
                <c:pt idx="1">
                  <c:v>0</c:v>
                </c:pt>
                <c:pt idx="2">
                  <c:v>0.12698412698412698</c:v>
                </c:pt>
                <c:pt idx="3">
                  <c:v>0.16666666666666669</c:v>
                </c:pt>
                <c:pt idx="4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Gràfics!$O$228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Gràfics!$M$229:$M$233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Gràfics!$O$229:$O$233</c:f>
              <c:numCache>
                <c:formatCode>###0.0%</c:formatCode>
                <c:ptCount val="5"/>
                <c:pt idx="0">
                  <c:v>0.94444444444444442</c:v>
                </c:pt>
                <c:pt idx="1">
                  <c:v>1</c:v>
                </c:pt>
                <c:pt idx="2">
                  <c:v>0.87301587301587302</c:v>
                </c:pt>
                <c:pt idx="3">
                  <c:v>0.83333333333333326</c:v>
                </c:pt>
                <c:pt idx="4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405696"/>
        <c:axId val="151407232"/>
      </c:barChart>
      <c:catAx>
        <c:axId val="15140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51407232"/>
        <c:crosses val="autoZero"/>
        <c:auto val="1"/>
        <c:lblAlgn val="ctr"/>
        <c:lblOffset val="100"/>
        <c:noMultiLvlLbl val="0"/>
      </c:catAx>
      <c:valAx>
        <c:axId val="1514072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1405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Gràfics!$N$250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Gràfics!$M$251:$M$255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Gràfics!$N$251:$N$255</c:f>
              <c:numCache>
                <c:formatCode>###0.0%</c:formatCode>
                <c:ptCount val="5"/>
                <c:pt idx="0">
                  <c:v>0.13043478260869565</c:v>
                </c:pt>
                <c:pt idx="1">
                  <c:v>0.2</c:v>
                </c:pt>
                <c:pt idx="2">
                  <c:v>0.20689655172413793</c:v>
                </c:pt>
                <c:pt idx="3">
                  <c:v>0</c:v>
                </c:pt>
                <c:pt idx="4">
                  <c:v>0.28571428571428575</c:v>
                </c:pt>
              </c:numCache>
            </c:numRef>
          </c:val>
        </c:ser>
        <c:ser>
          <c:idx val="1"/>
          <c:order val="1"/>
          <c:tx>
            <c:strRef>
              <c:f>Gràfics!$O$250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Gràfics!$M$251:$M$255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Gràfics!$O$251:$O$255</c:f>
              <c:numCache>
                <c:formatCode>###0.0%</c:formatCode>
                <c:ptCount val="5"/>
                <c:pt idx="0">
                  <c:v>0.39130434782608697</c:v>
                </c:pt>
                <c:pt idx="1">
                  <c:v>0.4</c:v>
                </c:pt>
                <c:pt idx="2">
                  <c:v>0.44827586206896552</c:v>
                </c:pt>
                <c:pt idx="3">
                  <c:v>0.6</c:v>
                </c:pt>
                <c:pt idx="4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Gràfics!$P$250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Gràfics!$M$251:$M$255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Gràfics!$P$251:$P$255</c:f>
              <c:numCache>
                <c:formatCode>###0.0%</c:formatCode>
                <c:ptCount val="5"/>
                <c:pt idx="0">
                  <c:v>0.47826086956521741</c:v>
                </c:pt>
                <c:pt idx="1">
                  <c:v>0.4</c:v>
                </c:pt>
                <c:pt idx="2">
                  <c:v>0.34482758620689657</c:v>
                </c:pt>
                <c:pt idx="3">
                  <c:v>0.4</c:v>
                </c:pt>
                <c:pt idx="4">
                  <c:v>0.28571428571428575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55232"/>
        <c:axId val="151456768"/>
        <c:axId val="0"/>
      </c:bar3DChart>
      <c:catAx>
        <c:axId val="151455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51456768"/>
        <c:crosses val="autoZero"/>
        <c:auto val="1"/>
        <c:lblAlgn val="ctr"/>
        <c:lblOffset val="100"/>
        <c:noMultiLvlLbl val="0"/>
      </c:catAx>
      <c:valAx>
        <c:axId val="1514567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14552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Gràfics!$N$272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Gràfics!$M$273:$M$277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Gràfics!$N$273:$N$277</c:f>
              <c:numCache>
                <c:formatCode>###0.0%</c:formatCode>
                <c:ptCount val="5"/>
                <c:pt idx="0">
                  <c:v>9.3333333333333338E-2</c:v>
                </c:pt>
                <c:pt idx="1">
                  <c:v>0.15789473684210525</c:v>
                </c:pt>
                <c:pt idx="2">
                  <c:v>5.7142857142857141E-2</c:v>
                </c:pt>
                <c:pt idx="3">
                  <c:v>0.13333333333333333</c:v>
                </c:pt>
                <c:pt idx="4">
                  <c:v>0.11764705882352942</c:v>
                </c:pt>
              </c:numCache>
            </c:numRef>
          </c:val>
        </c:ser>
        <c:ser>
          <c:idx val="1"/>
          <c:order val="1"/>
          <c:tx>
            <c:strRef>
              <c:f>Gràfics!$O$272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Gràfics!$M$273:$M$277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Gràfics!$O$273:$O$277</c:f>
              <c:numCache>
                <c:formatCode>###0.0%</c:formatCode>
                <c:ptCount val="5"/>
                <c:pt idx="0">
                  <c:v>0.90666666666666673</c:v>
                </c:pt>
                <c:pt idx="1">
                  <c:v>0.8421052631578948</c:v>
                </c:pt>
                <c:pt idx="2">
                  <c:v>0.94285714285714295</c:v>
                </c:pt>
                <c:pt idx="3">
                  <c:v>0.8666666666666667</c:v>
                </c:pt>
                <c:pt idx="4">
                  <c:v>0.88235294117647056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16288"/>
        <c:axId val="151517824"/>
        <c:axId val="0"/>
      </c:bar3DChart>
      <c:catAx>
        <c:axId val="151516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51517824"/>
        <c:crosses val="autoZero"/>
        <c:auto val="1"/>
        <c:lblAlgn val="ctr"/>
        <c:lblOffset val="100"/>
        <c:noMultiLvlLbl val="0"/>
      </c:catAx>
      <c:valAx>
        <c:axId val="1515178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1516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Requisits per a la feina: Titulació específica i funcions pròpies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345500000000001"/>
          <c:y val="0.23621225354734326"/>
          <c:w val="0.70645740740740737"/>
          <c:h val="0.44644234761816126"/>
        </c:manualLayout>
      </c:layout>
      <c:barChart>
        <c:barDir val="col"/>
        <c:grouping val="clustered"/>
        <c:varyColors val="1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Resum!$Y$36:$Y$40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Resum!$Z$36:$Z$40</c:f>
              <c:numCache>
                <c:formatCode>###0.0%</c:formatCode>
                <c:ptCount val="5"/>
                <c:pt idx="0">
                  <c:v>0.64</c:v>
                </c:pt>
                <c:pt idx="1">
                  <c:v>0.47399999999999998</c:v>
                </c:pt>
                <c:pt idx="2">
                  <c:v>0.54300000000000004</c:v>
                </c:pt>
                <c:pt idx="3">
                  <c:v>0.6</c:v>
                </c:pt>
                <c:pt idx="4">
                  <c:v>0.47099999999999997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00448"/>
        <c:axId val="146201984"/>
      </c:barChart>
      <c:catAx>
        <c:axId val="1462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46201984"/>
        <c:crosses val="autoZero"/>
        <c:auto val="1"/>
        <c:lblAlgn val="ctr"/>
        <c:lblOffset val="100"/>
        <c:noMultiLvlLbl val="0"/>
      </c:catAx>
      <c:valAx>
        <c:axId val="146201984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none"/>
        <c:minorTickMark val="none"/>
        <c:tickLblPos val="none"/>
        <c:crossAx val="14620044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9658355906904748"/>
          <c:y val="0.60796900208944959"/>
          <c:w val="1.0374629148469606E-2"/>
          <c:h val="1.2305006744425914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Gràfics!$N$295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Gràfics!$M$296:$M$300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Gràfics!$N$296:$N$300</c:f>
              <c:numCache>
                <c:formatCode>###0.0%</c:formatCode>
                <c:ptCount val="5"/>
                <c:pt idx="0">
                  <c:v>0.65333333333333332</c:v>
                </c:pt>
                <c:pt idx="1">
                  <c:v>0.8421052631578948</c:v>
                </c:pt>
                <c:pt idx="2">
                  <c:v>0.72857142857142865</c:v>
                </c:pt>
                <c:pt idx="3">
                  <c:v>0.8666666666666667</c:v>
                </c:pt>
                <c:pt idx="4">
                  <c:v>0.88235294117647056</c:v>
                </c:pt>
              </c:numCache>
            </c:numRef>
          </c:val>
        </c:ser>
        <c:ser>
          <c:idx val="1"/>
          <c:order val="1"/>
          <c:tx>
            <c:strRef>
              <c:f>Gràfics!$O$295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Gràfics!$M$296:$M$300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Gràfics!$O$296:$O$300</c:f>
              <c:numCache>
                <c:formatCode>###0.0%</c:formatCode>
                <c:ptCount val="5"/>
                <c:pt idx="0">
                  <c:v>0.04</c:v>
                </c:pt>
                <c:pt idx="1">
                  <c:v>5.2631578947368425E-2</c:v>
                </c:pt>
                <c:pt idx="2">
                  <c:v>7.1428571428571438E-2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Gràfics!$P$295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Gràfics!$M$296:$M$300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Gràfics!$P$296:$P$300</c:f>
              <c:numCache>
                <c:formatCode>###0.0%</c:formatCode>
                <c:ptCount val="5"/>
                <c:pt idx="0">
                  <c:v>0.08</c:v>
                </c:pt>
                <c:pt idx="1">
                  <c:v>5.2631578947368425E-2</c:v>
                </c:pt>
                <c:pt idx="2">
                  <c:v>4.2857142857142858E-2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3"/>
          <c:order val="3"/>
          <c:tx>
            <c:strRef>
              <c:f>Gràfics!$Q$295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Gràfics!$M$296:$M$300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Gràfics!$Q$296:$Q$300</c:f>
              <c:numCache>
                <c:formatCode>###0.0%</c:formatCode>
                <c:ptCount val="5"/>
                <c:pt idx="0">
                  <c:v>0.04</c:v>
                </c:pt>
                <c:pt idx="1">
                  <c:v>0</c:v>
                </c:pt>
                <c:pt idx="2">
                  <c:v>5.7142857142857141E-2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Gràfics!$R$295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Gràfics!$M$296:$M$300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Gràfics!$R$296:$R$300</c:f>
              <c:numCache>
                <c:formatCode>###0.0%</c:formatCode>
                <c:ptCount val="5"/>
                <c:pt idx="0">
                  <c:v>9.3333333333333338E-2</c:v>
                </c:pt>
                <c:pt idx="1">
                  <c:v>5.2631578947368425E-2</c:v>
                </c:pt>
                <c:pt idx="2">
                  <c:v>8.5714285714285715E-2</c:v>
                </c:pt>
                <c:pt idx="3">
                  <c:v>0.13333333333333333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Gràfics!$S$295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Gràfics!$M$296:$M$300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Gràfics!$S$296:$S$300</c:f>
              <c:numCache>
                <c:formatCode>###0.0%</c:formatCode>
                <c:ptCount val="5"/>
                <c:pt idx="0">
                  <c:v>0.08</c:v>
                </c:pt>
                <c:pt idx="1">
                  <c:v>0</c:v>
                </c:pt>
                <c:pt idx="2">
                  <c:v>1.4285714285714285E-2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Gràfics!$T$295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Gràfics!$M$296:$M$300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Gràfics!$T$296:$T$300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013440"/>
        <c:axId val="152031616"/>
        <c:axId val="0"/>
      </c:bar3DChart>
      <c:catAx>
        <c:axId val="15201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52031616"/>
        <c:crosses val="autoZero"/>
        <c:auto val="1"/>
        <c:lblAlgn val="ctr"/>
        <c:lblOffset val="100"/>
        <c:noMultiLvlLbl val="0"/>
      </c:catAx>
      <c:valAx>
        <c:axId val="1520316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013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Gràfics!$M$319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Gràfics!$M$320:$M$324</c:f>
              <c:numCache>
                <c:formatCode>###0.0%</c:formatCode>
                <c:ptCount val="5"/>
                <c:pt idx="0">
                  <c:v>2.7777777777777776E-2</c:v>
                </c:pt>
                <c:pt idx="1">
                  <c:v>5.5555555555555552E-2</c:v>
                </c:pt>
                <c:pt idx="2">
                  <c:v>7.3529411764705885E-2</c:v>
                </c:pt>
                <c:pt idx="3">
                  <c:v>0.25</c:v>
                </c:pt>
                <c:pt idx="4">
                  <c:v>0.17647058823529413</c:v>
                </c:pt>
              </c:numCache>
            </c:numRef>
          </c:val>
        </c:ser>
        <c:ser>
          <c:idx val="1"/>
          <c:order val="1"/>
          <c:tx>
            <c:strRef>
              <c:f>Gràfics!$N$319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Gràfics!$N$320:$N$324</c:f>
              <c:numCache>
                <c:formatCode>###0.0%</c:formatCode>
                <c:ptCount val="5"/>
                <c:pt idx="0">
                  <c:v>2.7777777777777776E-2</c:v>
                </c:pt>
                <c:pt idx="1">
                  <c:v>0</c:v>
                </c:pt>
                <c:pt idx="2">
                  <c:v>0.13235294117647059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Gràfics!$O$319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Gràfics!$O$320:$O$324</c:f>
              <c:numCache>
                <c:formatCode>###0.0%</c:formatCode>
                <c:ptCount val="5"/>
                <c:pt idx="0">
                  <c:v>5.5555555555555552E-2</c:v>
                </c:pt>
                <c:pt idx="1">
                  <c:v>0.16666666666666669</c:v>
                </c:pt>
                <c:pt idx="2">
                  <c:v>0.13235294117647059</c:v>
                </c:pt>
                <c:pt idx="3">
                  <c:v>0.16666666666666669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Gràfics!$P$319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Gràfics!$P$320:$P$324</c:f>
              <c:numCache>
                <c:formatCode>###0.0%</c:formatCode>
                <c:ptCount val="5"/>
                <c:pt idx="0">
                  <c:v>2.7777777777777776E-2</c:v>
                </c:pt>
                <c:pt idx="1">
                  <c:v>0.1111111111111111</c:v>
                </c:pt>
                <c:pt idx="2">
                  <c:v>5.8823529411764712E-2</c:v>
                </c:pt>
                <c:pt idx="3">
                  <c:v>8.3333333333333343E-2</c:v>
                </c:pt>
                <c:pt idx="4">
                  <c:v>0.11764705882352942</c:v>
                </c:pt>
              </c:numCache>
            </c:numRef>
          </c:val>
        </c:ser>
        <c:ser>
          <c:idx val="4"/>
          <c:order val="4"/>
          <c:tx>
            <c:strRef>
              <c:f>Gràfics!$Q$319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Gràfics!$Q$320:$Q$324</c:f>
              <c:numCache>
                <c:formatCode>###0.0%</c:formatCode>
                <c:ptCount val="5"/>
                <c:pt idx="0">
                  <c:v>9.722222222222221E-2</c:v>
                </c:pt>
                <c:pt idx="1">
                  <c:v>0.16666666666666669</c:v>
                </c:pt>
                <c:pt idx="2">
                  <c:v>0.33823529411764702</c:v>
                </c:pt>
                <c:pt idx="3">
                  <c:v>0.16666666666666669</c:v>
                </c:pt>
                <c:pt idx="4">
                  <c:v>0.29411764705882354</c:v>
                </c:pt>
              </c:numCache>
            </c:numRef>
          </c:val>
        </c:ser>
        <c:ser>
          <c:idx val="5"/>
          <c:order val="5"/>
          <c:tx>
            <c:strRef>
              <c:f>Gràfics!$R$319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Gràfics!$R$320:$R$324</c:f>
              <c:numCache>
                <c:formatCode>###0.0%</c:formatCode>
                <c:ptCount val="5"/>
                <c:pt idx="0">
                  <c:v>0.375</c:v>
                </c:pt>
                <c:pt idx="1">
                  <c:v>0.22222222222222221</c:v>
                </c:pt>
                <c:pt idx="2">
                  <c:v>0.16176470588235292</c:v>
                </c:pt>
                <c:pt idx="3">
                  <c:v>0.25</c:v>
                </c:pt>
                <c:pt idx="4">
                  <c:v>0.23529411764705885</c:v>
                </c:pt>
              </c:numCache>
            </c:numRef>
          </c:val>
        </c:ser>
        <c:ser>
          <c:idx val="6"/>
          <c:order val="6"/>
          <c:tx>
            <c:strRef>
              <c:f>Gràfics!$S$319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Gràfics!$S$320:$S$324</c:f>
              <c:numCache>
                <c:formatCode>###0.0%</c:formatCode>
                <c:ptCount val="5"/>
                <c:pt idx="0">
                  <c:v>0.25</c:v>
                </c:pt>
                <c:pt idx="1">
                  <c:v>0.22222222222222221</c:v>
                </c:pt>
                <c:pt idx="2">
                  <c:v>0.10294117647058824</c:v>
                </c:pt>
                <c:pt idx="3">
                  <c:v>8.3333333333333343E-2</c:v>
                </c:pt>
                <c:pt idx="4">
                  <c:v>0.17647058823529413</c:v>
                </c:pt>
              </c:numCache>
            </c:numRef>
          </c:val>
        </c:ser>
        <c:ser>
          <c:idx val="7"/>
          <c:order val="7"/>
          <c:tx>
            <c:strRef>
              <c:f>Gràfics!$T$319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Gràfics!$L$320:$L$324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Gràfics!$T$320:$T$324</c:f>
              <c:numCache>
                <c:formatCode>###0.0%</c:formatCode>
                <c:ptCount val="5"/>
                <c:pt idx="0">
                  <c:v>0.1388888888888889</c:v>
                </c:pt>
                <c:pt idx="1">
                  <c:v>5.5555555555555552E-2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167552"/>
        <c:axId val="152169088"/>
      </c:barChart>
      <c:catAx>
        <c:axId val="152167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52169088"/>
        <c:crosses val="autoZero"/>
        <c:auto val="1"/>
        <c:lblAlgn val="ctr"/>
        <c:lblOffset val="100"/>
        <c:noMultiLvlLbl val="0"/>
      </c:catAx>
      <c:valAx>
        <c:axId val="1521690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167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Gràfics!$M$346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Gràfics!$L$347:$L$351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Gràfics!$M$347:$M$351</c:f>
              <c:numCache>
                <c:formatCode>###0.0%</c:formatCode>
                <c:ptCount val="5"/>
                <c:pt idx="0">
                  <c:v>0.15277777777777779</c:v>
                </c:pt>
                <c:pt idx="1">
                  <c:v>0.2</c:v>
                </c:pt>
                <c:pt idx="2">
                  <c:v>0.11290322580645162</c:v>
                </c:pt>
                <c:pt idx="3">
                  <c:v>0.25</c:v>
                </c:pt>
                <c:pt idx="4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Gràfics!$N$346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Gràfics!$L$347:$L$351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Gràfics!$N$347:$N$351</c:f>
              <c:numCache>
                <c:formatCode>###0.0%</c:formatCode>
                <c:ptCount val="5"/>
                <c:pt idx="0">
                  <c:v>0.2638888888888889</c:v>
                </c:pt>
                <c:pt idx="1">
                  <c:v>6.6666666666666666E-2</c:v>
                </c:pt>
                <c:pt idx="2">
                  <c:v>0.29032258064516125</c:v>
                </c:pt>
                <c:pt idx="3">
                  <c:v>0.25</c:v>
                </c:pt>
                <c:pt idx="4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Gràfics!$O$346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Gràfics!$L$347:$L$351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Gràfics!$O$347:$O$351</c:f>
              <c:numCache>
                <c:formatCode>###0.0%</c:formatCode>
                <c:ptCount val="5"/>
                <c:pt idx="0">
                  <c:v>0.1388888888888889</c:v>
                </c:pt>
                <c:pt idx="1">
                  <c:v>0.2</c:v>
                </c:pt>
                <c:pt idx="2">
                  <c:v>0.16129032258064516</c:v>
                </c:pt>
                <c:pt idx="3">
                  <c:v>8.3333333333333343E-2</c:v>
                </c:pt>
                <c:pt idx="4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Gràfics!$P$346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Gràfics!$L$347:$L$351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Gràfics!$P$347:$P$351</c:f>
              <c:numCache>
                <c:formatCode>###0.0%</c:formatCode>
                <c:ptCount val="5"/>
                <c:pt idx="0">
                  <c:v>0.15277777777777779</c:v>
                </c:pt>
                <c:pt idx="1">
                  <c:v>6.6666666666666666E-2</c:v>
                </c:pt>
                <c:pt idx="2">
                  <c:v>9.6774193548387094E-2</c:v>
                </c:pt>
                <c:pt idx="3">
                  <c:v>0</c:v>
                </c:pt>
                <c:pt idx="4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Gràfics!$Q$346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Gràfics!$L$347:$L$351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Gràfics!$Q$347:$Q$351</c:f>
              <c:numCache>
                <c:formatCode>###0.0%</c:formatCode>
                <c:ptCount val="5"/>
                <c:pt idx="0">
                  <c:v>2.7777777777777776E-2</c:v>
                </c:pt>
                <c:pt idx="1">
                  <c:v>6.6666666666666666E-2</c:v>
                </c:pt>
                <c:pt idx="2">
                  <c:v>1.6129032258064516E-2</c:v>
                </c:pt>
                <c:pt idx="3">
                  <c:v>8.3333333333333343E-2</c:v>
                </c:pt>
                <c:pt idx="4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Gràfics!$R$346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Gràfics!$L$347:$L$351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Gràfics!$R$347:$R$351</c:f>
              <c:numCache>
                <c:formatCode>###0.0%</c:formatCode>
                <c:ptCount val="5"/>
                <c:pt idx="0">
                  <c:v>0.2638888888888889</c:v>
                </c:pt>
                <c:pt idx="1">
                  <c:v>0.4</c:v>
                </c:pt>
                <c:pt idx="2">
                  <c:v>0.32258064516129031</c:v>
                </c:pt>
                <c:pt idx="3">
                  <c:v>0.33333333333333337</c:v>
                </c:pt>
                <c:pt idx="4">
                  <c:v>0.4375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306432"/>
        <c:axId val="152307968"/>
      </c:barChart>
      <c:catAx>
        <c:axId val="152306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2307968"/>
        <c:crosses val="autoZero"/>
        <c:auto val="1"/>
        <c:lblAlgn val="ctr"/>
        <c:lblOffset val="100"/>
        <c:noMultiLvlLbl val="0"/>
      </c:catAx>
      <c:valAx>
        <c:axId val="1523079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3064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Gràfics!$M$370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Gràfics!$M$371:$M$375</c:f>
              <c:numCache>
                <c:formatCode>###0.0%</c:formatCode>
                <c:ptCount val="5"/>
                <c:pt idx="0">
                  <c:v>0.48</c:v>
                </c:pt>
                <c:pt idx="1">
                  <c:v>0.26315789473684209</c:v>
                </c:pt>
                <c:pt idx="2">
                  <c:v>0.31428571428571428</c:v>
                </c:pt>
                <c:pt idx="3">
                  <c:v>0.4</c:v>
                </c:pt>
                <c:pt idx="4">
                  <c:v>0.58823529411764708</c:v>
                </c:pt>
              </c:numCache>
            </c:numRef>
          </c:val>
        </c:ser>
        <c:ser>
          <c:idx val="1"/>
          <c:order val="1"/>
          <c:tx>
            <c:strRef>
              <c:f>Gràfics!$N$370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Gràfics!$N$371:$N$375</c:f>
              <c:numCache>
                <c:formatCode>###0.0%</c:formatCode>
                <c:ptCount val="5"/>
                <c:pt idx="0">
                  <c:v>5.333333333333333E-2</c:v>
                </c:pt>
                <c:pt idx="1">
                  <c:v>0.2105263157894737</c:v>
                </c:pt>
                <c:pt idx="2">
                  <c:v>7.1428571428571438E-2</c:v>
                </c:pt>
                <c:pt idx="3">
                  <c:v>0.33333333333333337</c:v>
                </c:pt>
                <c:pt idx="4">
                  <c:v>0.29411764705882354</c:v>
                </c:pt>
              </c:numCache>
            </c:numRef>
          </c:val>
        </c:ser>
        <c:ser>
          <c:idx val="2"/>
          <c:order val="2"/>
          <c:tx>
            <c:strRef>
              <c:f>Gràfics!$O$370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Gràfics!$O$371:$O$375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5.2631578947368425E-2</c:v>
                </c:pt>
                <c:pt idx="2">
                  <c:v>2.8571428571428571E-2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3"/>
          <c:order val="3"/>
          <c:tx>
            <c:strRef>
              <c:f>Gràfics!$P$370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9.8777777777777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Gràfics!$P$371:$P$375</c:f>
              <c:numCache>
                <c:formatCode>###0.0%</c:formatCode>
                <c:ptCount val="5"/>
                <c:pt idx="0">
                  <c:v>0.08</c:v>
                </c:pt>
                <c:pt idx="1">
                  <c:v>0.2105263157894737</c:v>
                </c:pt>
                <c:pt idx="2">
                  <c:v>1.4285714285714285E-2</c:v>
                </c:pt>
                <c:pt idx="3">
                  <c:v>0.2</c:v>
                </c:pt>
                <c:pt idx="4">
                  <c:v>5.8823529411764712E-2</c:v>
                </c:pt>
              </c:numCache>
            </c:numRef>
          </c:val>
        </c:ser>
        <c:ser>
          <c:idx val="4"/>
          <c:order val="4"/>
          <c:tx>
            <c:strRef>
              <c:f>Gràfics!$Q$370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Gràfics!$Q$371:$Q$375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Gràfics!$R$370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Gràfics!$R$371:$R$375</c:f>
              <c:numCache>
                <c:formatCode>###0.0%</c:formatCode>
                <c:ptCount val="5"/>
                <c:pt idx="0">
                  <c:v>5.333333333333333E-2</c:v>
                </c:pt>
                <c:pt idx="1">
                  <c:v>0</c:v>
                </c:pt>
                <c:pt idx="2">
                  <c:v>2.8571428571428571E-2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Gràfics!$S$370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Gràfics!$S$371:$S$375</c:f>
              <c:numCache>
                <c:formatCode>###0.0%</c:formatCode>
                <c:ptCount val="5"/>
                <c:pt idx="0">
                  <c:v>0.54666666666666663</c:v>
                </c:pt>
                <c:pt idx="1">
                  <c:v>0.73684210526315796</c:v>
                </c:pt>
                <c:pt idx="2">
                  <c:v>0.74285714285714288</c:v>
                </c:pt>
                <c:pt idx="3">
                  <c:v>0.6</c:v>
                </c:pt>
                <c:pt idx="4">
                  <c:v>0.76470588235294112</c:v>
                </c:pt>
              </c:numCache>
            </c:numRef>
          </c:val>
        </c:ser>
        <c:ser>
          <c:idx val="7"/>
          <c:order val="7"/>
          <c:tx>
            <c:strRef>
              <c:f>Gràfics!$T$370</c:f>
              <c:strCache>
                <c:ptCount val="1"/>
                <c:pt idx="0">
                  <c:v>Altres funcions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Gràfics!$T$371:$T$375</c:f>
              <c:numCache>
                <c:formatCode>###0.0%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Gràfics!$U$370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Gràfics!$L$371:$L$375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Gràfics!$U$371:$U$375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444928"/>
        <c:axId val="152446464"/>
        <c:axId val="0"/>
      </c:bar3DChart>
      <c:catAx>
        <c:axId val="15244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52446464"/>
        <c:crosses val="autoZero"/>
        <c:auto val="1"/>
        <c:lblAlgn val="ctr"/>
        <c:lblOffset val="100"/>
        <c:noMultiLvlLbl val="0"/>
      </c:catAx>
      <c:valAx>
        <c:axId val="15244646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52444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interpersonals i de gestió</a:t>
            </a:r>
          </a:p>
        </c:rich>
      </c:tx>
      <c:layout>
        <c:manualLayout>
          <c:xMode val="edge"/>
          <c:yMode val="edge"/>
          <c:x val="8.5952777777777767E-2"/>
          <c:y val="1.89957264957264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117555555555554E-2"/>
          <c:y val="0.31991410256410258"/>
          <c:w val="0.86929755555555555"/>
          <c:h val="0.612103846153846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Gràfics!$AH$482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Gràfics!$AN$481:$AS$481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Gràfics!$AN$482:$AS$482</c:f>
              <c:numCache>
                <c:formatCode>###0.00</c:formatCode>
                <c:ptCount val="6"/>
                <c:pt idx="0">
                  <c:v>-1.1200000000000001</c:v>
                </c:pt>
                <c:pt idx="1">
                  <c:v>-2.0533333333333328</c:v>
                </c:pt>
                <c:pt idx="2">
                  <c:v>-1.2933333333333328</c:v>
                </c:pt>
                <c:pt idx="3">
                  <c:v>-1.1866666666666668</c:v>
                </c:pt>
                <c:pt idx="4">
                  <c:v>-1.5066666666666673</c:v>
                </c:pt>
                <c:pt idx="5" formatCode="####.00">
                  <c:v>-0.27999999999999997</c:v>
                </c:pt>
              </c:numCache>
            </c:numRef>
          </c:val>
        </c:ser>
        <c:ser>
          <c:idx val="1"/>
          <c:order val="1"/>
          <c:tx>
            <c:strRef>
              <c:f>Gràfics!$AH$483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Gràfics!$AN$481:$AS$481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Gràfics!$AN$483:$AS$483</c:f>
              <c:numCache>
                <c:formatCode>####.00</c:formatCode>
                <c:ptCount val="6"/>
                <c:pt idx="0" formatCode="###0.00">
                  <c:v>-1.0526315789473688</c:v>
                </c:pt>
                <c:pt idx="1">
                  <c:v>-0.94736842105263164</c:v>
                </c:pt>
                <c:pt idx="2">
                  <c:v>-0.89473684210526316</c:v>
                </c:pt>
                <c:pt idx="3">
                  <c:v>-0.78947368421052622</c:v>
                </c:pt>
                <c:pt idx="4" formatCode="###0.00">
                  <c:v>-1</c:v>
                </c:pt>
                <c:pt idx="5">
                  <c:v>-0.63157894736842113</c:v>
                </c:pt>
              </c:numCache>
            </c:numRef>
          </c:val>
        </c:ser>
        <c:ser>
          <c:idx val="2"/>
          <c:order val="2"/>
          <c:tx>
            <c:strRef>
              <c:f>Gràfics!$AH$484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Gràfics!$AN$481:$AS$481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Gràfics!$AN$484:$AS$484</c:f>
              <c:numCache>
                <c:formatCode>###0.00</c:formatCode>
                <c:ptCount val="6"/>
                <c:pt idx="0">
                  <c:v>-1.0571428571428572</c:v>
                </c:pt>
                <c:pt idx="1">
                  <c:v>-1.4714285714285711</c:v>
                </c:pt>
                <c:pt idx="2">
                  <c:v>-1.0428571428571429</c:v>
                </c:pt>
                <c:pt idx="3" formatCode="####.00">
                  <c:v>-0.79999999999999993</c:v>
                </c:pt>
                <c:pt idx="4">
                  <c:v>-1.528571428571428</c:v>
                </c:pt>
                <c:pt idx="5" formatCode="####.00">
                  <c:v>-0.4714285714285712</c:v>
                </c:pt>
              </c:numCache>
            </c:numRef>
          </c:val>
        </c:ser>
        <c:ser>
          <c:idx val="3"/>
          <c:order val="3"/>
          <c:tx>
            <c:strRef>
              <c:f>Gràfics!$AH$485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Gràfics!$AN$481:$AS$481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Gràfics!$AN$485:$AS$485</c:f>
              <c:numCache>
                <c:formatCode>###0.00</c:formatCode>
                <c:ptCount val="6"/>
                <c:pt idx="0">
                  <c:v>-2.2000000000000002</c:v>
                </c:pt>
                <c:pt idx="1">
                  <c:v>-2.6</c:v>
                </c:pt>
                <c:pt idx="2">
                  <c:v>-1.9333333333333336</c:v>
                </c:pt>
                <c:pt idx="3" formatCode="####.00">
                  <c:v>-0.79999999999999993</c:v>
                </c:pt>
                <c:pt idx="4">
                  <c:v>-2.0000000000000004</c:v>
                </c:pt>
                <c:pt idx="5" formatCode="####.00">
                  <c:v>-0.73333333333333328</c:v>
                </c:pt>
              </c:numCache>
            </c:numRef>
          </c:val>
        </c:ser>
        <c:ser>
          <c:idx val="4"/>
          <c:order val="4"/>
          <c:tx>
            <c:strRef>
              <c:f>Gràfics!$AH$486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Gràfics!$AN$481:$AS$481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Gràfics!$AN$486:$AS$486</c:f>
              <c:numCache>
                <c:formatCode>###0.00</c:formatCode>
                <c:ptCount val="6"/>
                <c:pt idx="0">
                  <c:v>-1.8235294117647056</c:v>
                </c:pt>
                <c:pt idx="1">
                  <c:v>-2.1176470588235294</c:v>
                </c:pt>
                <c:pt idx="2">
                  <c:v>-1.3529411764705885</c:v>
                </c:pt>
                <c:pt idx="3">
                  <c:v>-1.1176470588235297</c:v>
                </c:pt>
                <c:pt idx="4">
                  <c:v>-2.3125000000000004</c:v>
                </c:pt>
                <c:pt idx="5">
                  <c:v>-1.1764705882352944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96000"/>
        <c:axId val="152497536"/>
      </c:barChart>
      <c:catAx>
        <c:axId val="15249600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sz="1000" b="1"/>
            </a:pPr>
            <a:endParaRPr lang="ca-ES"/>
          </a:p>
        </c:txPr>
        <c:crossAx val="152497536"/>
        <c:crosses val="autoZero"/>
        <c:auto val="1"/>
        <c:lblAlgn val="ctr"/>
        <c:lblOffset val="100"/>
        <c:noMultiLvlLbl val="0"/>
      </c:catAx>
      <c:valAx>
        <c:axId val="15249753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524960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Gràfics!$M$762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Gràfics!$N$760:$Q$761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Gràfics!$N$762:$Q$762</c:f>
              <c:numCache>
                <c:formatCode>###0.0%</c:formatCode>
                <c:ptCount val="4"/>
                <c:pt idx="0">
                  <c:v>0.39189189189189189</c:v>
                </c:pt>
                <c:pt idx="1">
                  <c:v>0.14864864864864866</c:v>
                </c:pt>
                <c:pt idx="2">
                  <c:v>0.27027027027027029</c:v>
                </c:pt>
                <c:pt idx="3">
                  <c:v>0.1891891891891892</c:v>
                </c:pt>
              </c:numCache>
            </c:numRef>
          </c:val>
        </c:ser>
        <c:ser>
          <c:idx val="1"/>
          <c:order val="1"/>
          <c:tx>
            <c:strRef>
              <c:f>Gràfics!$M$763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Gràfics!$N$760:$Q$761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Gràfics!$N$763:$Q$763</c:f>
              <c:numCache>
                <c:formatCode>###0.0%</c:formatCode>
                <c:ptCount val="4"/>
                <c:pt idx="0">
                  <c:v>0.2105263157894737</c:v>
                </c:pt>
                <c:pt idx="1">
                  <c:v>0.36842105263157898</c:v>
                </c:pt>
                <c:pt idx="2">
                  <c:v>0.2105263157894737</c:v>
                </c:pt>
                <c:pt idx="3">
                  <c:v>0.2105263157894737</c:v>
                </c:pt>
              </c:numCache>
            </c:numRef>
          </c:val>
        </c:ser>
        <c:ser>
          <c:idx val="2"/>
          <c:order val="2"/>
          <c:tx>
            <c:strRef>
              <c:f>Gràfics!$M$764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Gràfics!$N$760:$Q$761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Gràfics!$N$764:$Q$764</c:f>
              <c:numCache>
                <c:formatCode>###0.0%</c:formatCode>
                <c:ptCount val="4"/>
                <c:pt idx="0">
                  <c:v>0.670886075949367</c:v>
                </c:pt>
                <c:pt idx="1">
                  <c:v>0.24050632911392406</c:v>
                </c:pt>
                <c:pt idx="2">
                  <c:v>7.5949367088607597E-2</c:v>
                </c:pt>
                <c:pt idx="3">
                  <c:v>1.2658227848101267E-2</c:v>
                </c:pt>
              </c:numCache>
            </c:numRef>
          </c:val>
        </c:ser>
        <c:ser>
          <c:idx val="3"/>
          <c:order val="3"/>
          <c:tx>
            <c:strRef>
              <c:f>Gràfics!$M$765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Gràfics!$N$760:$Q$761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Gràfics!$N$765:$Q$765</c:f>
              <c:numCache>
                <c:formatCode>###0.0%</c:formatCode>
                <c:ptCount val="4"/>
                <c:pt idx="0">
                  <c:v>0.35</c:v>
                </c:pt>
                <c:pt idx="1">
                  <c:v>0.45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</c:ser>
        <c:ser>
          <c:idx val="4"/>
          <c:order val="4"/>
          <c:tx>
            <c:strRef>
              <c:f>Gràfics!$M$766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Gràfics!$N$760:$Q$761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Gràfics!$N$766:$Q$766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0.22222222222222221</c:v>
                </c:pt>
                <c:pt idx="2">
                  <c:v>0.1111111111111111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643072"/>
        <c:axId val="152644608"/>
        <c:axId val="0"/>
      </c:bar3DChart>
      <c:catAx>
        <c:axId val="152643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ca-ES"/>
          </a:p>
        </c:txPr>
        <c:crossAx val="152644608"/>
        <c:crosses val="autoZero"/>
        <c:auto val="1"/>
        <c:lblAlgn val="ctr"/>
        <c:lblOffset val="100"/>
        <c:noMultiLvlLbl val="0"/>
      </c:catAx>
      <c:valAx>
        <c:axId val="1526446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26430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Gràfics!$M$783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Gràfics!$L$784:$L$788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Gràfics!$M$784:$M$788</c:f>
              <c:numCache>
                <c:formatCode>###0.0%</c:formatCode>
                <c:ptCount val="5"/>
                <c:pt idx="0">
                  <c:v>0.64383561643835618</c:v>
                </c:pt>
                <c:pt idx="1">
                  <c:v>0.5625</c:v>
                </c:pt>
                <c:pt idx="2">
                  <c:v>0.58227848101265822</c:v>
                </c:pt>
                <c:pt idx="3">
                  <c:v>0.65</c:v>
                </c:pt>
                <c:pt idx="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Gràfics!$N$783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Gràfics!$L$784:$L$788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Gràfics!$N$784:$N$788</c:f>
              <c:numCache>
                <c:formatCode>###0.0%</c:formatCode>
                <c:ptCount val="5"/>
                <c:pt idx="0">
                  <c:v>0.35616438356164382</c:v>
                </c:pt>
                <c:pt idx="1">
                  <c:v>0.4375</c:v>
                </c:pt>
                <c:pt idx="2">
                  <c:v>0.41772151898734178</c:v>
                </c:pt>
                <c:pt idx="3">
                  <c:v>0.35</c:v>
                </c:pt>
                <c:pt idx="4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Gràfics!$O$783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Gràfics!$L$784:$L$788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Gràfics!$O$784:$O$788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Gràfics!$P$783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Gràfics!$L$784:$L$788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Gràfics!$P$784:$P$788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696320"/>
        <c:axId val="152697856"/>
      </c:barChart>
      <c:catAx>
        <c:axId val="152696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52697856"/>
        <c:crosses val="autoZero"/>
        <c:auto val="1"/>
        <c:lblAlgn val="ctr"/>
        <c:lblOffset val="100"/>
        <c:noMultiLvlLbl val="0"/>
      </c:catAx>
      <c:valAx>
        <c:axId val="1526978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696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Gràfics!$N$804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Gràfics!$M$805:$M$809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Gràfics!$N$805:$N$809</c:f>
              <c:numCache>
                <c:formatCode>###0.0%</c:formatCode>
                <c:ptCount val="5"/>
                <c:pt idx="0">
                  <c:v>0.20833333333333331</c:v>
                </c:pt>
                <c:pt idx="1">
                  <c:v>0.44444444444444442</c:v>
                </c:pt>
                <c:pt idx="2">
                  <c:v>0.35443037974683539</c:v>
                </c:pt>
                <c:pt idx="3">
                  <c:v>0.25</c:v>
                </c:pt>
                <c:pt idx="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Gràfics!$O$804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Gràfics!$M$805:$M$809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Gràfics!$O$805:$O$809</c:f>
              <c:numCache>
                <c:formatCode>###0.0%</c:formatCode>
                <c:ptCount val="5"/>
                <c:pt idx="0">
                  <c:v>8.3333333333333343E-2</c:v>
                </c:pt>
                <c:pt idx="1">
                  <c:v>0</c:v>
                </c:pt>
                <c:pt idx="2">
                  <c:v>0.15189873417721519</c:v>
                </c:pt>
                <c:pt idx="3">
                  <c:v>0.05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Gràfics!$P$804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Gràfics!$M$805:$M$809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Gràfics!$P$805:$P$809</c:f>
              <c:numCache>
                <c:formatCode>###0.0%</c:formatCode>
                <c:ptCount val="5"/>
                <c:pt idx="0">
                  <c:v>0.2361111111111111</c:v>
                </c:pt>
                <c:pt idx="1">
                  <c:v>0.1111111111111111</c:v>
                </c:pt>
                <c:pt idx="2">
                  <c:v>0.189873417721519</c:v>
                </c:pt>
                <c:pt idx="3">
                  <c:v>0.2</c:v>
                </c:pt>
                <c:pt idx="4">
                  <c:v>0.16666666666666669</c:v>
                </c:pt>
              </c:numCache>
            </c:numRef>
          </c:val>
        </c:ser>
        <c:ser>
          <c:idx val="3"/>
          <c:order val="3"/>
          <c:tx>
            <c:strRef>
              <c:f>Gràfics!$Q$804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Gràfics!$M$805:$M$809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Gràfics!$Q$805:$Q$809</c:f>
              <c:numCache>
                <c:formatCode>###0.0%</c:formatCode>
                <c:ptCount val="5"/>
                <c:pt idx="0">
                  <c:v>9.722222222222221E-2</c:v>
                </c:pt>
                <c:pt idx="1">
                  <c:v>0.33333333333333337</c:v>
                </c:pt>
                <c:pt idx="2">
                  <c:v>0.16455696202531644</c:v>
                </c:pt>
                <c:pt idx="3">
                  <c:v>0.1</c:v>
                </c:pt>
                <c:pt idx="4">
                  <c:v>0.16666666666666669</c:v>
                </c:pt>
              </c:numCache>
            </c:numRef>
          </c:val>
        </c:ser>
        <c:ser>
          <c:idx val="4"/>
          <c:order val="4"/>
          <c:tx>
            <c:strRef>
              <c:f>Gràfics!$R$804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Gràfics!$M$805:$M$809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Gràfics!$R$805:$R$809</c:f>
              <c:numCache>
                <c:formatCode>###0.0%</c:formatCode>
                <c:ptCount val="5"/>
                <c:pt idx="0">
                  <c:v>0.375</c:v>
                </c:pt>
                <c:pt idx="1">
                  <c:v>0.1111111111111111</c:v>
                </c:pt>
                <c:pt idx="2">
                  <c:v>0.13924050632911392</c:v>
                </c:pt>
                <c:pt idx="3">
                  <c:v>0.4</c:v>
                </c:pt>
                <c:pt idx="4">
                  <c:v>0.16666666666666669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764800"/>
        <c:axId val="152766336"/>
        <c:axId val="0"/>
      </c:bar3DChart>
      <c:catAx>
        <c:axId val="152764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52766336"/>
        <c:crosses val="autoZero"/>
        <c:auto val="1"/>
        <c:lblAlgn val="ctr"/>
        <c:lblOffset val="100"/>
        <c:noMultiLvlLbl val="0"/>
      </c:catAx>
      <c:valAx>
        <c:axId val="15276633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527648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Gràfics!$P$398</c:f>
              <c:strCache>
                <c:ptCount val="1"/>
                <c:pt idx="0">
                  <c:v>Pesca i piscicultura, aqüicultura d'aigües continentals o marines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Gràfics!$P$399:$P$403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Gràfics!$Q$398</c:f>
              <c:strCache>
                <c:ptCount val="1"/>
                <c:pt idx="0">
                  <c:v>Comb. Sòlids, petroli, gas i minerals radioactius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Gràfics!$Q$399:$Q$403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5.2631578947368425E-2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Gràfics!$R$398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Gràfics!$R$399:$R$403</c:f>
              <c:numCache>
                <c:formatCode>###0.0%</c:formatCode>
                <c:ptCount val="5"/>
                <c:pt idx="0">
                  <c:v>6.6666666666666666E-2</c:v>
                </c:pt>
                <c:pt idx="1">
                  <c:v>5.2631578947368425E-2</c:v>
                </c:pt>
                <c:pt idx="2">
                  <c:v>1.4285714285714285E-2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Gràfics!$S$398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Gràfics!$S$399:$S$403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1.4285714285714285E-2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4"/>
          <c:order val="4"/>
          <c:tx>
            <c:strRef>
              <c:f>Gràfics!$T$398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Gràfics!$T$399:$T$403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1.4285714285714285E-2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5"/>
          <c:order val="5"/>
          <c:tx>
            <c:strRef>
              <c:f>Gràfics!$U$398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Gràfics!$U$399:$U$403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5.2631578947368425E-2</c:v>
                </c:pt>
                <c:pt idx="2">
                  <c:v>4.2857142857142858E-2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Gràfics!$V$398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Gràfics!$V$399:$V$403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7"/>
          <c:order val="7"/>
          <c:tx>
            <c:strRef>
              <c:f>Gràfics!$W$398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Gràfics!$W$399:$W$403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Gràfics!$X$398</c:f>
              <c:strCache>
                <c:ptCount val="1"/>
                <c:pt idx="0">
                  <c:v>Indústries de la fusta, suro i mobles de fusta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Gràfics!$X$399:$X$403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Gràfics!$Y$398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Gràfics!$Y$399:$Y$403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5.2631578947368425E-2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Gràfics!$Z$398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Gràfics!$Z$399:$Z$403</c:f>
              <c:numCache>
                <c:formatCode>###0.0%</c:formatCode>
                <c:ptCount val="5"/>
                <c:pt idx="0">
                  <c:v>0.4</c:v>
                </c:pt>
                <c:pt idx="1">
                  <c:v>0.2105263157894737</c:v>
                </c:pt>
                <c:pt idx="2">
                  <c:v>0.45714285714285713</c:v>
                </c:pt>
                <c:pt idx="3">
                  <c:v>0.33333333333333337</c:v>
                </c:pt>
                <c:pt idx="4">
                  <c:v>0.35294117647058826</c:v>
                </c:pt>
              </c:numCache>
            </c:numRef>
          </c:val>
        </c:ser>
        <c:ser>
          <c:idx val="11"/>
          <c:order val="11"/>
          <c:tx>
            <c:strRef>
              <c:f>Gràfics!$AA$398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222222222222221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Gràfics!$AA$399:$AA$403</c:f>
              <c:numCache>
                <c:formatCode>###0.0%</c:formatCode>
                <c:ptCount val="5"/>
                <c:pt idx="0">
                  <c:v>2.6666666666666665E-2</c:v>
                </c:pt>
                <c:pt idx="1">
                  <c:v>0</c:v>
                </c:pt>
                <c:pt idx="2">
                  <c:v>4.2857142857142858E-2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12"/>
          <c:order val="12"/>
          <c:tx>
            <c:strRef>
              <c:f>Gràfics!$AB$398</c:f>
              <c:strCache>
                <c:ptCount val="1"/>
                <c:pt idx="0">
                  <c:v>Restaurants, cafès i hosteleria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Gràfics!$AB$399:$AB$403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5.2631578947368425E-2</c:v>
                </c:pt>
                <c:pt idx="2">
                  <c:v>2.8571428571428571E-2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3"/>
          <c:order val="13"/>
          <c:tx>
            <c:strRef>
              <c:f>Gràfics!$AC$398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Gràfics!$AC$399:$AC$403</c:f>
              <c:numCache>
                <c:formatCode>###0.0%</c:formatCode>
                <c:ptCount val="5"/>
                <c:pt idx="0">
                  <c:v>6.6666666666666666E-2</c:v>
                </c:pt>
                <c:pt idx="1">
                  <c:v>0</c:v>
                </c:pt>
                <c:pt idx="2">
                  <c:v>4.2857142857142858E-2</c:v>
                </c:pt>
                <c:pt idx="3">
                  <c:v>6.6666666666666666E-2</c:v>
                </c:pt>
                <c:pt idx="4">
                  <c:v>5.8823529411764712E-2</c:v>
                </c:pt>
              </c:numCache>
            </c:numRef>
          </c:val>
        </c:ser>
        <c:ser>
          <c:idx val="14"/>
          <c:order val="14"/>
          <c:tx>
            <c:strRef>
              <c:f>Gràfics!$AD$398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Gràfics!$AD$399:$AD$403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2.8571428571428571E-2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ser>
          <c:idx val="15"/>
          <c:order val="15"/>
          <c:tx>
            <c:strRef>
              <c:f>Gràfics!$AE$398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Gràfics!$AE$399:$AE$403</c:f>
              <c:numCache>
                <c:formatCode>###0.0%</c:formatCode>
                <c:ptCount val="5"/>
                <c:pt idx="0">
                  <c:v>1.3333333333333332E-2</c:v>
                </c:pt>
                <c:pt idx="1">
                  <c:v>0</c:v>
                </c:pt>
                <c:pt idx="2">
                  <c:v>2.8571428571428571E-2</c:v>
                </c:pt>
                <c:pt idx="3">
                  <c:v>0</c:v>
                </c:pt>
                <c:pt idx="4">
                  <c:v>5.8823529411764712E-2</c:v>
                </c:pt>
              </c:numCache>
            </c:numRef>
          </c:val>
        </c:ser>
        <c:ser>
          <c:idx val="16"/>
          <c:order val="16"/>
          <c:tx>
            <c:strRef>
              <c:f>Gràfics!$AF$398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Gràfics!$AF$399:$AF$403</c:f>
              <c:numCache>
                <c:formatCode>###0.0%</c:formatCode>
                <c:ptCount val="5"/>
                <c:pt idx="0">
                  <c:v>0.21333333333333332</c:v>
                </c:pt>
                <c:pt idx="1">
                  <c:v>0.15789473684210525</c:v>
                </c:pt>
                <c:pt idx="2">
                  <c:v>0.2</c:v>
                </c:pt>
                <c:pt idx="3">
                  <c:v>0.13333333333333333</c:v>
                </c:pt>
                <c:pt idx="4">
                  <c:v>0.11764705882352942</c:v>
                </c:pt>
              </c:numCache>
            </c:numRef>
          </c:val>
        </c:ser>
        <c:ser>
          <c:idx val="17"/>
          <c:order val="17"/>
          <c:tx>
            <c:strRef>
              <c:f>Gràfics!$AG$398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Gràfics!$AG$399:$AG$403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2.8571428571428571E-2</c:v>
                </c:pt>
                <c:pt idx="3">
                  <c:v>6.6666666666666666E-2</c:v>
                </c:pt>
                <c:pt idx="4">
                  <c:v>0.11764705882352942</c:v>
                </c:pt>
              </c:numCache>
            </c:numRef>
          </c:val>
        </c:ser>
        <c:ser>
          <c:idx val="18"/>
          <c:order val="18"/>
          <c:tx>
            <c:strRef>
              <c:f>Gràfics!$AH$398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Gràfics!$AH$399:$AH$403</c:f>
              <c:numCache>
                <c:formatCode>###0.0%</c:formatCode>
                <c:ptCount val="5"/>
                <c:pt idx="0">
                  <c:v>9.3333333333333338E-2</c:v>
                </c:pt>
                <c:pt idx="1">
                  <c:v>0.26315789473684209</c:v>
                </c:pt>
                <c:pt idx="2">
                  <c:v>4.2857142857142858E-2</c:v>
                </c:pt>
                <c:pt idx="3">
                  <c:v>0.26666666666666666</c:v>
                </c:pt>
                <c:pt idx="4">
                  <c:v>5.8823529411764712E-2</c:v>
                </c:pt>
              </c:numCache>
            </c:numRef>
          </c:val>
        </c:ser>
        <c:ser>
          <c:idx val="19"/>
          <c:order val="19"/>
          <c:tx>
            <c:strRef>
              <c:f>Gràfics!$AI$398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Gràfics!$AI$399:$AI$403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1.4285714285714285E-2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0"/>
          <c:order val="20"/>
          <c:tx>
            <c:strRef>
              <c:f>Gràfics!$AJ$398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Gràfics!$O$399:$O$403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Gràfics!$AJ$399:$AJ$403</c:f>
              <c:numCache>
                <c:formatCode>###0.0%</c:formatCode>
                <c:ptCount val="5"/>
                <c:pt idx="0">
                  <c:v>0</c:v>
                </c:pt>
                <c:pt idx="1">
                  <c:v>0.10526315789473685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141632"/>
        <c:axId val="155143168"/>
        <c:axId val="0"/>
      </c:bar3DChart>
      <c:catAx>
        <c:axId val="155141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55143168"/>
        <c:crosses val="autoZero"/>
        <c:auto val="1"/>
        <c:lblAlgn val="ctr"/>
        <c:lblOffset val="100"/>
        <c:noMultiLvlLbl val="0"/>
      </c:catAx>
      <c:valAx>
        <c:axId val="155143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14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Gràfics!$L$423</c:f>
              <c:strCache>
                <c:ptCount val="1"/>
                <c:pt idx="0">
                  <c:v>ENGINYERIA DE CAMINS, CANALS I PORTS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1.411111111111111E-3"/>
                  <c:y val="-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3.256410256410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Gràfics!$M$422:$T$422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Gràfics!$M$423:$T$423</c:f>
              <c:numCache>
                <c:formatCode>#,##0.00</c:formatCode>
                <c:ptCount val="8"/>
                <c:pt idx="0">
                  <c:v>4.6086956521739131</c:v>
                </c:pt>
                <c:pt idx="1">
                  <c:v>4.246376811594204</c:v>
                </c:pt>
                <c:pt idx="2">
                  <c:v>3.9130434782608692</c:v>
                </c:pt>
                <c:pt idx="3">
                  <c:v>4.3478260869565224</c:v>
                </c:pt>
                <c:pt idx="4">
                  <c:v>5.3333333333333339</c:v>
                </c:pt>
                <c:pt idx="5">
                  <c:v>5.2463768115942004</c:v>
                </c:pt>
                <c:pt idx="6">
                  <c:v>5.2898550724637659</c:v>
                </c:pt>
                <c:pt idx="7">
                  <c:v>5.246376811594204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Gràfics!$L$424</c:f>
              <c:strCache>
                <c:ptCount val="1"/>
                <c:pt idx="0">
                  <c:v>ENGINYERIA GEOLÒGICA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Gràfics!$M$422:$T$422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Gràfics!$M$424:$T$424</c:f>
              <c:numCache>
                <c:formatCode>#,##0.00</c:formatCode>
                <c:ptCount val="8"/>
                <c:pt idx="0">
                  <c:v>4.4285714285714288</c:v>
                </c:pt>
                <c:pt idx="1">
                  <c:v>4.5</c:v>
                </c:pt>
                <c:pt idx="2">
                  <c:v>3.6428571428571432</c:v>
                </c:pt>
                <c:pt idx="3">
                  <c:v>4.7142857142857135</c:v>
                </c:pt>
                <c:pt idx="4">
                  <c:v>5.3076923076923075</c:v>
                </c:pt>
                <c:pt idx="5">
                  <c:v>5.5714285714285712</c:v>
                </c:pt>
                <c:pt idx="6">
                  <c:v>5.5714285714285712</c:v>
                </c:pt>
                <c:pt idx="7">
                  <c:v>5.7142857142857135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Gràfics!$L$425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Gràfics!$M$422:$T$422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Gràfics!$M$425:$T$425</c:f>
              <c:numCache>
                <c:formatCode>#,##0.00</c:formatCode>
                <c:ptCount val="8"/>
                <c:pt idx="0">
                  <c:v>4.3275862068965516</c:v>
                </c:pt>
                <c:pt idx="1">
                  <c:v>4.6206896551724128</c:v>
                </c:pt>
                <c:pt idx="2">
                  <c:v>3.0344827586206899</c:v>
                </c:pt>
                <c:pt idx="3">
                  <c:v>4.9827586206896557</c:v>
                </c:pt>
                <c:pt idx="4">
                  <c:v>5.482758620689653</c:v>
                </c:pt>
                <c:pt idx="5">
                  <c:v>5.1034482758620694</c:v>
                </c:pt>
                <c:pt idx="6">
                  <c:v>5.2413793103448274</c:v>
                </c:pt>
                <c:pt idx="7">
                  <c:v>5.2758620689655169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Gràfics!$L$426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Gràfics!$M$422:$T$422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Gràfics!$M$426:$T$426</c:f>
              <c:numCache>
                <c:formatCode>#,##0.00</c:formatCode>
                <c:ptCount val="8"/>
                <c:pt idx="0">
                  <c:v>3.625</c:v>
                </c:pt>
                <c:pt idx="1">
                  <c:v>4.7499999999999991</c:v>
                </c:pt>
                <c:pt idx="2">
                  <c:v>4.5</c:v>
                </c:pt>
                <c:pt idx="3">
                  <c:v>5.375</c:v>
                </c:pt>
                <c:pt idx="4">
                  <c:v>6.125</c:v>
                </c:pt>
                <c:pt idx="5">
                  <c:v>5.75</c:v>
                </c:pt>
                <c:pt idx="6">
                  <c:v>6</c:v>
                </c:pt>
                <c:pt idx="7">
                  <c:v>4.125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Gràfics!$L$427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11111111111111E-3"/>
                  <c:y val="-1.6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Gràfics!$M$422:$T$422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Gràfics!$M$427:$T$427</c:f>
              <c:numCache>
                <c:formatCode>#,##0.00</c:formatCode>
                <c:ptCount val="8"/>
                <c:pt idx="0">
                  <c:v>4.4375</c:v>
                </c:pt>
                <c:pt idx="1">
                  <c:v>3.9999999999999996</c:v>
                </c:pt>
                <c:pt idx="2">
                  <c:v>4.0625000000000009</c:v>
                </c:pt>
                <c:pt idx="3">
                  <c:v>4.5625</c:v>
                </c:pt>
                <c:pt idx="4">
                  <c:v>5.25</c:v>
                </c:pt>
                <c:pt idx="5">
                  <c:v>4.6874999999999991</c:v>
                </c:pt>
                <c:pt idx="6">
                  <c:v>4.9375</c:v>
                </c:pt>
                <c:pt idx="7">
                  <c:v>4.4375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14208"/>
        <c:axId val="155215744"/>
      </c:lineChart>
      <c:catAx>
        <c:axId val="15521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55215744"/>
        <c:crosses val="autoZero"/>
        <c:auto val="1"/>
        <c:lblAlgn val="ctr"/>
        <c:lblOffset val="100"/>
        <c:noMultiLvlLbl val="0"/>
      </c:catAx>
      <c:valAx>
        <c:axId val="155215744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552142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66296296296295E-2"/>
          <c:y val="0.21172453894803339"/>
          <c:w val="0.69940185185185189"/>
          <c:h val="0.4794041679528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Resum!$AA$45:$AA$47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Resum!$Z$48:$Z$52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Resum!$AA$48:$AA$52</c:f>
              <c:numCache>
                <c:formatCode>###0.0%</c:formatCode>
                <c:ptCount val="5"/>
                <c:pt idx="0">
                  <c:v>0.48</c:v>
                </c:pt>
                <c:pt idx="1">
                  <c:v>0.72222222222222232</c:v>
                </c:pt>
                <c:pt idx="2">
                  <c:v>0.53164556962025311</c:v>
                </c:pt>
                <c:pt idx="3">
                  <c:v>0.52631578947368418</c:v>
                </c:pt>
                <c:pt idx="4">
                  <c:v>0.44444444444444442</c:v>
                </c:pt>
              </c:numCache>
            </c:numRef>
          </c:val>
        </c:ser>
        <c:ser>
          <c:idx val="1"/>
          <c:order val="1"/>
          <c:tx>
            <c:strRef>
              <c:f>Resum!$AB$45:$AB$47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Resum!$Z$48:$Z$52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Resum!$AB$48:$AB$52</c:f>
              <c:numCache>
                <c:formatCode>###0.0%</c:formatCode>
                <c:ptCount val="5"/>
                <c:pt idx="0">
                  <c:v>0.87671232876712324</c:v>
                </c:pt>
                <c:pt idx="1">
                  <c:v>0.94444444444444442</c:v>
                </c:pt>
                <c:pt idx="2">
                  <c:v>0.87341772151898733</c:v>
                </c:pt>
                <c:pt idx="3">
                  <c:v>0.8</c:v>
                </c:pt>
                <c:pt idx="4">
                  <c:v>0.83333333333333326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6241024"/>
        <c:axId val="146242560"/>
      </c:barChart>
      <c:catAx>
        <c:axId val="14624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46242560"/>
        <c:crosses val="autoZero"/>
        <c:auto val="1"/>
        <c:lblAlgn val="ctr"/>
        <c:lblOffset val="100"/>
        <c:noMultiLvlLbl val="0"/>
      </c:catAx>
      <c:valAx>
        <c:axId val="146242560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46241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428518518518519"/>
          <c:y val="0.1166059109410557"/>
          <c:w val="0.57142962962962962"/>
          <c:h val="6.594439379473227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</a:t>
            </a:r>
            <a:r>
              <a:rPr lang="ca-ES" baseline="0"/>
              <a:t> important 1 - 7 Molt important)</a:t>
            </a:r>
            <a:endParaRPr lang="ca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498666666666667E-2"/>
          <c:y val="0.37175213675213675"/>
          <c:w val="0.84307911111111111"/>
          <c:h val="0.54383418803418804"/>
        </c:manualLayout>
      </c:layout>
      <c:lineChart>
        <c:grouping val="standard"/>
        <c:varyColors val="0"/>
        <c:ser>
          <c:idx val="0"/>
          <c:order val="0"/>
          <c:tx>
            <c:strRef>
              <c:f>Gràfics!$N$456</c:f>
              <c:strCache>
                <c:ptCount val="1"/>
                <c:pt idx="0">
                  <c:v>ENGINYERIA DE CAMINS, CANALS I PORTS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Gràfics!$O$455:$S$455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Gràfics!$O$456:$S$456</c:f>
              <c:numCache>
                <c:formatCode>#,##0.00</c:formatCode>
                <c:ptCount val="5"/>
                <c:pt idx="0">
                  <c:v>5.2741935483870961</c:v>
                </c:pt>
                <c:pt idx="1">
                  <c:v>4.5161290322580649</c:v>
                </c:pt>
                <c:pt idx="2">
                  <c:v>4.419354838709677</c:v>
                </c:pt>
                <c:pt idx="3">
                  <c:v>4.4516129032258069</c:v>
                </c:pt>
                <c:pt idx="4">
                  <c:v>4.8153846153846152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Gràfics!$N$457</c:f>
              <c:strCache>
                <c:ptCount val="1"/>
                <c:pt idx="0">
                  <c:v>ENGINYERIA GEOLÒGICA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Gràfics!$O$455:$S$455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Gràfics!$O$457:$S$457</c:f>
              <c:numCache>
                <c:formatCode>#,##0.00</c:formatCode>
                <c:ptCount val="5"/>
                <c:pt idx="0">
                  <c:v>5.7</c:v>
                </c:pt>
                <c:pt idx="1">
                  <c:v>5.4</c:v>
                </c:pt>
                <c:pt idx="2">
                  <c:v>4.9999999999999991</c:v>
                </c:pt>
                <c:pt idx="3">
                  <c:v>4.1999999999999993</c:v>
                </c:pt>
                <c:pt idx="4">
                  <c:v>5.8571428571428577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Gràfics!$N$458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Gràfics!$O$455:$S$455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Gràfics!$O$458:$S$458</c:f>
              <c:numCache>
                <c:formatCode>#,##0.00</c:formatCode>
                <c:ptCount val="5"/>
                <c:pt idx="0">
                  <c:v>5.1153846153846168</c:v>
                </c:pt>
                <c:pt idx="1">
                  <c:v>4.1538461538461533</c:v>
                </c:pt>
                <c:pt idx="2">
                  <c:v>4.1538461538461551</c:v>
                </c:pt>
                <c:pt idx="3">
                  <c:v>4.5384615384615365</c:v>
                </c:pt>
                <c:pt idx="4">
                  <c:v>5.2931034482758639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Gràfics!$N$459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Gràfics!$O$455:$S$455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Gràfics!$O$459:$S$459</c:f>
              <c:numCache>
                <c:formatCode>#,##0.00</c:formatCode>
                <c:ptCount val="5"/>
                <c:pt idx="0">
                  <c:v>5.75</c:v>
                </c:pt>
                <c:pt idx="1">
                  <c:v>4.8571428571428568</c:v>
                </c:pt>
                <c:pt idx="2">
                  <c:v>4.1428571428571432</c:v>
                </c:pt>
                <c:pt idx="3">
                  <c:v>3.4285714285714288</c:v>
                </c:pt>
                <c:pt idx="4">
                  <c:v>6.1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Gràfics!$N$460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Gràfics!$O$455:$S$455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Gràfics!$O$460:$S$460</c:f>
              <c:numCache>
                <c:formatCode>#,##0.00</c:formatCode>
                <c:ptCount val="5"/>
                <c:pt idx="0">
                  <c:v>5.0833333333333321</c:v>
                </c:pt>
                <c:pt idx="1">
                  <c:v>3.2500000000000004</c:v>
                </c:pt>
                <c:pt idx="2">
                  <c:v>3.6666666666666665</c:v>
                </c:pt>
                <c:pt idx="3">
                  <c:v>3.9166666666666665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53376"/>
        <c:axId val="155259264"/>
      </c:lineChart>
      <c:catAx>
        <c:axId val="15525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55259264"/>
        <c:crosses val="autoZero"/>
        <c:auto val="1"/>
        <c:lblAlgn val="ctr"/>
        <c:lblOffset val="100"/>
        <c:noMultiLvlLbl val="0"/>
      </c:catAx>
      <c:valAx>
        <c:axId val="155259264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552533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acadèmiques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Gràfics!$AH$482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Gràfics!$AI$481:$AJ$481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Gràfics!$AI$482:$AJ$482</c:f>
              <c:numCache>
                <c:formatCode>####.00</c:formatCode>
                <c:ptCount val="2"/>
                <c:pt idx="0" formatCode="###0.00">
                  <c:v>1.5733333333333337</c:v>
                </c:pt>
                <c:pt idx="1">
                  <c:v>-0.50666666666666638</c:v>
                </c:pt>
              </c:numCache>
            </c:numRef>
          </c:val>
        </c:ser>
        <c:ser>
          <c:idx val="1"/>
          <c:order val="1"/>
          <c:tx>
            <c:strRef>
              <c:f>Gràfics!$AH$483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Gràfics!$AI$481:$AJ$481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Gràfics!$AI$483:$AJ$483</c:f>
              <c:numCache>
                <c:formatCode>####.00</c:formatCode>
                <c:ptCount val="2"/>
                <c:pt idx="0" formatCode="###0.00">
                  <c:v>1.1578947368421053</c:v>
                </c:pt>
                <c:pt idx="1">
                  <c:v>0.84210526315789469</c:v>
                </c:pt>
              </c:numCache>
            </c:numRef>
          </c:val>
        </c:ser>
        <c:ser>
          <c:idx val="2"/>
          <c:order val="2"/>
          <c:tx>
            <c:strRef>
              <c:f>Gràfics!$AH$484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Gràfics!$AI$481:$AJ$481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Gràfics!$AI$484:$AJ$484</c:f>
              <c:numCache>
                <c:formatCode>####.00</c:formatCode>
                <c:ptCount val="2"/>
                <c:pt idx="0" formatCode="###0.00">
                  <c:v>1.0714285714285714</c:v>
                </c:pt>
                <c:pt idx="1">
                  <c:v>-7.1428571428571425E-2</c:v>
                </c:pt>
              </c:numCache>
            </c:numRef>
          </c:val>
        </c:ser>
        <c:ser>
          <c:idx val="3"/>
          <c:order val="3"/>
          <c:tx>
            <c:strRef>
              <c:f>Gràfics!$AH$485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Gràfics!$AI$481:$AJ$481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Gràfics!$AI$485:$AJ$485</c:f>
              <c:numCache>
                <c:formatCode>####.00</c:formatCode>
                <c:ptCount val="2"/>
                <c:pt idx="0" formatCode="###0.00">
                  <c:v>1.5333333333333334</c:v>
                </c:pt>
                <c:pt idx="1">
                  <c:v>-0.53333333333333333</c:v>
                </c:pt>
              </c:numCache>
            </c:numRef>
          </c:val>
        </c:ser>
        <c:ser>
          <c:idx val="4"/>
          <c:order val="4"/>
          <c:tx>
            <c:strRef>
              <c:f>Gràfics!$AH$486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Gràfics!$AI$481:$AJ$481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Gràfics!$AI$486:$AJ$486</c:f>
              <c:numCache>
                <c:formatCode>####.00</c:formatCode>
                <c:ptCount val="2"/>
                <c:pt idx="0" formatCode="###0.00">
                  <c:v>1.375</c:v>
                </c:pt>
                <c:pt idx="1">
                  <c:v>0.52941176470588247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38240"/>
        <c:axId val="155339776"/>
      </c:barChart>
      <c:catAx>
        <c:axId val="15533824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sz="1000" b="1"/>
            </a:pPr>
            <a:endParaRPr lang="ca-ES"/>
          </a:p>
        </c:txPr>
        <c:crossAx val="155339776"/>
        <c:crosses val="autoZero"/>
        <c:auto val="1"/>
        <c:lblAlgn val="ctr"/>
        <c:lblOffset val="100"/>
        <c:noMultiLvlLbl val="0"/>
      </c:catAx>
      <c:valAx>
        <c:axId val="15533977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553382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Gràfics!$AH$482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Gràfics!$AK$481:$AM$481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Gràfics!$AK$482:$AM$482</c:f>
              <c:numCache>
                <c:formatCode>###0.00</c:formatCode>
                <c:ptCount val="3"/>
                <c:pt idx="0" formatCode="####.00">
                  <c:v>-0.82666666666666677</c:v>
                </c:pt>
                <c:pt idx="1">
                  <c:v>-2.7199999999999998</c:v>
                </c:pt>
                <c:pt idx="2" formatCode="####.00">
                  <c:v>-0.66216216216216262</c:v>
                </c:pt>
              </c:numCache>
            </c:numRef>
          </c:val>
        </c:ser>
        <c:ser>
          <c:idx val="1"/>
          <c:order val="1"/>
          <c:tx>
            <c:strRef>
              <c:f>Gràfics!$AH$483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Gràfics!$AK$481:$AM$481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Gràfics!$AK$483:$AM$483</c:f>
              <c:numCache>
                <c:formatCode>###0.00</c:formatCode>
                <c:ptCount val="3"/>
                <c:pt idx="0" formatCode="####.00">
                  <c:v>-0.68421052631578938</c:v>
                </c:pt>
                <c:pt idx="1">
                  <c:v>-1.8947368421052631</c:v>
                </c:pt>
                <c:pt idx="2" formatCode="####.00">
                  <c:v>-0.31578947368421051</c:v>
                </c:pt>
              </c:numCache>
            </c:numRef>
          </c:val>
        </c:ser>
        <c:ser>
          <c:idx val="2"/>
          <c:order val="2"/>
          <c:tx>
            <c:strRef>
              <c:f>Gràfics!$AH$484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Gràfics!$AK$481:$AM$481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Gràfics!$AK$484:$AM$484</c:f>
              <c:numCache>
                <c:formatCode>###0.00</c:formatCode>
                <c:ptCount val="3"/>
                <c:pt idx="0">
                  <c:v>-1.4714285714285713</c:v>
                </c:pt>
                <c:pt idx="1">
                  <c:v>-2.2999999999999998</c:v>
                </c:pt>
                <c:pt idx="2" formatCode="####.00">
                  <c:v>-0.87142857142857166</c:v>
                </c:pt>
              </c:numCache>
            </c:numRef>
          </c:val>
        </c:ser>
        <c:ser>
          <c:idx val="3"/>
          <c:order val="3"/>
          <c:tx>
            <c:strRef>
              <c:f>Gràfics!$AH$485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Gràfics!$AK$481:$AM$481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Gràfics!$AK$485:$AM$485</c:f>
              <c:numCache>
                <c:formatCode>###0.00</c:formatCode>
                <c:ptCount val="3"/>
                <c:pt idx="0">
                  <c:v>-1.5999999999999999</c:v>
                </c:pt>
                <c:pt idx="1">
                  <c:v>-2.8666666666666667</c:v>
                </c:pt>
                <c:pt idx="2" formatCode="####.00">
                  <c:v>-0.79999999999999982</c:v>
                </c:pt>
              </c:numCache>
            </c:numRef>
          </c:val>
        </c:ser>
        <c:ser>
          <c:idx val="4"/>
          <c:order val="4"/>
          <c:tx>
            <c:strRef>
              <c:f>Gràfics!$AH$486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Gràfics!$AK$481:$AM$481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Gràfics!$AK$486:$AM$486</c:f>
              <c:numCache>
                <c:formatCode>###0.00</c:formatCode>
                <c:ptCount val="3"/>
                <c:pt idx="0">
                  <c:v>-2.0588235294117645</c:v>
                </c:pt>
                <c:pt idx="1">
                  <c:v>-3.5882352941176472</c:v>
                </c:pt>
                <c:pt idx="2" formatCode="####.00">
                  <c:v>-0.82352941176470607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80448"/>
        <c:axId val="155481984"/>
      </c:barChart>
      <c:catAx>
        <c:axId val="15548044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sz="1100" b="1"/>
            </a:pPr>
            <a:endParaRPr lang="ca-ES"/>
          </a:p>
        </c:txPr>
        <c:crossAx val="155481984"/>
        <c:crosses val="autoZero"/>
        <c:auto val="1"/>
        <c:lblAlgn val="ctr"/>
        <c:lblOffset val="100"/>
        <c:noMultiLvlLbl val="0"/>
      </c:catAx>
      <c:valAx>
        <c:axId val="155481984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55480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Gràfics!$AH$482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Gràfics!$AT$481:$AV$481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Gràfics!$AT$482:$AV$482</c:f>
              <c:numCache>
                <c:formatCode>###0.00</c:formatCode>
                <c:ptCount val="3"/>
                <c:pt idx="0">
                  <c:v>-1.1333333333333333</c:v>
                </c:pt>
                <c:pt idx="1">
                  <c:v>-1.2533333333333334</c:v>
                </c:pt>
                <c:pt idx="2" formatCode="####.00">
                  <c:v>-0.56000000000000016</c:v>
                </c:pt>
              </c:numCache>
            </c:numRef>
          </c:val>
        </c:ser>
        <c:ser>
          <c:idx val="1"/>
          <c:order val="1"/>
          <c:tx>
            <c:strRef>
              <c:f>Gràfics!$AH$483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Gràfics!$AT$481:$AV$481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Gràfics!$AT$483:$AV$483</c:f>
              <c:numCache>
                <c:formatCode>####.00</c:formatCode>
                <c:ptCount val="3"/>
                <c:pt idx="0">
                  <c:v>-0.94736842105263164</c:v>
                </c:pt>
                <c:pt idx="1">
                  <c:v>-0.68421052631578949</c:v>
                </c:pt>
                <c:pt idx="2" formatCode="###0.00">
                  <c:v>-1.0000000000000002</c:v>
                </c:pt>
              </c:numCache>
            </c:numRef>
          </c:val>
        </c:ser>
        <c:ser>
          <c:idx val="2"/>
          <c:order val="2"/>
          <c:tx>
            <c:strRef>
              <c:f>Gràfics!$AH$484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Gràfics!$AT$481:$AV$481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Gràfics!$AT$484:$AV$484</c:f>
              <c:numCache>
                <c:formatCode>###0.00</c:formatCode>
                <c:ptCount val="3"/>
                <c:pt idx="0" formatCode="####.00">
                  <c:v>-0.99999999999999944</c:v>
                </c:pt>
                <c:pt idx="1">
                  <c:v>-1.0000000000000002</c:v>
                </c:pt>
                <c:pt idx="2" formatCode="####.00">
                  <c:v>-0.72857142857142887</c:v>
                </c:pt>
              </c:numCache>
            </c:numRef>
          </c:val>
        </c:ser>
        <c:ser>
          <c:idx val="3"/>
          <c:order val="3"/>
          <c:tx>
            <c:strRef>
              <c:f>Gràfics!$AH$485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Gràfics!$AT$481:$AV$481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Gràfics!$AT$485:$AV$485</c:f>
              <c:numCache>
                <c:formatCode>###0.00</c:formatCode>
                <c:ptCount val="3"/>
                <c:pt idx="0">
                  <c:v>-1.7333333333333332</c:v>
                </c:pt>
                <c:pt idx="1">
                  <c:v>-1.8666666666666667</c:v>
                </c:pt>
                <c:pt idx="2">
                  <c:v>-1.5333333333333332</c:v>
                </c:pt>
              </c:numCache>
            </c:numRef>
          </c:val>
        </c:ser>
        <c:ser>
          <c:idx val="4"/>
          <c:order val="4"/>
          <c:tx>
            <c:strRef>
              <c:f>Gràfics!$AH$486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Gràfics!$AT$481:$AV$481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Gràfics!$AT$486:$AV$486</c:f>
              <c:numCache>
                <c:formatCode>###0.00</c:formatCode>
                <c:ptCount val="3"/>
                <c:pt idx="0">
                  <c:v>-1.411764705882353</c:v>
                </c:pt>
                <c:pt idx="1">
                  <c:v>-1.2352941176470589</c:v>
                </c:pt>
                <c:pt idx="2" formatCode="####.00">
                  <c:v>-0.23529411764705882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7808"/>
        <c:axId val="155541888"/>
      </c:barChart>
      <c:catAx>
        <c:axId val="15552780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sz="1000" b="1"/>
            </a:pPr>
            <a:endParaRPr lang="ca-ES"/>
          </a:p>
        </c:txPr>
        <c:crossAx val="155541888"/>
        <c:crosses val="autoZero"/>
        <c:auto val="1"/>
        <c:lblAlgn val="ctr"/>
        <c:lblOffset val="100"/>
        <c:noMultiLvlLbl val="0"/>
      </c:catAx>
      <c:valAx>
        <c:axId val="15554188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5552780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Gràfics!$O$598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Gràfics!$N$599:$N$603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Gràfics!$O$599:$O$603</c:f>
              <c:numCache>
                <c:formatCode>0%</c:formatCode>
                <c:ptCount val="5"/>
                <c:pt idx="0">
                  <c:v>0.7</c:v>
                </c:pt>
                <c:pt idx="1">
                  <c:v>0.4</c:v>
                </c:pt>
                <c:pt idx="2">
                  <c:v>0.66666666666666663</c:v>
                </c:pt>
                <c:pt idx="3">
                  <c:v>0.625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Gràfics!$P$598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Gràfics!$N$599:$N$603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Gràfics!$P$599:$P$603</c:f>
              <c:numCache>
                <c:formatCode>0%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0.33333333333333331</c:v>
                </c:pt>
                <c:pt idx="3">
                  <c:v>0.375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63904"/>
        <c:axId val="155565440"/>
      </c:barChart>
      <c:catAx>
        <c:axId val="15556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5565440"/>
        <c:crosses val="autoZero"/>
        <c:auto val="1"/>
        <c:lblAlgn val="ctr"/>
        <c:lblOffset val="100"/>
        <c:noMultiLvlLbl val="0"/>
      </c:catAx>
      <c:valAx>
        <c:axId val="155565440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55563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Gràfics!$M$631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Gràfics!$L$632:$L$636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Gràfics!$M$632:$M$636</c:f>
              <c:numCache>
                <c:formatCode>###0.0%</c:formatCode>
                <c:ptCount val="5"/>
                <c:pt idx="0">
                  <c:v>0.7142857142857143</c:v>
                </c:pt>
                <c:pt idx="1">
                  <c:v>0.5</c:v>
                </c:pt>
                <c:pt idx="2">
                  <c:v>0.35714285714285715</c:v>
                </c:pt>
                <c:pt idx="3">
                  <c:v>0.8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Gràfics!$N$631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3.52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Gràfics!$L$632:$L$636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Gràfics!$N$632:$N$636</c:f>
              <c:numCache>
                <c:formatCode>###0.0%</c:formatCode>
                <c:ptCount val="5"/>
                <c:pt idx="0">
                  <c:v>0.14285714285714288</c:v>
                </c:pt>
                <c:pt idx="1">
                  <c:v>0.5</c:v>
                </c:pt>
                <c:pt idx="2">
                  <c:v>0.42857142857142855</c:v>
                </c:pt>
                <c:pt idx="3">
                  <c:v>0</c:v>
                </c:pt>
                <c:pt idx="4">
                  <c:v>0.6</c:v>
                </c:pt>
              </c:numCache>
            </c:numRef>
          </c:val>
        </c:ser>
        <c:ser>
          <c:idx val="2"/>
          <c:order val="2"/>
          <c:tx>
            <c:strRef>
              <c:f>Gràfics!$O$631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Gràfics!$L$632:$L$636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Gràfics!$O$632:$O$636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0.21428571428571427</c:v>
                </c:pt>
                <c:pt idx="3">
                  <c:v>0</c:v>
                </c:pt>
                <c:pt idx="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Gràfics!$P$631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4.7037037037037037E-2"/>
                  <c:y val="-3.528055555555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Gràfics!$L$632:$L$636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Gràfics!$P$632:$P$636</c:f>
              <c:numCache>
                <c:formatCode>###0.0%</c:formatCode>
                <c:ptCount val="5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785472"/>
        <c:axId val="155812992"/>
        <c:axId val="0"/>
      </c:bar3DChart>
      <c:catAx>
        <c:axId val="155785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55812992"/>
        <c:crosses val="autoZero"/>
        <c:auto val="1"/>
        <c:lblAlgn val="ctr"/>
        <c:lblOffset val="100"/>
        <c:noMultiLvlLbl val="0"/>
      </c:catAx>
      <c:valAx>
        <c:axId val="1558129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5785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Gràfics!$M$652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Gràfics!$L$653:$L$657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Gràfics!$M$653:$M$657</c:f>
              <c:numCache>
                <c:formatCode>###0.0%</c:formatCode>
                <c:ptCount val="5"/>
                <c:pt idx="0">
                  <c:v>0.57142857142857151</c:v>
                </c:pt>
                <c:pt idx="1">
                  <c:v>0.5</c:v>
                </c:pt>
                <c:pt idx="2">
                  <c:v>0.57142857142857151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Gràfics!$N$652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Gràfics!$L$653:$L$657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Gràfics!$N$653:$N$657</c:f>
              <c:numCache>
                <c:formatCode>###0.0%</c:formatCode>
                <c:ptCount val="5"/>
                <c:pt idx="0">
                  <c:v>0.28571428571428575</c:v>
                </c:pt>
                <c:pt idx="1">
                  <c:v>0.5</c:v>
                </c:pt>
                <c:pt idx="2">
                  <c:v>0.35714285714285715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Gràfics!$O$652</c:f>
              <c:strCache>
                <c:ptCount val="1"/>
                <c:pt idx="0">
                  <c:v>De 4 a 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Gràfics!$L$653:$L$657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Gràfics!$O$653:$O$657</c:f>
              <c:numCache>
                <c:formatCode>###0.0%</c:formatCode>
                <c:ptCount val="5"/>
                <c:pt idx="0">
                  <c:v>0.14285714285714288</c:v>
                </c:pt>
                <c:pt idx="1">
                  <c:v>0</c:v>
                </c:pt>
                <c:pt idx="2">
                  <c:v>7.1428571428571438E-2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Gràfics!$P$652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Gràfics!$L$653:$L$657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Gràfics!$P$653:$P$657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53568"/>
        <c:axId val="155855104"/>
      </c:barChart>
      <c:catAx>
        <c:axId val="155853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5855104"/>
        <c:crosses val="autoZero"/>
        <c:auto val="1"/>
        <c:lblAlgn val="ctr"/>
        <c:lblOffset val="100"/>
        <c:noMultiLvlLbl val="0"/>
      </c:catAx>
      <c:valAx>
        <c:axId val="1558551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853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Gràfics!$N$671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Gràfics!$N$672:$N$676</c:f>
              <c:numCache>
                <c:formatCode>0%</c:formatCode>
                <c:ptCount val="5"/>
                <c:pt idx="0">
                  <c:v>0.18181818181818182</c:v>
                </c:pt>
                <c:pt idx="1">
                  <c:v>0.25</c:v>
                </c:pt>
                <c:pt idx="2">
                  <c:v>0.22</c:v>
                </c:pt>
                <c:pt idx="3">
                  <c:v>0.25</c:v>
                </c:pt>
                <c:pt idx="4" formatCode="###0.0%">
                  <c:v>0.20833333333333334</c:v>
                </c:pt>
              </c:numCache>
            </c:numRef>
          </c:val>
        </c:ser>
        <c:ser>
          <c:idx val="1"/>
          <c:order val="1"/>
          <c:tx>
            <c:strRef>
              <c:f>Gràfics!$O$671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2577777777777804E-2"/>
                  <c:y val="2.713675213675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Gràfics!$O$672:$O$676</c:f>
              <c:numCache>
                <c:formatCode>0%</c:formatCode>
                <c:ptCount val="5"/>
                <c:pt idx="0">
                  <c:v>0.12121212121212122</c:v>
                </c:pt>
                <c:pt idx="1">
                  <c:v>0.25</c:v>
                </c:pt>
                <c:pt idx="2">
                  <c:v>0.16</c:v>
                </c:pt>
                <c:pt idx="3" formatCode="###0.0%">
                  <c:v>0.25</c:v>
                </c:pt>
                <c:pt idx="4" formatCode="###0.0%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Gràfics!$P$671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Gràfics!$P$672:$P$676</c:f>
              <c:numCache>
                <c:formatCode>0%</c:formatCode>
                <c:ptCount val="5"/>
                <c:pt idx="0">
                  <c:v>3.0303030303030304E-2</c:v>
                </c:pt>
                <c:pt idx="1">
                  <c:v>0</c:v>
                </c:pt>
                <c:pt idx="2">
                  <c:v>0.06</c:v>
                </c:pt>
                <c:pt idx="3" formatCode="###0.0%">
                  <c:v>0.125</c:v>
                </c:pt>
                <c:pt idx="4" formatCode="###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Gràfics!$Q$671</c:f>
              <c:strCache>
                <c:ptCount val="1"/>
                <c:pt idx="0">
                  <c:v>Oposició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Gràfics!$Q$672:$Q$676</c:f>
              <c:numCache>
                <c:formatCode>0%</c:formatCode>
                <c:ptCount val="5"/>
                <c:pt idx="0">
                  <c:v>6.0606060606060608E-2</c:v>
                </c:pt>
                <c:pt idx="1">
                  <c:v>0</c:v>
                </c:pt>
                <c:pt idx="2">
                  <c:v>0</c:v>
                </c:pt>
                <c:pt idx="3" formatCode="###0.0%">
                  <c:v>0</c:v>
                </c:pt>
                <c:pt idx="4" formatCode="###0.0%">
                  <c:v>4.1666666666666664E-2</c:v>
                </c:pt>
              </c:numCache>
            </c:numRef>
          </c:val>
        </c:ser>
        <c:ser>
          <c:idx val="4"/>
          <c:order val="4"/>
          <c:tx>
            <c:strRef>
              <c:f>Gràfics!$R$671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Gràfics!$R$672:$R$676</c:f>
              <c:numCache>
                <c:formatCode>0%</c:formatCode>
                <c:ptCount val="5"/>
                <c:pt idx="0">
                  <c:v>9.0909090909090912E-2</c:v>
                </c:pt>
                <c:pt idx="1">
                  <c:v>0</c:v>
                </c:pt>
                <c:pt idx="2">
                  <c:v>0.08</c:v>
                </c:pt>
                <c:pt idx="3" formatCode="###0.0%">
                  <c:v>0</c:v>
                </c:pt>
                <c:pt idx="4" formatCode="###0.0%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Gràfics!$S$671</c:f>
              <c:strCache>
                <c:ptCount val="1"/>
                <c:pt idx="0">
                  <c:v>Crear una empresa pròpia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Gràfics!$S$672:$S$676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##0.0%">
                  <c:v>0</c:v>
                </c:pt>
                <c:pt idx="4" formatCode="###0.0%">
                  <c:v>4.2000000000000003E-2</c:v>
                </c:pt>
              </c:numCache>
            </c:numRef>
          </c:val>
        </c:ser>
        <c:ser>
          <c:idx val="6"/>
          <c:order val="6"/>
          <c:tx>
            <c:strRef>
              <c:f>Gràfics!$T$671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Gràfics!$T$672:$T$676</c:f>
              <c:numCache>
                <c:formatCode>0%</c:formatCode>
                <c:ptCount val="5"/>
                <c:pt idx="0">
                  <c:v>9.0909090909090912E-2</c:v>
                </c:pt>
                <c:pt idx="1">
                  <c:v>0</c:v>
                </c:pt>
                <c:pt idx="2">
                  <c:v>0.04</c:v>
                </c:pt>
                <c:pt idx="3" formatCode="###0.0%">
                  <c:v>6.25E-2</c:v>
                </c:pt>
                <c:pt idx="4" formatCode="###0.0%">
                  <c:v>0.125</c:v>
                </c:pt>
              </c:numCache>
            </c:numRef>
          </c:val>
        </c:ser>
        <c:ser>
          <c:idx val="7"/>
          <c:order val="7"/>
          <c:tx>
            <c:strRef>
              <c:f>Gràfics!$U$671</c:f>
              <c:strCache>
                <c:ptCount val="1"/>
                <c:pt idx="0">
                  <c:v>Convenis de cooperació educativa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Gràfics!$U$672:$U$676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 formatCode="###0.0%">
                  <c:v>6.3E-2</c:v>
                </c:pt>
                <c:pt idx="4" formatCode="###0.0%">
                  <c:v>4.2000000000000003E-2</c:v>
                </c:pt>
              </c:numCache>
            </c:numRef>
          </c:val>
        </c:ser>
        <c:ser>
          <c:idx val="8"/>
          <c:order val="8"/>
          <c:tx>
            <c:strRef>
              <c:f>Gràfics!$V$671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Gràfics!$V$672:$V$676</c:f>
              <c:numCache>
                <c:formatCode>0%</c:formatCode>
                <c:ptCount val="5"/>
                <c:pt idx="0">
                  <c:v>6.0606060606060608E-2</c:v>
                </c:pt>
                <c:pt idx="1">
                  <c:v>0</c:v>
                </c:pt>
                <c:pt idx="2">
                  <c:v>0.08</c:v>
                </c:pt>
                <c:pt idx="3" formatCode="###0.0%">
                  <c:v>0</c:v>
                </c:pt>
                <c:pt idx="4" formatCode="###0.0%">
                  <c:v>4.2000000000000003E-2</c:v>
                </c:pt>
              </c:numCache>
            </c:numRef>
          </c:val>
        </c:ser>
        <c:ser>
          <c:idx val="9"/>
          <c:order val="9"/>
          <c:tx>
            <c:strRef>
              <c:f>Gràfics!$W$671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Gràfics!$W$672:$W$676</c:f>
              <c:numCache>
                <c:formatCode>0%</c:formatCode>
                <c:ptCount val="5"/>
                <c:pt idx="0">
                  <c:v>0.21212121212121213</c:v>
                </c:pt>
                <c:pt idx="1">
                  <c:v>0.5</c:v>
                </c:pt>
                <c:pt idx="2">
                  <c:v>0.28000000000000003</c:v>
                </c:pt>
                <c:pt idx="3" formatCode="###0.0%">
                  <c:v>0.25</c:v>
                </c:pt>
                <c:pt idx="4" formatCode="###0.0%">
                  <c:v>0.20799999999999999</c:v>
                </c:pt>
              </c:numCache>
            </c:numRef>
          </c:val>
        </c:ser>
        <c:ser>
          <c:idx val="10"/>
          <c:order val="10"/>
          <c:tx>
            <c:strRef>
              <c:f>Gràfics!$X$671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Gràfics!$X$672:$X$676</c:f>
              <c:numCache>
                <c:formatCode>0%</c:formatCode>
                <c:ptCount val="5"/>
                <c:pt idx="0">
                  <c:v>0.15151515151515152</c:v>
                </c:pt>
                <c:pt idx="1">
                  <c:v>0</c:v>
                </c:pt>
                <c:pt idx="2">
                  <c:v>0.06</c:v>
                </c:pt>
                <c:pt idx="3" formatCode="###0.0%">
                  <c:v>0</c:v>
                </c:pt>
                <c:pt idx="4" formatCode="###0.0%">
                  <c:v>4.2000000000000003E-2</c:v>
                </c:pt>
              </c:numCache>
            </c:numRef>
          </c:val>
        </c:ser>
        <c:ser>
          <c:idx val="11"/>
          <c:order val="11"/>
          <c:tx>
            <c:strRef>
              <c:f>Gràfics!$Y$671</c:f>
              <c:strCache>
                <c:ptCount val="1"/>
              </c:strCache>
            </c:strRef>
          </c:tx>
          <c:invertIfNegative val="0"/>
          <c:cat>
            <c:strRef>
              <c:f>Gràfics!$M$672:$M$676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Gràfics!$Y$672:$Y$676</c:f>
              <c:numCache>
                <c:formatCode>0%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642112"/>
        <c:axId val="157672576"/>
        <c:axId val="0"/>
      </c:bar3DChart>
      <c:catAx>
        <c:axId val="1576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57672576"/>
        <c:crosses val="autoZero"/>
        <c:auto val="1"/>
        <c:lblAlgn val="ctr"/>
        <c:lblOffset val="100"/>
        <c:noMultiLvlLbl val="0"/>
      </c:catAx>
      <c:valAx>
        <c:axId val="157672576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57642112"/>
        <c:crosses val="autoZero"/>
        <c:crossBetween val="between"/>
      </c:valAx>
    </c:plotArea>
    <c:legend>
      <c:legendPos val="t"/>
      <c:legendEntry>
        <c:idx val="1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Gràfics!$N$696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Gràfics!$M$697:$M$700</c:f>
              <c:strCache>
                <c:ptCount val="4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</c:strCache>
            </c:strRef>
          </c:cat>
          <c:val>
            <c:numRef>
              <c:f>Gràfics!$N$697:$N$700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</c:v>
                </c:pt>
                <c:pt idx="2">
                  <c:v>0.57142857142857151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Gràfics!$O$696</c:f>
              <c:strCache>
                <c:ptCount val="1"/>
                <c:pt idx="0">
                  <c:v>Maternitat/llar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Gràfics!$M$697:$M$700</c:f>
              <c:strCache>
                <c:ptCount val="4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</c:strCache>
            </c:strRef>
          </c:cat>
          <c:val>
            <c:numRef>
              <c:f>Gràfics!$O$697:$O$700</c:f>
              <c:numCache>
                <c:formatCode>###0.0%</c:formatCode>
                <c:ptCount val="4"/>
                <c:pt idx="0">
                  <c:v>0</c:v>
                </c:pt>
                <c:pt idx="1">
                  <c:v>0.33333333333333337</c:v>
                </c:pt>
                <c:pt idx="2">
                  <c:v>0.14285714285714288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Gràfics!$P$696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Gràfics!$M$697:$M$700</c:f>
              <c:strCache>
                <c:ptCount val="4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</c:strCache>
            </c:strRef>
          </c:cat>
          <c:val>
            <c:numRef>
              <c:f>Gràfics!$P$697:$P$700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0.66666666666666674</c:v>
                </c:pt>
                <c:pt idx="2">
                  <c:v>0.28571428571428575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753728"/>
        <c:axId val="157755264"/>
        <c:axId val="0"/>
      </c:bar3DChart>
      <c:catAx>
        <c:axId val="15775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7755264"/>
        <c:crosses val="autoZero"/>
        <c:auto val="1"/>
        <c:lblAlgn val="ctr"/>
        <c:lblOffset val="100"/>
        <c:noMultiLvlLbl val="0"/>
      </c:catAx>
      <c:valAx>
        <c:axId val="1577552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7753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Gràfics!$N$718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Gràfics!$M$719:$M$723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Gràfics!$N$719:$N$723</c:f>
              <c:numCache>
                <c:formatCode>###0.0%</c:formatCode>
                <c:ptCount val="5"/>
                <c:pt idx="0">
                  <c:v>0.48</c:v>
                </c:pt>
                <c:pt idx="1">
                  <c:v>0.72222222222222232</c:v>
                </c:pt>
                <c:pt idx="2">
                  <c:v>0.53164556962025311</c:v>
                </c:pt>
                <c:pt idx="3">
                  <c:v>0.52631578947368418</c:v>
                </c:pt>
                <c:pt idx="4">
                  <c:v>0.44444444444444442</c:v>
                </c:pt>
              </c:numCache>
            </c:numRef>
          </c:val>
        </c:ser>
        <c:ser>
          <c:idx val="1"/>
          <c:order val="1"/>
          <c:tx>
            <c:strRef>
              <c:f>Gràfics!$O$718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Gràfics!$M$719:$M$723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Gràfics!$O$719:$O$723</c:f>
              <c:numCache>
                <c:formatCode>###0.0%</c:formatCode>
                <c:ptCount val="5"/>
                <c:pt idx="0">
                  <c:v>0.87671232876712324</c:v>
                </c:pt>
                <c:pt idx="1">
                  <c:v>0.94444444444444442</c:v>
                </c:pt>
                <c:pt idx="2">
                  <c:v>0.87341772151898733</c:v>
                </c:pt>
                <c:pt idx="3">
                  <c:v>0.8</c:v>
                </c:pt>
                <c:pt idx="4">
                  <c:v>0.83333333333333326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01472"/>
        <c:axId val="157819648"/>
      </c:barChart>
      <c:catAx>
        <c:axId val="15780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57819648"/>
        <c:crosses val="autoZero"/>
        <c:auto val="1"/>
        <c:lblAlgn val="ctr"/>
        <c:lblOffset val="100"/>
        <c:noMultiLvlLbl val="0"/>
      </c:catAx>
      <c:valAx>
        <c:axId val="15781964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57801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2962962962963"/>
          <c:y val="0.25277575149582604"/>
          <c:w val="0.83537037037037032"/>
          <c:h val="0.4377620293074415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Resum!$Z$23:$Z$24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Resum!$Y$25:$Y$29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Resum!$Z$25:$Z$29</c:f>
              <c:numCache>
                <c:formatCode>###0.0%</c:formatCode>
                <c:ptCount val="5"/>
                <c:pt idx="0">
                  <c:v>0.56000000000000005</c:v>
                </c:pt>
                <c:pt idx="1">
                  <c:v>0.4210526315789474</c:v>
                </c:pt>
                <c:pt idx="2">
                  <c:v>0.38571428571428568</c:v>
                </c:pt>
                <c:pt idx="3">
                  <c:v>0.26666666666666666</c:v>
                </c:pt>
                <c:pt idx="4">
                  <c:v>0.4705882352941177</c:v>
                </c:pt>
              </c:numCache>
            </c:numRef>
          </c:val>
        </c:ser>
        <c:ser>
          <c:idx val="1"/>
          <c:order val="1"/>
          <c:tx>
            <c:strRef>
              <c:f>Resum!$AA$23:$AA$24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Resum!$Y$25:$Y$29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Resum!$AA$25:$AA$29</c:f>
              <c:numCache>
                <c:formatCode>###0.0%</c:formatCode>
                <c:ptCount val="5"/>
                <c:pt idx="0">
                  <c:v>5.333333333333333E-2</c:v>
                </c:pt>
                <c:pt idx="1">
                  <c:v>0.10526315789473685</c:v>
                </c:pt>
                <c:pt idx="2">
                  <c:v>0.1</c:v>
                </c:pt>
                <c:pt idx="3">
                  <c:v>0.13333333333333333</c:v>
                </c:pt>
                <c:pt idx="4">
                  <c:v>5.8823529411764712E-2</c:v>
                </c:pt>
              </c:numCache>
            </c:numRef>
          </c:val>
        </c:ser>
        <c:ser>
          <c:idx val="2"/>
          <c:order val="2"/>
          <c:tx>
            <c:strRef>
              <c:f>Resum!$AB$23:$AB$24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Resum!$Y$25:$Y$29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Resum!$AB$25:$AB$29</c:f>
              <c:numCache>
                <c:formatCode>###0.0%</c:formatCode>
                <c:ptCount val="5"/>
                <c:pt idx="0">
                  <c:v>0.34666666666666662</c:v>
                </c:pt>
                <c:pt idx="1">
                  <c:v>0.26315789473684209</c:v>
                </c:pt>
                <c:pt idx="2">
                  <c:v>0.41428571428571431</c:v>
                </c:pt>
                <c:pt idx="3">
                  <c:v>0.33333333333333337</c:v>
                </c:pt>
                <c:pt idx="4">
                  <c:v>0.41176470588235298</c:v>
                </c:pt>
              </c:numCache>
            </c:numRef>
          </c:val>
        </c:ser>
        <c:ser>
          <c:idx val="3"/>
          <c:order val="3"/>
          <c:tx>
            <c:strRef>
              <c:f>Resum!$AC$23:$AC$24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Resum!$Y$25:$Y$29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Resum!$AC$25:$AC$29</c:f>
              <c:numCache>
                <c:formatCode>###0.0%</c:formatCode>
                <c:ptCount val="5"/>
                <c:pt idx="0">
                  <c:v>0.04</c:v>
                </c:pt>
                <c:pt idx="1">
                  <c:v>0.2105263157894737</c:v>
                </c:pt>
                <c:pt idx="2">
                  <c:v>0.1</c:v>
                </c:pt>
                <c:pt idx="3">
                  <c:v>0.2</c:v>
                </c:pt>
                <c:pt idx="4">
                  <c:v>5.8823529411764712E-2</c:v>
                </c:pt>
              </c:numCache>
            </c:numRef>
          </c:val>
        </c:ser>
        <c:ser>
          <c:idx val="4"/>
          <c:order val="4"/>
          <c:tx>
            <c:strRef>
              <c:f>Resum!$AD$23:$AD$24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Resum!$Y$25:$Y$29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Resum!$AD$25:$AD$29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6351616"/>
        <c:axId val="146353152"/>
        <c:axId val="0"/>
      </c:bar3DChart>
      <c:catAx>
        <c:axId val="1463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46353152"/>
        <c:crosses val="autoZero"/>
        <c:auto val="1"/>
        <c:lblAlgn val="ctr"/>
        <c:lblOffset val="100"/>
        <c:noMultiLvlLbl val="0"/>
      </c:catAx>
      <c:valAx>
        <c:axId val="1463531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46351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Gràfics!$M$741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Gràfics!$N$739:$S$740</c:f>
              <c:multiLvlStrCache>
                <c:ptCount val="6"/>
                <c:lvl>
                  <c:pt idx="1">
                    <c:v>Cursos espec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Gràfics!$N$741:$S$741</c:f>
              <c:numCache>
                <c:formatCode>###0.0%</c:formatCode>
                <c:ptCount val="6"/>
                <c:pt idx="0">
                  <c:v>0.28378378378378377</c:v>
                </c:pt>
                <c:pt idx="1">
                  <c:v>8.1081081081081086E-2</c:v>
                </c:pt>
                <c:pt idx="2">
                  <c:v>6.7567567567567571E-2</c:v>
                </c:pt>
                <c:pt idx="3">
                  <c:v>0.32432432432432434</c:v>
                </c:pt>
                <c:pt idx="4">
                  <c:v>0.13513513513513514</c:v>
                </c:pt>
                <c:pt idx="5">
                  <c:v>0.1081081081081081</c:v>
                </c:pt>
              </c:numCache>
            </c:numRef>
          </c:val>
        </c:ser>
        <c:ser>
          <c:idx val="1"/>
          <c:order val="1"/>
          <c:tx>
            <c:strRef>
              <c:f>Gràfics!$M$742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layout>
                <c:manualLayout>
                  <c:x val="-1.4111111111111111E-2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Gràfics!$N$739:$S$740</c:f>
              <c:multiLvlStrCache>
                <c:ptCount val="6"/>
                <c:lvl>
                  <c:pt idx="1">
                    <c:v>Cursos espec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Gràfics!$N$742:$S$742</c:f>
              <c:numCache>
                <c:formatCode>###0.0%</c:formatCode>
                <c:ptCount val="6"/>
                <c:pt idx="0">
                  <c:v>0.2105263157894737</c:v>
                </c:pt>
                <c:pt idx="1">
                  <c:v>0.2105263157894737</c:v>
                </c:pt>
                <c:pt idx="2">
                  <c:v>0</c:v>
                </c:pt>
                <c:pt idx="3">
                  <c:v>0.4210526315789474</c:v>
                </c:pt>
                <c:pt idx="4">
                  <c:v>0.15789473684210525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Gràfics!$M$743</c:f>
              <c:strCache>
                <c:ptCount val="1"/>
                <c:pt idx="0">
                  <c:v>ENGINYERIA TÈCNICA EN OBRES PÚBLIQUES, ESPECIALITAT EN CONSTRUCCIONS CIVILS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Gràfics!$N$739:$S$740</c:f>
              <c:multiLvlStrCache>
                <c:ptCount val="6"/>
                <c:lvl>
                  <c:pt idx="1">
                    <c:v>Cursos espec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Gràfics!$N$743:$S$743</c:f>
              <c:numCache>
                <c:formatCode>###0.0%</c:formatCode>
                <c:ptCount val="6"/>
                <c:pt idx="0">
                  <c:v>0.22784810126582278</c:v>
                </c:pt>
                <c:pt idx="1">
                  <c:v>0.12658227848101267</c:v>
                </c:pt>
                <c:pt idx="2">
                  <c:v>0.189873417721519</c:v>
                </c:pt>
                <c:pt idx="3">
                  <c:v>0.41772151898734178</c:v>
                </c:pt>
                <c:pt idx="4">
                  <c:v>1.2658227848101267E-2</c:v>
                </c:pt>
                <c:pt idx="5">
                  <c:v>2.5316455696202535E-2</c:v>
                </c:pt>
              </c:numCache>
            </c:numRef>
          </c:val>
        </c:ser>
        <c:ser>
          <c:idx val="3"/>
          <c:order val="3"/>
          <c:tx>
            <c:strRef>
              <c:f>Gràfics!$M$744</c:f>
              <c:strCache>
                <c:ptCount val="1"/>
                <c:pt idx="0">
                  <c:v>ENGINYERIA TÈCNICA EN OBRES PÚBLIQUES, ESPECIALITAT EN HIDROLOGIA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Gràfics!$N$739:$S$740</c:f>
              <c:multiLvlStrCache>
                <c:ptCount val="6"/>
                <c:lvl>
                  <c:pt idx="1">
                    <c:v>Cursos espec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Gràfics!$N$744:$S$744</c:f>
              <c:numCache>
                <c:formatCode>###0.0%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0.4</c:v>
                </c:pt>
                <c:pt idx="3">
                  <c:v>0.45</c:v>
                </c:pt>
                <c:pt idx="4">
                  <c:v>0</c:v>
                </c:pt>
                <c:pt idx="5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Gràfics!$M$745</c:f>
              <c:strCache>
                <c:ptCount val="1"/>
                <c:pt idx="0">
                  <c:v>ENGINYERIA TÈCNICA EN OBRES PÚBLIQUES, ESPECIALITAT EN TRANSPORTS I SERVEIS URBANS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9.8777777777777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Gràfics!$N$739:$S$740</c:f>
              <c:multiLvlStrCache>
                <c:ptCount val="6"/>
                <c:lvl>
                  <c:pt idx="1">
                    <c:v>Cursos espec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Gràfics!$N$745:$S$745</c:f>
              <c:numCache>
                <c:formatCode>###0.0%</c:formatCode>
                <c:ptCount val="6"/>
                <c:pt idx="0">
                  <c:v>0.27777777777777779</c:v>
                </c:pt>
                <c:pt idx="1">
                  <c:v>5.5555555555555552E-2</c:v>
                </c:pt>
                <c:pt idx="2">
                  <c:v>0.16666666666666669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943680"/>
        <c:axId val="157945216"/>
        <c:axId val="0"/>
      </c:bar3DChart>
      <c:catAx>
        <c:axId val="15794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ca-ES"/>
          </a:p>
        </c:txPr>
        <c:crossAx val="157945216"/>
        <c:crosses val="autoZero"/>
        <c:auto val="1"/>
        <c:lblAlgn val="ctr"/>
        <c:lblOffset val="100"/>
        <c:noMultiLvlLbl val="0"/>
      </c:catAx>
      <c:valAx>
        <c:axId val="1579452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7943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ENGINYERIA TÈCNICA D'OBRES PÚBLIQUES *</c:v>
                  </c:pt>
                </c:lvl>
              </c:multiLvlStrCache>
            </c:multiLvlStrRef>
          </c:cat>
          <c:val>
            <c:numRef>
              <c:f>'Taules comparativa'!$C$17:$K$17</c:f>
              <c:numCache>
                <c:formatCode>0.00%</c:formatCode>
                <c:ptCount val="9"/>
                <c:pt idx="0">
                  <c:v>1.4084507042253521E-2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1.5151515151515152E-2</c:v>
                </c:pt>
                <c:pt idx="7">
                  <c:v>0.12121212121212122</c:v>
                </c:pt>
                <c:pt idx="8">
                  <c:v>0.14000000000000001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ENGINYERIA TÈCNICA D'OBRES PÚBLIQUES *</c:v>
                  </c:pt>
                </c:lvl>
              </c:multiLvlStrCache>
            </c:multiLvlStrRef>
          </c:cat>
          <c:val>
            <c:numRef>
              <c:f>'Taules comparativa'!$C$18:$K$18</c:f>
              <c:numCache>
                <c:formatCode>0.00%</c:formatCode>
                <c:ptCount val="9"/>
                <c:pt idx="0">
                  <c:v>1.4084507042253521E-2</c:v>
                </c:pt>
                <c:pt idx="1">
                  <c:v>8.8607594936708861E-2</c:v>
                </c:pt>
                <c:pt idx="2">
                  <c:v>0.13300000000000001</c:v>
                </c:pt>
                <c:pt idx="3">
                  <c:v>0</c:v>
                </c:pt>
                <c:pt idx="4">
                  <c:v>0</c:v>
                </c:pt>
                <c:pt idx="5">
                  <c:v>0.26300000000000001</c:v>
                </c:pt>
                <c:pt idx="6">
                  <c:v>9.0909090909090912E-2</c:v>
                </c:pt>
                <c:pt idx="7">
                  <c:v>1.5151515151515152E-2</c:v>
                </c:pt>
                <c:pt idx="8">
                  <c:v>0.17499999999999999</c:v>
                </c:pt>
              </c:numCache>
            </c:numRef>
          </c:val>
        </c:ser>
        <c:ser>
          <c:idx val="1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ENGINYERIA TÈCNICA D'OBRES PÚBLIQUES *</c:v>
                  </c:pt>
                </c:lvl>
              </c:multiLvlStrCache>
            </c:multiLvlStrRef>
          </c:cat>
          <c:val>
            <c:numRef>
              <c:f>'Taules comparativa'!$C$19:$K$19</c:f>
              <c:numCache>
                <c:formatCode>0.00%</c:formatCode>
                <c:ptCount val="9"/>
                <c:pt idx="0">
                  <c:v>0.971830985915493</c:v>
                </c:pt>
                <c:pt idx="1">
                  <c:v>0.91139240506329111</c:v>
                </c:pt>
                <c:pt idx="2">
                  <c:v>0.86699999999999999</c:v>
                </c:pt>
                <c:pt idx="3">
                  <c:v>1</c:v>
                </c:pt>
                <c:pt idx="4">
                  <c:v>1</c:v>
                </c:pt>
                <c:pt idx="5">
                  <c:v>0.73699999999999999</c:v>
                </c:pt>
                <c:pt idx="6">
                  <c:v>0.89393939393939392</c:v>
                </c:pt>
                <c:pt idx="7">
                  <c:v>0.86363636363636365</c:v>
                </c:pt>
                <c:pt idx="8">
                  <c:v>0.68500000000000005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9313920"/>
        <c:axId val="159315456"/>
      </c:barChart>
      <c:catAx>
        <c:axId val="15931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9315456"/>
        <c:crosses val="autoZero"/>
        <c:auto val="1"/>
        <c:lblAlgn val="ctr"/>
        <c:lblOffset val="100"/>
        <c:noMultiLvlLbl val="0"/>
      </c:catAx>
      <c:valAx>
        <c:axId val="15931545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931392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33504429940874336"/>
          <c:y val="1.474651448385466E-2"/>
          <c:w val="0.34741727034288072"/>
          <c:h val="5.6070890221291143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127178777177255E-2"/>
          <c:y val="8.4272201601881216E-2"/>
          <c:w val="0.92874425910996394"/>
          <c:h val="0.80483629182720395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comparativa'!$C$30:$K$30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1.2999999999999999E-2</c:v>
                </c:pt>
                <c:pt idx="7">
                  <c:v>0</c:v>
                </c:pt>
                <c:pt idx="8">
                  <c:v>2.9000000000000001E-2</c:v>
                </c:pt>
              </c:numCache>
            </c:numRef>
          </c:val>
        </c:ser>
        <c:ser>
          <c:idx val="4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comparativa'!$C$31:$K$31</c:f>
              <c:numCache>
                <c:formatCode>0.00%</c:formatCode>
                <c:ptCount val="9"/>
                <c:pt idx="0">
                  <c:v>2.8571428571428571E-2</c:v>
                </c:pt>
                <c:pt idx="1">
                  <c:v>6.6666666666666666E-2</c:v>
                </c:pt>
                <c:pt idx="2">
                  <c:v>1.5384615384615385E-2</c:v>
                </c:pt>
                <c:pt idx="3">
                  <c:v>2.5316455696202531E-2</c:v>
                </c:pt>
                <c:pt idx="4">
                  <c:v>0</c:v>
                </c:pt>
                <c:pt idx="5">
                  <c:v>1.5384615384615385E-2</c:v>
                </c:pt>
                <c:pt idx="6">
                  <c:v>0.12</c:v>
                </c:pt>
                <c:pt idx="7">
                  <c:v>0</c:v>
                </c:pt>
                <c:pt idx="8">
                  <c:v>3.2000000000000001E-2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comparativa'!$C$32:$K$32</c:f>
              <c:numCache>
                <c:formatCode>0.00%</c:formatCode>
                <c:ptCount val="9"/>
                <c:pt idx="0">
                  <c:v>0.1</c:v>
                </c:pt>
                <c:pt idx="1">
                  <c:v>6.6666666666666666E-2</c:v>
                </c:pt>
                <c:pt idx="2">
                  <c:v>0.12307692307692308</c:v>
                </c:pt>
                <c:pt idx="3">
                  <c:v>7.5949367088607597E-2</c:v>
                </c:pt>
                <c:pt idx="4">
                  <c:v>7.1428571428571425E-2</c:v>
                </c:pt>
                <c:pt idx="5">
                  <c:v>4.6153846153846156E-2</c:v>
                </c:pt>
                <c:pt idx="6">
                  <c:v>0.21299999999999999</c:v>
                </c:pt>
                <c:pt idx="7">
                  <c:v>0</c:v>
                </c:pt>
                <c:pt idx="8">
                  <c:v>2.7E-2</c:v>
                </c:pt>
              </c:numCache>
            </c:numRef>
          </c:val>
        </c:ser>
        <c:ser>
          <c:idx val="2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comparativa'!$C$27:$K$28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comparativa'!$C$33:$K$33</c:f>
              <c:numCache>
                <c:formatCode>0.00%</c:formatCode>
                <c:ptCount val="9"/>
                <c:pt idx="0">
                  <c:v>0.2857142857142857</c:v>
                </c:pt>
                <c:pt idx="1">
                  <c:v>0.13333333333333333</c:v>
                </c:pt>
                <c:pt idx="2">
                  <c:v>0.24615384615384617</c:v>
                </c:pt>
                <c:pt idx="3">
                  <c:v>0.25316455696202533</c:v>
                </c:pt>
                <c:pt idx="4">
                  <c:v>0.14285714285714285</c:v>
                </c:pt>
                <c:pt idx="5">
                  <c:v>0.2</c:v>
                </c:pt>
                <c:pt idx="6">
                  <c:v>0.08</c:v>
                </c:pt>
                <c:pt idx="7">
                  <c:v>0.21099999999999999</c:v>
                </c:pt>
                <c:pt idx="8">
                  <c:v>0.12</c:v>
                </c:pt>
              </c:numCache>
            </c:numRef>
          </c:val>
        </c:ser>
        <c:ser>
          <c:idx val="0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comparativa'!$C$27:$K$28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comparativa'!$C$34:$K$34</c:f>
              <c:numCache>
                <c:formatCode>0.00%</c:formatCode>
                <c:ptCount val="9"/>
                <c:pt idx="0">
                  <c:v>0.5714285714285714</c:v>
                </c:pt>
                <c:pt idx="1">
                  <c:v>0.66666666666666663</c:v>
                </c:pt>
                <c:pt idx="2">
                  <c:v>0.52307692307692311</c:v>
                </c:pt>
                <c:pt idx="3">
                  <c:v>0.64556962025316456</c:v>
                </c:pt>
                <c:pt idx="4">
                  <c:v>0.7857142857142857</c:v>
                </c:pt>
                <c:pt idx="5">
                  <c:v>0.67692307692307696</c:v>
                </c:pt>
                <c:pt idx="6">
                  <c:v>0.56000000000000005</c:v>
                </c:pt>
                <c:pt idx="7">
                  <c:v>0.73699999999999999</c:v>
                </c:pt>
                <c:pt idx="8">
                  <c:v>0.69899999999999995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62940800"/>
        <c:axId val="162942336"/>
      </c:barChart>
      <c:lineChart>
        <c:grouping val="standard"/>
        <c:varyColors val="0"/>
        <c:ser>
          <c:idx val="6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ln>
              <a:solidFill>
                <a:srgbClr val="3B4A1E"/>
              </a:solidFill>
            </a:ln>
          </c:spPr>
          <c:marker>
            <c:symbol val="square"/>
            <c:size val="9"/>
            <c:spPr>
              <a:solidFill>
                <a:srgbClr val="3B4A1E"/>
              </a:solidFill>
              <a:ln>
                <a:noFill/>
              </a:ln>
            </c:spPr>
          </c:marker>
          <c:dPt>
            <c:idx val="1"/>
            <c:marker>
              <c:symbol val="square"/>
              <c:size val="11"/>
            </c:marker>
            <c:bubble3D val="0"/>
          </c:dPt>
          <c:dPt>
            <c:idx val="3"/>
            <c:bubble3D val="0"/>
            <c:spPr>
              <a:ln>
                <a:noFill/>
              </a:ln>
            </c:spPr>
          </c:dPt>
          <c:dPt>
            <c:idx val="5"/>
            <c:marker>
              <c:symbol val="square"/>
              <c:size val="11"/>
            </c:marker>
            <c:bubble3D val="0"/>
          </c:dPt>
          <c:dPt>
            <c:idx val="6"/>
            <c:bubble3D val="0"/>
            <c:spPr>
              <a:ln>
                <a:noFill/>
              </a:ln>
            </c:spPr>
          </c:dPt>
          <c:dPt>
            <c:idx val="10"/>
            <c:bubble3D val="0"/>
            <c:spPr>
              <a:ln>
                <a:noFill/>
              </a:ln>
            </c:spPr>
          </c:dPt>
          <c:cat>
            <c:multiLvlStrRef>
              <c:f>'Taules comparativa'!$C$27:$K$28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comparativa'!$C$29:$K$29</c:f>
              <c:numCache>
                <c:formatCode>0.00%</c:formatCode>
                <c:ptCount val="9"/>
                <c:pt idx="0">
                  <c:v>1.4285714285714285E-2</c:v>
                </c:pt>
                <c:pt idx="1">
                  <c:v>6.6666666666666666E-2</c:v>
                </c:pt>
                <c:pt idx="2">
                  <c:v>9.2307692307692313E-2</c:v>
                </c:pt>
                <c:pt idx="3">
                  <c:v>0</c:v>
                </c:pt>
                <c:pt idx="4">
                  <c:v>0</c:v>
                </c:pt>
                <c:pt idx="5">
                  <c:v>6.1538461538461542E-2</c:v>
                </c:pt>
                <c:pt idx="6">
                  <c:v>1.2999999999999999E-2</c:v>
                </c:pt>
                <c:pt idx="7">
                  <c:v>5.2999999999999999E-2</c:v>
                </c:pt>
                <c:pt idx="8">
                  <c:v>9.2999999999999999E-2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53856"/>
        <c:axId val="162952320"/>
      </c:lineChart>
      <c:catAx>
        <c:axId val="162940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+mn-lt"/>
              </a:defRPr>
            </a:pPr>
            <a:endParaRPr lang="ca-ES"/>
          </a:p>
        </c:txPr>
        <c:crossAx val="162942336"/>
        <c:crosses val="autoZero"/>
        <c:auto val="1"/>
        <c:lblAlgn val="ctr"/>
        <c:lblOffset val="100"/>
        <c:noMultiLvlLbl val="0"/>
      </c:catAx>
      <c:valAx>
        <c:axId val="1629423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62940800"/>
        <c:crosses val="autoZero"/>
        <c:crossBetween val="between"/>
        <c:majorUnit val="0.1"/>
      </c:valAx>
      <c:valAx>
        <c:axId val="162952320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one"/>
        <c:crossAx val="162953856"/>
        <c:crosses val="max"/>
        <c:crossBetween val="between"/>
      </c:valAx>
      <c:catAx>
        <c:axId val="162953856"/>
        <c:scaling>
          <c:orientation val="minMax"/>
        </c:scaling>
        <c:delete val="1"/>
        <c:axPos val="b"/>
        <c:majorTickMark val="out"/>
        <c:minorTickMark val="none"/>
        <c:tickLblPos val="none"/>
        <c:crossAx val="162952320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5"/>
        <c:delete val="1"/>
      </c:legendEntry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'Taules comparativa'!$B$67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comparativa'!$C$65:$K$66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comparativa'!$C$67:$K$67</c:f>
              <c:numCache>
                <c:formatCode>0.00%</c:formatCode>
                <c:ptCount val="9"/>
                <c:pt idx="0">
                  <c:v>0.7</c:v>
                </c:pt>
                <c:pt idx="1">
                  <c:v>0.72151898734177211</c:v>
                </c:pt>
                <c:pt idx="2">
                  <c:v>0.56000000000000005</c:v>
                </c:pt>
                <c:pt idx="3">
                  <c:v>0.6</c:v>
                </c:pt>
                <c:pt idx="4">
                  <c:v>0.6428571428571429</c:v>
                </c:pt>
                <c:pt idx="5">
                  <c:v>0.42099999999999999</c:v>
                </c:pt>
                <c:pt idx="6">
                  <c:v>0.6</c:v>
                </c:pt>
                <c:pt idx="7">
                  <c:v>0.44615384615384618</c:v>
                </c:pt>
                <c:pt idx="8">
                  <c:v>0.374</c:v>
                </c:pt>
              </c:numCache>
            </c:numRef>
          </c:val>
        </c:ser>
        <c:ser>
          <c:idx val="5"/>
          <c:order val="1"/>
          <c:tx>
            <c:strRef>
              <c:f>'Taules comparativa'!$B$68</c:f>
              <c:strCache>
                <c:ptCount val="1"/>
                <c:pt idx="0">
                  <c:v>AUTÒNOM</c:v>
                </c:pt>
              </c:strCache>
            </c:strRef>
          </c:tx>
          <c:spPr>
            <a:ln w="3492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comparativa'!$C$65:$K$66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comparativa'!$C$68:$K$68</c:f>
              <c:numCache>
                <c:formatCode>0.00%</c:formatCode>
                <c:ptCount val="9"/>
                <c:pt idx="0">
                  <c:v>2.8571428571428571E-2</c:v>
                </c:pt>
                <c:pt idx="1">
                  <c:v>3.7974683544303799E-2</c:v>
                </c:pt>
                <c:pt idx="2">
                  <c:v>5.2999999999999999E-2</c:v>
                </c:pt>
                <c:pt idx="3">
                  <c:v>0.13333333333333333</c:v>
                </c:pt>
                <c:pt idx="4">
                  <c:v>0</c:v>
                </c:pt>
                <c:pt idx="5">
                  <c:v>0.105</c:v>
                </c:pt>
                <c:pt idx="6">
                  <c:v>1.5384615384615385E-2</c:v>
                </c:pt>
                <c:pt idx="7">
                  <c:v>3.0769230769230771E-2</c:v>
                </c:pt>
                <c:pt idx="8">
                  <c:v>9.7000000000000003E-2</c:v>
                </c:pt>
              </c:numCache>
            </c:numRef>
          </c:val>
        </c:ser>
        <c:ser>
          <c:idx val="1"/>
          <c:order val="2"/>
          <c:tx>
            <c:strRef>
              <c:f>'Taules comparativa'!$B$69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comparativa'!$C$65:$K$66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comparativa'!$C$69:$K$69</c:f>
              <c:numCache>
                <c:formatCode>0.00%</c:formatCode>
                <c:ptCount val="9"/>
                <c:pt idx="0">
                  <c:v>0.22857142857142856</c:v>
                </c:pt>
                <c:pt idx="1">
                  <c:v>0.24050632911392406</c:v>
                </c:pt>
                <c:pt idx="2">
                  <c:v>0.34699999999999998</c:v>
                </c:pt>
                <c:pt idx="3">
                  <c:v>0.2</c:v>
                </c:pt>
                <c:pt idx="4">
                  <c:v>0.21428571428571427</c:v>
                </c:pt>
                <c:pt idx="5">
                  <c:v>0.26300000000000001</c:v>
                </c:pt>
                <c:pt idx="6">
                  <c:v>0.27692307692307694</c:v>
                </c:pt>
                <c:pt idx="7">
                  <c:v>0.46153846153846156</c:v>
                </c:pt>
                <c:pt idx="8">
                  <c:v>0.38600000000000001</c:v>
                </c:pt>
              </c:numCache>
            </c:numRef>
          </c:val>
        </c:ser>
        <c:ser>
          <c:idx val="0"/>
          <c:order val="3"/>
          <c:tx>
            <c:strRef>
              <c:f>'Taules comparativa'!$B$70</c:f>
              <c:strCache>
                <c:ptCount val="1"/>
                <c:pt idx="0">
                  <c:v>BECARI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comparativa'!$C$65:$K$66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comparativa'!$C$70:$K$70</c:f>
              <c:numCache>
                <c:formatCode>0.00%</c:formatCode>
                <c:ptCount val="9"/>
                <c:pt idx="0">
                  <c:v>4.2857142857142858E-2</c:v>
                </c:pt>
                <c:pt idx="1">
                  <c:v>0</c:v>
                </c:pt>
                <c:pt idx="2">
                  <c:v>0.04</c:v>
                </c:pt>
                <c:pt idx="3">
                  <c:v>6.6666666666666666E-2</c:v>
                </c:pt>
                <c:pt idx="4">
                  <c:v>7.1428571428571425E-2</c:v>
                </c:pt>
                <c:pt idx="5">
                  <c:v>0.21099999999999999</c:v>
                </c:pt>
                <c:pt idx="6">
                  <c:v>9.2307692307692313E-2</c:v>
                </c:pt>
                <c:pt idx="7">
                  <c:v>6.1538461538461542E-2</c:v>
                </c:pt>
                <c:pt idx="8">
                  <c:v>0.12</c:v>
                </c:pt>
              </c:numCache>
            </c:numRef>
          </c:val>
        </c:ser>
        <c:ser>
          <c:idx val="2"/>
          <c:order val="4"/>
          <c:tx>
            <c:strRef>
              <c:f>'Taules comparativa'!$B$71</c:f>
              <c:strCache>
                <c:ptCount val="1"/>
                <c:pt idx="0">
                  <c:v>SENSE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comparativa'!$C$65:$K$66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comparativa'!$C$71:$K$71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1.5384615384615385E-2</c:v>
                </c:pt>
                <c:pt idx="7">
                  <c:v>0</c:v>
                </c:pt>
                <c:pt idx="8">
                  <c:v>2.1999999999999999E-2</c:v>
                </c:pt>
              </c:numCache>
            </c:numRef>
          </c:val>
        </c:ser>
        <c:ser>
          <c:idx val="4"/>
          <c:order val="5"/>
          <c:tx>
            <c:strRef>
              <c:f>'Taules comparativa'!$B$72</c:f>
              <c:strCache>
                <c:ptCount val="1"/>
                <c:pt idx="0">
                  <c:v>NS/NC</c:v>
                </c:pt>
              </c:strCache>
            </c:strRef>
          </c:tx>
          <c:invertIfNegative val="0"/>
          <c:cat>
            <c:multiLvlStrRef>
              <c:f>'Taules comparativa'!$C$65:$K$66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comparativa'!$C$72:$K$72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7.1428571428571425E-2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94086016"/>
        <c:axId val="194087552"/>
      </c:barChart>
      <c:catAx>
        <c:axId val="19408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94087552"/>
        <c:crosses val="autoZero"/>
        <c:auto val="1"/>
        <c:lblAlgn val="ctr"/>
        <c:lblOffset val="100"/>
        <c:noMultiLvlLbl val="0"/>
      </c:catAx>
      <c:valAx>
        <c:axId val="19408755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194086016"/>
        <c:crosses val="autoZero"/>
        <c:crossBetween val="between"/>
        <c:majorUnit val="0.25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29343311753949225"/>
          <c:y val="1.3195876859956246E-2"/>
          <c:w val="0.58969979685501472"/>
          <c:h val="3.97699830514374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68745818537389E-2"/>
          <c:y val="0.10841218770536418"/>
          <c:w val="0.97330299391539499"/>
          <c:h val="0.719275774746482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'Taules comparativa'!$B$81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comparativa'!$C$81:$K$81</c:f>
              <c:numCache>
                <c:formatCode>0.00%</c:formatCode>
                <c:ptCount val="9"/>
                <c:pt idx="1">
                  <c:v>2.5316455696202531E-2</c:v>
                </c:pt>
                <c:pt idx="2">
                  <c:v>0</c:v>
                </c:pt>
                <c:pt idx="4">
                  <c:v>0.14285714285714285</c:v>
                </c:pt>
                <c:pt idx="5">
                  <c:v>0</c:v>
                </c:pt>
                <c:pt idx="7">
                  <c:v>4.6153846153846156E-2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comparativa'!$B$82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comparativa'!$C$82:$K$82</c:f>
              <c:numCache>
                <c:formatCode>0.00%</c:formatCode>
                <c:ptCount val="9"/>
                <c:pt idx="0">
                  <c:v>1.4285714285714285E-2</c:v>
                </c:pt>
                <c:pt idx="1">
                  <c:v>0</c:v>
                </c:pt>
                <c:pt idx="2">
                  <c:v>2.8000000000000001E-2</c:v>
                </c:pt>
                <c:pt idx="3">
                  <c:v>7.1428571428571425E-2</c:v>
                </c:pt>
                <c:pt idx="4">
                  <c:v>0</c:v>
                </c:pt>
                <c:pt idx="5">
                  <c:v>5.6000000000000001E-2</c:v>
                </c:pt>
                <c:pt idx="6">
                  <c:v>6.5573770491803282E-2</c:v>
                </c:pt>
                <c:pt idx="7">
                  <c:v>4.6153846153846156E-2</c:v>
                </c:pt>
                <c:pt idx="8">
                  <c:v>0.16600000000000001</c:v>
                </c:pt>
              </c:numCache>
            </c:numRef>
          </c:val>
        </c:ser>
        <c:ser>
          <c:idx val="2"/>
          <c:order val="2"/>
          <c:tx>
            <c:strRef>
              <c:f>'Taules comparativa'!$B$83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comparativa'!$C$83:$K$83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2.8000000000000001E-2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1.5384615384615385E-2</c:v>
                </c:pt>
                <c:pt idx="8">
                  <c:v>4.3999999999999997E-2</c:v>
                </c:pt>
              </c:numCache>
            </c:numRef>
          </c:val>
        </c:ser>
        <c:ser>
          <c:idx val="3"/>
          <c:order val="3"/>
          <c:tx>
            <c:strRef>
              <c:f>'Taules comparativa'!$B$84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comparativa'!$C$84:$K$84</c:f>
              <c:numCache>
                <c:formatCode>0.00%</c:formatCode>
                <c:ptCount val="9"/>
                <c:pt idx="0">
                  <c:v>2.8571428571428571E-2</c:v>
                </c:pt>
                <c:pt idx="1">
                  <c:v>2.5316455696202531E-2</c:v>
                </c:pt>
                <c:pt idx="2">
                  <c:v>8.3000000000000004E-2</c:v>
                </c:pt>
                <c:pt idx="3">
                  <c:v>0</c:v>
                </c:pt>
                <c:pt idx="4">
                  <c:v>0.27800000000000002</c:v>
                </c:pt>
                <c:pt idx="5">
                  <c:v>0</c:v>
                </c:pt>
                <c:pt idx="6">
                  <c:v>8.2000000000000003E-2</c:v>
                </c:pt>
                <c:pt idx="7">
                  <c:v>9.2307692307692313E-2</c:v>
                </c:pt>
                <c:pt idx="8">
                  <c:v>0.187</c:v>
                </c:pt>
              </c:numCache>
            </c:numRef>
          </c:val>
        </c:ser>
        <c:ser>
          <c:idx val="6"/>
          <c:order val="4"/>
          <c:tx>
            <c:strRef>
              <c:f>'Taules comparativa'!$B$85</c:f>
              <c:strCache>
                <c:ptCount val="1"/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comparativa'!$C$85:$K$85</c:f>
              <c:numCache>
                <c:formatCode>0.00%</c:formatCode>
                <c:ptCount val="9"/>
              </c:numCache>
            </c:numRef>
          </c:val>
        </c:ser>
        <c:ser>
          <c:idx val="8"/>
          <c:order val="5"/>
          <c:tx>
            <c:strRef>
              <c:f>'Taules comparativa'!$B$86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comparativa'!$C$86:$K$86</c:f>
              <c:numCache>
                <c:formatCode>0.00%</c:formatCode>
                <c:ptCount val="9"/>
                <c:pt idx="0">
                  <c:v>0.1143</c:v>
                </c:pt>
                <c:pt idx="1">
                  <c:v>0.13924050632911392</c:v>
                </c:pt>
                <c:pt idx="2">
                  <c:v>0.47199999999999998</c:v>
                </c:pt>
                <c:pt idx="3">
                  <c:v>0.35709999999999997</c:v>
                </c:pt>
                <c:pt idx="4">
                  <c:v>0.42857142857142855</c:v>
                </c:pt>
                <c:pt idx="5">
                  <c:v>0.47199999999999998</c:v>
                </c:pt>
                <c:pt idx="6">
                  <c:v>0.42620000000000002</c:v>
                </c:pt>
                <c:pt idx="7">
                  <c:v>0.44615384615384618</c:v>
                </c:pt>
                <c:pt idx="8">
                  <c:v>0.48199999999999998</c:v>
                </c:pt>
              </c:numCache>
            </c:numRef>
          </c:val>
        </c:ser>
        <c:ser>
          <c:idx val="4"/>
          <c:order val="6"/>
          <c:tx>
            <c:strRef>
              <c:f>'Taules comparativa'!$B$87</c:f>
              <c:strCache>
                <c:ptCount val="1"/>
              </c:strCache>
            </c:strRef>
          </c:tx>
          <c:spPr>
            <a:solidFill>
              <a:srgbClr val="9BBB59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comparativa'!$C$87:$K$87</c:f>
              <c:numCache>
                <c:formatCode>0.00%</c:formatCode>
                <c:ptCount val="9"/>
              </c:numCache>
            </c:numRef>
          </c:val>
        </c:ser>
        <c:ser>
          <c:idx val="5"/>
          <c:order val="7"/>
          <c:tx>
            <c:strRef>
              <c:f>'Taules comparativa'!$B$88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comparativa'!$C$88:$K$88</c:f>
              <c:numCache>
                <c:formatCode>0.00%</c:formatCode>
                <c:ptCount val="9"/>
                <c:pt idx="0" formatCode="0%">
                  <c:v>0.32857142857142857</c:v>
                </c:pt>
                <c:pt idx="1">
                  <c:v>0.54430379746835444</c:v>
                </c:pt>
                <c:pt idx="2">
                  <c:v>0.25</c:v>
                </c:pt>
                <c:pt idx="3">
                  <c:v>0.42857142857142855</c:v>
                </c:pt>
                <c:pt idx="4">
                  <c:v>0.2857142857142857</c:v>
                </c:pt>
                <c:pt idx="5">
                  <c:v>0.25</c:v>
                </c:pt>
                <c:pt idx="6">
                  <c:v>0.29508196721311475</c:v>
                </c:pt>
                <c:pt idx="7">
                  <c:v>0.30769230769230771</c:v>
                </c:pt>
                <c:pt idx="8">
                  <c:v>0.121</c:v>
                </c:pt>
              </c:numCache>
            </c:numRef>
          </c:val>
        </c:ser>
        <c:ser>
          <c:idx val="7"/>
          <c:order val="8"/>
          <c:tx>
            <c:strRef>
              <c:f>'Taules comparativa'!$B$89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comparativa'!$C$79:$K$80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comparativa'!$C$89:$K$89</c:f>
              <c:numCache>
                <c:formatCode>0.00%</c:formatCode>
                <c:ptCount val="9"/>
                <c:pt idx="0">
                  <c:v>0.51428571428571423</c:v>
                </c:pt>
                <c:pt idx="1">
                  <c:v>0.26582278481012656</c:v>
                </c:pt>
                <c:pt idx="2">
                  <c:v>0.13900000000000001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5.6000000000000001E-2</c:v>
                </c:pt>
                <c:pt idx="6">
                  <c:v>0.13114754098360656</c:v>
                </c:pt>
                <c:pt idx="7">
                  <c:v>4.6153846153846156E-2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94427136"/>
        <c:axId val="194458752"/>
      </c:barChart>
      <c:catAx>
        <c:axId val="19442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94458752"/>
        <c:crosses val="autoZero"/>
        <c:auto val="1"/>
        <c:lblAlgn val="ctr"/>
        <c:lblOffset val="100"/>
        <c:noMultiLvlLbl val="0"/>
      </c:catAx>
      <c:valAx>
        <c:axId val="1944587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94427136"/>
        <c:crosses val="autoZero"/>
        <c:crossBetween val="between"/>
        <c:majorUnit val="0.25"/>
      </c:valAx>
    </c:plotArea>
    <c:legend>
      <c:legendPos val="t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6.9740435386753133E-2"/>
          <c:y val="2.1358141000623516E-2"/>
          <c:w val="0.87995397045957557"/>
          <c:h val="6.648113785605076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0"/>
          <c:y val="0.11277795358649789"/>
          <c:w val="1"/>
          <c:h val="0.68699402250351882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comparativa'!$B$99</c:f>
              <c:strCache>
                <c:ptCount val="1"/>
                <c:pt idx="0">
                  <c:v>Contingut de la feina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4F81BD"/>
                </a:solidFill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comparativa'!$C$97:$K$98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comparativa'!$C$99:$K$99</c:f>
              <c:numCache>
                <c:formatCode>0.00</c:formatCode>
                <c:ptCount val="9"/>
                <c:pt idx="0">
                  <c:v>5.4545454545454541</c:v>
                </c:pt>
                <c:pt idx="1">
                  <c:v>5.6901408450704247</c:v>
                </c:pt>
                <c:pt idx="2" formatCode="#,##0.00">
                  <c:v>5.2741935483870961</c:v>
                </c:pt>
                <c:pt idx="3">
                  <c:v>5.9285714285714288</c:v>
                </c:pt>
                <c:pt idx="4">
                  <c:v>5.5384615384615383</c:v>
                </c:pt>
                <c:pt idx="5" formatCode="#,##0.00">
                  <c:v>5.7</c:v>
                </c:pt>
                <c:pt idx="6">
                  <c:v>5.5178571428571432</c:v>
                </c:pt>
                <c:pt idx="7">
                  <c:v>3.91</c:v>
                </c:pt>
                <c:pt idx="8" formatCode="#,##0.00">
                  <c:v>5.316239316239316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comparativa'!$B$100</c:f>
              <c:strCache>
                <c:ptCount val="1"/>
                <c:pt idx="0">
                  <c:v>Perspectives de millora i promoció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655792803479638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249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65599051008306E-2"/>
                  <c:y val="-6.9272151898734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358837485172014E-3"/>
                  <c:y val="7.04166666666671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comparativa'!$C$97:$K$98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comparativa'!$C$100:$K$100</c:f>
              <c:numCache>
                <c:formatCode>0.00</c:formatCode>
                <c:ptCount val="9"/>
                <c:pt idx="0">
                  <c:v>5.3939393939393936</c:v>
                </c:pt>
                <c:pt idx="1">
                  <c:v>4.6619718309859142</c:v>
                </c:pt>
                <c:pt idx="2" formatCode="#,##0.00">
                  <c:v>4.5161290322580649</c:v>
                </c:pt>
                <c:pt idx="3">
                  <c:v>5.2142857142857144</c:v>
                </c:pt>
                <c:pt idx="4">
                  <c:v>4.615384615384615</c:v>
                </c:pt>
                <c:pt idx="5" formatCode="#,##0.00">
                  <c:v>5.4</c:v>
                </c:pt>
                <c:pt idx="6">
                  <c:v>5.1071428571428568</c:v>
                </c:pt>
                <c:pt idx="7">
                  <c:v>3</c:v>
                </c:pt>
                <c:pt idx="8" formatCode="#,##0.00">
                  <c:v>4.0869963369963367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comparativa'!$B$101</c:f>
              <c:strCache>
                <c:ptCount val="1"/>
                <c:pt idx="0">
                  <c:v>Nivell de retribució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351126927652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2016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04626334519483E-2"/>
                  <c:y val="-1.7585794655414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comparativa'!$C$97:$K$98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comparativa'!$C$101:$K$101</c:f>
              <c:numCache>
                <c:formatCode>0.00</c:formatCode>
                <c:ptCount val="9"/>
                <c:pt idx="0">
                  <c:v>4.8030303030303028</c:v>
                </c:pt>
                <c:pt idx="1">
                  <c:v>4.5972222222222232</c:v>
                </c:pt>
                <c:pt idx="2" formatCode="#,##0.00">
                  <c:v>4.419354838709677</c:v>
                </c:pt>
                <c:pt idx="3">
                  <c:v>5.0714285714285712</c:v>
                </c:pt>
                <c:pt idx="4">
                  <c:v>4.8461538461538467</c:v>
                </c:pt>
                <c:pt idx="5" formatCode="#,##0.00">
                  <c:v>4.9999999999999991</c:v>
                </c:pt>
                <c:pt idx="6">
                  <c:v>5.1964285714285712</c:v>
                </c:pt>
                <c:pt idx="7">
                  <c:v>3.09</c:v>
                </c:pt>
                <c:pt idx="8" formatCode="#,##0.00">
                  <c:v>3.9877899877899883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comparativa'!$B$102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spPr>
            <a:ln>
              <a:solidFill>
                <a:srgbClr val="8064A2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6188414393040729E-2"/>
                  <c:y val="-2.289029535865001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2.433157524613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8.1373066104078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97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715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937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528E-3"/>
                  <c:y val="-2.254728565835081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comparativa'!$C$97:$K$98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comparativa'!$C$102:$K$102</c:f>
              <c:numCache>
                <c:formatCode>0.00</c:formatCode>
                <c:ptCount val="9"/>
                <c:pt idx="0">
                  <c:v>4.6363636363636367</c:v>
                </c:pt>
                <c:pt idx="1">
                  <c:v>4.9861111111111098</c:v>
                </c:pt>
                <c:pt idx="2" formatCode="#,##0.00">
                  <c:v>4.4516129032258069</c:v>
                </c:pt>
                <c:pt idx="3">
                  <c:v>5.2142857142857144</c:v>
                </c:pt>
                <c:pt idx="4">
                  <c:v>5.3076923076923075</c:v>
                </c:pt>
                <c:pt idx="5" formatCode="#,##0.00">
                  <c:v>4.1999999999999993</c:v>
                </c:pt>
                <c:pt idx="6">
                  <c:v>4.75</c:v>
                </c:pt>
                <c:pt idx="7">
                  <c:v>3.15</c:v>
                </c:pt>
                <c:pt idx="8" formatCode="#,##0.00">
                  <c:v>3.9612332112332105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comparativa'!$B$103</c:f>
              <c:strCache>
                <c:ptCount val="1"/>
                <c:pt idx="0">
                  <c:v>Satisfacció general amb la feina *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89996045869E-2"/>
                  <c:y val="6.104781997187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comparativa'!$C$97:$K$98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ENGINYERIA DE CAMINS, CANALS I PORTS</c:v>
                  </c:pt>
                  <c:pt idx="3">
                    <c:v>ENGINYERIA GEOLÒGICA</c:v>
                  </c:pt>
                  <c:pt idx="6">
                    <c:v>ENG. TÈCN. D'OBRES PÚBLIQUES *</c:v>
                  </c:pt>
                </c:lvl>
              </c:multiLvlStrCache>
            </c:multiLvlStrRef>
          </c:cat>
          <c:val>
            <c:numRef>
              <c:f>'Taules comparativa'!$C$103:$K$103</c:f>
              <c:numCache>
                <c:formatCode>0.00</c:formatCode>
                <c:ptCount val="9"/>
                <c:pt idx="0">
                  <c:v>5.1884057971014492</c:v>
                </c:pt>
                <c:pt idx="1">
                  <c:v>5.2361111111111098</c:v>
                </c:pt>
                <c:pt idx="2" formatCode="#,##0.00">
                  <c:v>4.8153846153846152</c:v>
                </c:pt>
                <c:pt idx="3">
                  <c:v>5.4666666666666668</c:v>
                </c:pt>
                <c:pt idx="4">
                  <c:v>5.3571428571428568</c:v>
                </c:pt>
                <c:pt idx="5" formatCode="#,##0.00">
                  <c:v>5.8571428571428577</c:v>
                </c:pt>
                <c:pt idx="6">
                  <c:v>5.5</c:v>
                </c:pt>
                <c:pt idx="7">
                  <c:v>4.18</c:v>
                </c:pt>
                <c:pt idx="8" formatCode="#,##0.00">
                  <c:v>5.4643678160919542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26208"/>
        <c:axId val="194712320"/>
      </c:lineChart>
      <c:catAx>
        <c:axId val="19452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200" b="1" kern="2200" spc="0" baseline="0"/>
            </a:pPr>
            <a:endParaRPr lang="ca-ES"/>
          </a:p>
        </c:txPr>
        <c:crossAx val="194712320"/>
        <c:crossesAt val="2"/>
        <c:auto val="1"/>
        <c:lblAlgn val="ctr"/>
        <c:lblOffset val="100"/>
        <c:tickLblSkip val="1"/>
        <c:tickMarkSkip val="31999"/>
        <c:noMultiLvlLbl val="0"/>
      </c:catAx>
      <c:valAx>
        <c:axId val="194712320"/>
        <c:scaling>
          <c:orientation val="minMax"/>
          <c:max val="7"/>
          <c:min val="2.5"/>
        </c:scaling>
        <c:delete val="1"/>
        <c:axPos val="l"/>
        <c:numFmt formatCode="0" sourceLinked="0"/>
        <c:majorTickMark val="out"/>
        <c:minorTickMark val="none"/>
        <c:tickLblPos val="none"/>
        <c:crossAx val="19452620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8888885683532437"/>
          <c:h val="8.821026722925455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693743321610492E-2"/>
          <c:y val="0.15213223533157494"/>
          <c:w val="0.97169280185640161"/>
          <c:h val="0.6172253696812281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comparativa'!$B$120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comparativa'!$C$118:$K$119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comparativa'!$C$120:$K$120</c:f>
              <c:numCache>
                <c:formatCode>0.00%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  <c:pt idx="4">
                  <c:v>0</c:v>
                </c:pt>
                <c:pt idx="5">
                  <c:v>0.625</c:v>
                </c:pt>
                <c:pt idx="6" formatCode="###0.0%">
                  <c:v>0.7142857142857143</c:v>
                </c:pt>
                <c:pt idx="7" formatCode="###0.0%">
                  <c:v>0.5</c:v>
                </c:pt>
                <c:pt idx="8" formatCode="###0.0%">
                  <c:v>0.38571428571428573</c:v>
                </c:pt>
              </c:numCache>
            </c:numRef>
          </c:val>
        </c:ser>
        <c:ser>
          <c:idx val="2"/>
          <c:order val="1"/>
          <c:tx>
            <c:strRef>
              <c:f>'Taules comparativa'!$B$121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comparativa'!$C$118:$K$119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comparativa'!$C$121:$K$121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0.375</c:v>
                </c:pt>
                <c:pt idx="6" formatCode="###0.0%">
                  <c:v>0.14285714285714288</c:v>
                </c:pt>
                <c:pt idx="7" formatCode="###0.0%">
                  <c:v>0.5</c:v>
                </c:pt>
                <c:pt idx="8" formatCode="###0.0%">
                  <c:v>0.3428571428571428</c:v>
                </c:pt>
              </c:numCache>
            </c:numRef>
          </c:val>
        </c:ser>
        <c:ser>
          <c:idx val="0"/>
          <c:order val="2"/>
          <c:tx>
            <c:strRef>
              <c:f>'Taules comparativa'!$B$122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comparativa'!$C$118:$K$119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comparativa'!$C$122:$K$122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0</c:v>
                </c:pt>
                <c:pt idx="7" formatCode="###0.0%">
                  <c:v>0</c:v>
                </c:pt>
                <c:pt idx="8" formatCode="###0.0%">
                  <c:v>0.13809523809523808</c:v>
                </c:pt>
              </c:numCache>
            </c:numRef>
          </c:val>
        </c:ser>
        <c:ser>
          <c:idx val="1"/>
          <c:order val="3"/>
          <c:tx>
            <c:strRef>
              <c:f>'Taules comparativa'!$B$123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comparativa'!$C$118:$K$119</c:f>
              <c:multiLvlStrCache>
                <c:ptCount val="9"/>
                <c:lvl>
                  <c:pt idx="0">
                    <c:v>E. Camins, Canals i Ports</c:v>
                  </c:pt>
                  <c:pt idx="1">
                    <c:v>E. Geològica</c:v>
                  </c:pt>
                  <c:pt idx="2">
                    <c:v>E.T. Obres Públiques * </c:v>
                  </c:pt>
                  <c:pt idx="3">
                    <c:v>E. Camins, Canals i Ports</c:v>
                  </c:pt>
                  <c:pt idx="4">
                    <c:v>E. Geològica</c:v>
                  </c:pt>
                  <c:pt idx="5">
                    <c:v>E.T. Obres Públiques * </c:v>
                  </c:pt>
                  <c:pt idx="6">
                    <c:v>E. Camins, Canals i Ports</c:v>
                  </c:pt>
                  <c:pt idx="7">
                    <c:v>E. Geològica</c:v>
                  </c:pt>
                  <c:pt idx="8">
                    <c:v>E.T. Obres Públiques * 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comparativa'!$C$123:$K$123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0.14285714285714288</c:v>
                </c:pt>
                <c:pt idx="7" formatCode="###0.0%">
                  <c:v>0</c:v>
                </c:pt>
                <c:pt idx="8" formatCode="###0.0%">
                  <c:v>0.13333333333333333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4979328"/>
        <c:axId val="194980864"/>
        <c:axId val="0"/>
      </c:bar3DChart>
      <c:catAx>
        <c:axId val="194979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50" b="1"/>
            </a:pPr>
            <a:endParaRPr lang="ca-ES"/>
          </a:p>
        </c:txPr>
        <c:crossAx val="194980864"/>
        <c:crosses val="autoZero"/>
        <c:auto val="1"/>
        <c:lblAlgn val="ctr"/>
        <c:lblOffset val="100"/>
        <c:noMultiLvlLbl val="0"/>
      </c:catAx>
      <c:valAx>
        <c:axId val="19498086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9497932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97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comparativa'!$B$135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olidFill>
              <a:srgbClr val="29708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 rot="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comparativa'!$C$131:$K$134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comparativa'!$C$135:$K$135</c:f>
              <c:numCache>
                <c:formatCode>0.00%</c:formatCode>
                <c:ptCount val="9"/>
                <c:pt idx="0">
                  <c:v>0.12857142857142856</c:v>
                </c:pt>
                <c:pt idx="1">
                  <c:v>0.15714285714285714</c:v>
                </c:pt>
                <c:pt idx="2">
                  <c:v>7.1428571428571425E-2</c:v>
                </c:pt>
                <c:pt idx="3">
                  <c:v>0.15189873417721519</c:v>
                </c:pt>
                <c:pt idx="4">
                  <c:v>0.24050632911392406</c:v>
                </c:pt>
                <c:pt idx="5">
                  <c:v>0.17721518987341772</c:v>
                </c:pt>
                <c:pt idx="6" formatCode="###0.0%">
                  <c:v>0.14864864864864866</c:v>
                </c:pt>
                <c:pt idx="7" formatCode="###0.0%">
                  <c:v>0.27027027027027029</c:v>
                </c:pt>
                <c:pt idx="8" formatCode="###0.0%">
                  <c:v>0.1891891891891892</c:v>
                </c:pt>
              </c:numCache>
            </c:numRef>
          </c:val>
        </c:ser>
        <c:ser>
          <c:idx val="1"/>
          <c:order val="1"/>
          <c:tx>
            <c:strRef>
              <c:f>'Taules comparativa'!$B$136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2.0532561287472432E-3"/>
                  <c:y val="-6.7226890756302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8639645061535E-3"/>
                  <c:y val="-4.4817927170868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comparativa'!$C$131:$K$134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comparativa'!$C$136:$K$136</c:f>
              <c:numCache>
                <c:formatCode>0.00%</c:formatCode>
                <c:ptCount val="9"/>
                <c:pt idx="0">
                  <c:v>0.13333333333333333</c:v>
                </c:pt>
                <c:pt idx="1">
                  <c:v>0.4</c:v>
                </c:pt>
                <c:pt idx="2">
                  <c:v>6.6666666666666666E-2</c:v>
                </c:pt>
                <c:pt idx="3">
                  <c:v>7.1428571428571425E-2</c:v>
                </c:pt>
                <c:pt idx="4">
                  <c:v>0.2857142857142857</c:v>
                </c:pt>
                <c:pt idx="5">
                  <c:v>7.1428571428571425E-2</c:v>
                </c:pt>
                <c:pt idx="6" formatCode="###0.0%">
                  <c:v>0.36842105263157898</c:v>
                </c:pt>
                <c:pt idx="7" formatCode="###0.0%">
                  <c:v>0.2105263157894737</c:v>
                </c:pt>
                <c:pt idx="8" formatCode="###0.0%">
                  <c:v>0.2105263157894737</c:v>
                </c:pt>
              </c:numCache>
            </c:numRef>
          </c:val>
        </c:ser>
        <c:ser>
          <c:idx val="2"/>
          <c:order val="2"/>
          <c:tx>
            <c:strRef>
              <c:f>'Taules comparativa'!$B$137</c:f>
              <c:strCache>
                <c:ptCount val="1"/>
                <c:pt idx="0">
                  <c:v>ENG. TÈCN. D'OBRES PÚBLIQUES *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18639645061535E-3"/>
                  <c:y val="8.21652506332718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8639645061535E-3"/>
                  <c:y val="-2.2408963585434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798841931209023E-3"/>
                  <c:y val="-8.9635854341736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8639645061535E-3"/>
                  <c:y val="-6.7226890756302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597683862417291E-3"/>
                  <c:y val="-2.2408963585434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597683862418045E-3"/>
                  <c:y val="-4.4817927170868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597683862417291E-3"/>
                  <c:y val="-4.4817927170867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8639645061535E-3"/>
                  <c:y val="-2.2408963585434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comparativa'!$C$131:$K$134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comparativa'!$C$137:$K$137</c:f>
              <c:numCache>
                <c:formatCode>0.00%</c:formatCode>
                <c:ptCount val="9"/>
                <c:pt idx="0">
                  <c:v>7.6923076923076927E-2</c:v>
                </c:pt>
                <c:pt idx="1">
                  <c:v>0.12307692307692308</c:v>
                </c:pt>
                <c:pt idx="2">
                  <c:v>3.0769230769230771E-2</c:v>
                </c:pt>
                <c:pt idx="3">
                  <c:v>0.16980000000000001</c:v>
                </c:pt>
                <c:pt idx="4">
                  <c:v>0.63670000000000004</c:v>
                </c:pt>
                <c:pt idx="5">
                  <c:v>5.6599999999999998E-2</c:v>
                </c:pt>
                <c:pt idx="6" formatCode="###0.0%">
                  <c:v>0.30399999999999999</c:v>
                </c:pt>
                <c:pt idx="7" formatCode="###0">
                  <c:v>9.6</c:v>
                </c:pt>
                <c:pt idx="8" formatCode="###0.0%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5139456"/>
        <c:axId val="195140992"/>
        <c:axId val="0"/>
      </c:bar3DChart>
      <c:catAx>
        <c:axId val="19513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95140992"/>
        <c:crosses val="autoZero"/>
        <c:auto val="1"/>
        <c:lblAlgn val="ctr"/>
        <c:lblOffset val="100"/>
        <c:noMultiLvlLbl val="0"/>
      </c:catAx>
      <c:valAx>
        <c:axId val="195140992"/>
        <c:scaling>
          <c:orientation val="minMax"/>
          <c:max val="0.7000000000000004"/>
        </c:scaling>
        <c:delete val="1"/>
        <c:axPos val="l"/>
        <c:numFmt formatCode="0%" sourceLinked="0"/>
        <c:majorTickMark val="out"/>
        <c:minorTickMark val="none"/>
        <c:tickLblPos val="none"/>
        <c:crossAx val="19513945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6.3211187497448598E-2"/>
          <c:y val="2.2259335230155056E-2"/>
          <c:w val="0.87621775670450774"/>
          <c:h val="0.11820445973665085"/>
        </c:manualLayout>
      </c:layout>
      <c:overlay val="0"/>
      <c:txPr>
        <a:bodyPr/>
        <a:lstStyle/>
        <a:p>
          <a:pPr>
            <a:defRPr sz="12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comparativa'!$B$44</c:f>
              <c:strCache>
                <c:ptCount val="1"/>
                <c:pt idx="0">
                  <c:v>E. Camins, Canals i Ports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comparativa'!$C$44:$H$44</c:f>
              <c:numCache>
                <c:formatCode>General</c:formatCode>
                <c:ptCount val="6"/>
                <c:pt idx="0">
                  <c:v>0.81428571428571428</c:v>
                </c:pt>
                <c:pt idx="1">
                  <c:v>4.2857142857142858E-2</c:v>
                </c:pt>
                <c:pt idx="2">
                  <c:v>8.5714285714285715E-2</c:v>
                </c:pt>
                <c:pt idx="3">
                  <c:v>0</c:v>
                </c:pt>
                <c:pt idx="4">
                  <c:v>5.7142857142857141E-2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'[1]Taules comparativa'!$B$45</c:f>
              <c:strCache>
                <c:ptCount val="1"/>
                <c:pt idx="0">
                  <c:v>E. Geològica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comparativa'!$C$45:$H$45</c:f>
              <c:numCache>
                <c:formatCode>General</c:formatCode>
                <c:ptCount val="6"/>
                <c:pt idx="0">
                  <c:v>0.8666666666666667</c:v>
                </c:pt>
                <c:pt idx="1">
                  <c:v>0</c:v>
                </c:pt>
                <c:pt idx="2">
                  <c:v>0.13333333333333333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2"/>
          <c:tx>
            <c:strRef>
              <c:f>'[1]Taules comparativa'!$B$46</c:f>
              <c:strCache>
                <c:ptCount val="1"/>
                <c:pt idx="0">
                  <c:v>E.T. Obres Públiques * 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comparativa'!$C$46:$H$46</c:f>
              <c:numCache>
                <c:formatCode>General</c:formatCode>
                <c:ptCount val="6"/>
                <c:pt idx="0">
                  <c:v>0.8</c:v>
                </c:pt>
                <c:pt idx="1">
                  <c:v>1.5384615384615385E-2</c:v>
                </c:pt>
                <c:pt idx="2">
                  <c:v>6.1538461538461542E-2</c:v>
                </c:pt>
                <c:pt idx="3">
                  <c:v>0</c:v>
                </c:pt>
                <c:pt idx="4">
                  <c:v>7.6923076923076927E-2</c:v>
                </c:pt>
                <c:pt idx="5">
                  <c:v>4.6153846153846156E-2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5204608"/>
        <c:axId val="195206144"/>
        <c:axId val="0"/>
      </c:bar3DChart>
      <c:catAx>
        <c:axId val="195204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95206144"/>
        <c:crosses val="autoZero"/>
        <c:auto val="1"/>
        <c:lblAlgn val="ctr"/>
        <c:lblOffset val="100"/>
        <c:noMultiLvlLbl val="0"/>
      </c:catAx>
      <c:valAx>
        <c:axId val="19520614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52046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5123013057696733"/>
          <c:y val="2.1917834992786937E-2"/>
          <c:w val="0.22935994500387097"/>
          <c:h val="0.49358642179755668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comparativa'!$I$50</c:f>
              <c:strCache>
                <c:ptCount val="1"/>
                <c:pt idx="0">
                  <c:v>E. Camins, Canals i Ports</c:v>
                </c:pt>
              </c:strCache>
            </c:strRef>
          </c:tx>
          <c:spPr>
            <a:solidFill>
              <a:srgbClr val="29708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comparativa'!$J$48:$O$49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comparativa'!$J$50:$O$50</c:f>
              <c:numCache>
                <c:formatCode>General</c:formatCode>
                <c:ptCount val="6"/>
                <c:pt idx="0">
                  <c:v>0.91139240506329111</c:v>
                </c:pt>
                <c:pt idx="1">
                  <c:v>0</c:v>
                </c:pt>
                <c:pt idx="2">
                  <c:v>7.5949367088607597E-2</c:v>
                </c:pt>
                <c:pt idx="3">
                  <c:v>0</c:v>
                </c:pt>
                <c:pt idx="4">
                  <c:v>1.2658227848101266E-2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'[1]Taules comparativa'!$I$51</c:f>
              <c:strCache>
                <c:ptCount val="1"/>
                <c:pt idx="0">
                  <c:v>E. Geològica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comparativa'!$J$48:$O$49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comparativa'!$J$51:$O$51</c:f>
              <c:numCache>
                <c:formatCode>General</c:formatCode>
                <c:ptCount val="6"/>
                <c:pt idx="0">
                  <c:v>0.42857142857142855</c:v>
                </c:pt>
                <c:pt idx="1">
                  <c:v>0</c:v>
                </c:pt>
                <c:pt idx="2">
                  <c:v>9.2307692307692316E-4</c:v>
                </c:pt>
                <c:pt idx="3">
                  <c:v>0</c:v>
                </c:pt>
                <c:pt idx="4">
                  <c:v>7.1428571428571425E-2</c:v>
                </c:pt>
                <c:pt idx="5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'[1]Taules comparativa'!$I$52</c:f>
              <c:strCache>
                <c:ptCount val="1"/>
                <c:pt idx="0">
                  <c:v>E.T. Obres Públiques *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comparativa'!$J$48:$O$49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comparativa'!$J$52:$O$52</c:f>
              <c:numCache>
                <c:formatCode>General</c:formatCode>
                <c:ptCount val="6"/>
                <c:pt idx="0">
                  <c:v>0.72307692307692306</c:v>
                </c:pt>
                <c:pt idx="1">
                  <c:v>0</c:v>
                </c:pt>
                <c:pt idx="2">
                  <c:v>9.2307692307692313E-2</c:v>
                </c:pt>
                <c:pt idx="3">
                  <c:v>3.0769230769230771E-2</c:v>
                </c:pt>
                <c:pt idx="4">
                  <c:v>0.13846153846153847</c:v>
                </c:pt>
                <c:pt idx="5">
                  <c:v>1.5384615384615385E-2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5266048"/>
        <c:axId val="195267584"/>
        <c:axId val="0"/>
      </c:bar3DChart>
      <c:catAx>
        <c:axId val="195266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95267584"/>
        <c:crosses val="autoZero"/>
        <c:auto val="1"/>
        <c:lblAlgn val="ctr"/>
        <c:lblOffset val="100"/>
        <c:noMultiLvlLbl val="0"/>
      </c:catAx>
      <c:valAx>
        <c:axId val="19526758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52660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3889872452481211"/>
          <c:y val="1.8563535969970957E-2"/>
          <c:w val="0.22935994500387097"/>
          <c:h val="0.45333483352376236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u="sng" baseline="0">
                <a:effectLst/>
              </a:rPr>
              <a:t>% de titulats que guanyen més de 30.000€ bruts anuals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5440703703703704"/>
          <c:y val="3.1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863890679145534E-2"/>
          <c:y val="9.4274999999999998E-2"/>
          <c:w val="0.4579935667498759"/>
          <c:h val="0.5039608585858586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Resum!$AL$12:$AL$16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Resum!$AM$12:$AM$16</c:f>
              <c:numCache>
                <c:formatCode>0%</c:formatCode>
                <c:ptCount val="5"/>
                <c:pt idx="0">
                  <c:v>0.3888888888888889</c:v>
                </c:pt>
                <c:pt idx="1">
                  <c:v>0.27777777777777779</c:v>
                </c:pt>
                <c:pt idx="2">
                  <c:v>0.10294117647058824</c:v>
                </c:pt>
                <c:pt idx="3">
                  <c:v>8.3333333333333343E-2</c:v>
                </c:pt>
                <c:pt idx="4">
                  <c:v>0.17647058823529413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39648"/>
        <c:axId val="146541184"/>
      </c:barChart>
      <c:catAx>
        <c:axId val="1465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46541184"/>
        <c:crosses val="autoZero"/>
        <c:auto val="1"/>
        <c:lblAlgn val="ctr"/>
        <c:lblOffset val="100"/>
        <c:noMultiLvlLbl val="0"/>
      </c:catAx>
      <c:valAx>
        <c:axId val="14654118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4653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886731018697136E-2"/>
          <c:y val="2.3752662970070674E-2"/>
          <c:w val="0.90300701822070428"/>
          <c:h val="0.7438370893293511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Gràfics!$R$185</c:f>
              <c:strCache>
                <c:ptCount val="1"/>
                <c:pt idx="0">
                  <c:v>ENGINYERIA DE CAMINS, CANALS I PORTS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Gràfics!$S$185:$X$185</c:f>
              <c:numCache>
                <c:formatCode>###0.0%</c:formatCode>
                <c:ptCount val="6"/>
                <c:pt idx="0">
                  <c:v>0.64</c:v>
                </c:pt>
                <c:pt idx="1">
                  <c:v>0.04</c:v>
                </c:pt>
                <c:pt idx="2">
                  <c:v>0.2</c:v>
                </c:pt>
                <c:pt idx="3">
                  <c:v>2.6666666666666668E-2</c:v>
                </c:pt>
                <c:pt idx="4">
                  <c:v>1.3333333333333334E-2</c:v>
                </c:pt>
                <c:pt idx="5">
                  <c:v>0.08</c:v>
                </c:pt>
              </c:numCache>
            </c:numRef>
          </c:val>
        </c:ser>
        <c:ser>
          <c:idx val="2"/>
          <c:order val="1"/>
          <c:tx>
            <c:strRef>
              <c:f>Gràfics!$R$186</c:f>
              <c:strCache>
                <c:ptCount val="1"/>
                <c:pt idx="0">
                  <c:v>ENGINYERIA GEOLÒGICA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Gràfics!$S$186:$X$186</c:f>
              <c:numCache>
                <c:formatCode>###0.0%</c:formatCode>
                <c:ptCount val="6"/>
                <c:pt idx="0">
                  <c:v>0.47368421052631576</c:v>
                </c:pt>
                <c:pt idx="1">
                  <c:v>5.2631578947368418E-2</c:v>
                </c:pt>
                <c:pt idx="2">
                  <c:v>0.31578947368421051</c:v>
                </c:pt>
                <c:pt idx="3">
                  <c:v>0</c:v>
                </c:pt>
                <c:pt idx="4">
                  <c:v>0.10526315789473684</c:v>
                </c:pt>
                <c:pt idx="5">
                  <c:v>5.2631578947368418E-2</c:v>
                </c:pt>
              </c:numCache>
            </c:numRef>
          </c:val>
        </c:ser>
        <c:ser>
          <c:idx val="0"/>
          <c:order val="2"/>
          <c:tx>
            <c:strRef>
              <c:f>Gràfics!$R$190</c:f>
              <c:strCache>
                <c:ptCount val="1"/>
                <c:pt idx="0">
                  <c:v>ENGINYERIA EN OBRES PÚBLIQUES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Gràfics!$S$183:$X$184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Gràfics!$S$190:$X$190</c:f>
              <c:numCache>
                <c:formatCode>###0.0%</c:formatCode>
                <c:ptCount val="6"/>
                <c:pt idx="0">
                  <c:v>0.53781512605042014</c:v>
                </c:pt>
                <c:pt idx="1">
                  <c:v>2.6984126984126985E-2</c:v>
                </c:pt>
                <c:pt idx="2">
                  <c:v>0.16517273576097105</c:v>
                </c:pt>
                <c:pt idx="3">
                  <c:v>2.8571428571428571E-2</c:v>
                </c:pt>
                <c:pt idx="4">
                  <c:v>6.6199813258636789E-2</c:v>
                </c:pt>
                <c:pt idx="5">
                  <c:v>0.17525676937441639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5290624"/>
        <c:axId val="195292160"/>
        <c:axId val="0"/>
      </c:bar3DChart>
      <c:catAx>
        <c:axId val="19529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292160"/>
        <c:crosses val="autoZero"/>
        <c:auto val="1"/>
        <c:lblAlgn val="ctr"/>
        <c:lblOffset val="100"/>
        <c:noMultiLvlLbl val="0"/>
      </c:catAx>
      <c:valAx>
        <c:axId val="19529216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crossAx val="1952906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3408177308141436"/>
          <c:y val="3.666527890910188E-2"/>
          <c:w val="0.32588847618776362"/>
          <c:h val="0.277386912842791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 Global</a:t>
            </a:r>
            <a:r>
              <a:rPr lang="ca-ES" sz="1600" u="sng" baseline="0"/>
              <a:t> rebuda</a:t>
            </a:r>
            <a:endParaRPr lang="ca-ES" sz="16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14648287728878"/>
          <c:y val="0.21121833879812718"/>
          <c:w val="0.65851908653936075"/>
          <c:h val="0.46535101158345382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Resum!$AO$22:$AO$26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Resum!$AP$22:$AP$26</c:f>
              <c:numCache>
                <c:formatCode>###0.00</c:formatCode>
                <c:ptCount val="5"/>
                <c:pt idx="0">
                  <c:v>5.2463768115942031</c:v>
                </c:pt>
                <c:pt idx="1">
                  <c:v>5.7142857142857144</c:v>
                </c:pt>
                <c:pt idx="2">
                  <c:v>5.2758620689655178</c:v>
                </c:pt>
                <c:pt idx="3">
                  <c:v>4.125</c:v>
                </c:pt>
                <c:pt idx="4">
                  <c:v>4.4375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72032"/>
        <c:axId val="146573568"/>
      </c:barChart>
      <c:catAx>
        <c:axId val="1465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46573568"/>
        <c:crosses val="autoZero"/>
        <c:auto val="1"/>
        <c:lblAlgn val="ctr"/>
        <c:lblOffset val="100"/>
        <c:noMultiLvlLbl val="0"/>
      </c:catAx>
      <c:valAx>
        <c:axId val="146573568"/>
        <c:scaling>
          <c:orientation val="minMax"/>
          <c:max val="7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46572032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Població total de titulats</a:t>
            </a:r>
          </a:p>
        </c:rich>
      </c:tx>
      <c:layout>
        <c:manualLayout>
          <c:xMode val="edge"/>
          <c:yMode val="edge"/>
          <c:x val="0.21170407407407404"/>
          <c:y val="2.116666666666666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Taules!$A$11:$A$15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Taules!$G$11:$G$15</c:f>
              <c:numCache>
                <c:formatCode>0%</c:formatCode>
                <c:ptCount val="5"/>
                <c:pt idx="0">
                  <c:v>0.36677115987460818</c:v>
                </c:pt>
                <c:pt idx="1">
                  <c:v>7.5235109717868343E-2</c:v>
                </c:pt>
                <c:pt idx="2">
                  <c:v>0.40125391849529779</c:v>
                </c:pt>
                <c:pt idx="3">
                  <c:v>8.1504702194357362E-2</c:v>
                </c:pt>
                <c:pt idx="4">
                  <c:v>7.5235109717868343E-2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110944444444431"/>
          <c:y val="9.9021111111111115E-2"/>
          <c:w val="0.32477944444444445"/>
          <c:h val="0.826652222222222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Total</a:t>
            </a:r>
            <a:r>
              <a:rPr lang="ca-ES" u="sng" baseline="0"/>
              <a:t> mostra de titulats</a:t>
            </a:r>
            <a:endParaRPr lang="ca-ES" u="sng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87037037037037E-2"/>
          <c:y val="3.8805555555555558E-2"/>
          <c:w val="0.59996129629629624"/>
          <c:h val="0.92238888888888892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Taules!$A$11:$A$15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Taules!$I$11:$I$15</c:f>
              <c:numCache>
                <c:formatCode>0%</c:formatCode>
                <c:ptCount val="5"/>
                <c:pt idx="0">
                  <c:v>0.35545023696682465</c:v>
                </c:pt>
                <c:pt idx="1">
                  <c:v>9.004739336492891E-2</c:v>
                </c:pt>
                <c:pt idx="2">
                  <c:v>0.37440758293838861</c:v>
                </c:pt>
                <c:pt idx="3">
                  <c:v>9.4786729857819899E-2</c:v>
                </c:pt>
                <c:pt idx="4">
                  <c:v>8.5308056872037921E-2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1702037037037"/>
          <c:y val="0.11666"/>
          <c:w val="0.33418685185185187"/>
          <c:h val="0.830180000000000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Gràfics!$L$32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Gràfics!$K$33:$K$37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Gràfics!$L$33:$L$37</c:f>
              <c:numCache>
                <c:formatCode>###0.0%</c:formatCode>
                <c:ptCount val="5"/>
                <c:pt idx="0">
                  <c:v>0.24</c:v>
                </c:pt>
                <c:pt idx="1">
                  <c:v>0.4210526315789474</c:v>
                </c:pt>
                <c:pt idx="2">
                  <c:v>0.30379746835443039</c:v>
                </c:pt>
                <c:pt idx="3">
                  <c:v>0.35</c:v>
                </c:pt>
                <c:pt idx="4">
                  <c:v>0.27777777777777779</c:v>
                </c:pt>
              </c:numCache>
            </c:numRef>
          </c:val>
        </c:ser>
        <c:ser>
          <c:idx val="1"/>
          <c:order val="1"/>
          <c:tx>
            <c:strRef>
              <c:f>Gràfics!$M$32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Gràfics!$K$33:$K$37</c:f>
              <c:strCache>
                <c:ptCount val="5"/>
                <c:pt idx="0">
                  <c:v>ENGINYERIA DE CAMINS, CANALS I PORTS</c:v>
                </c:pt>
                <c:pt idx="1">
                  <c:v>ENGINYERIA GEOLÒGICA</c:v>
                </c:pt>
                <c:pt idx="2">
                  <c:v>ENGINYERIA TÈCNICA EN OBRES PÚBLIQUES, ESPECIALITAT EN CONSTRUCCIONS CIVILS</c:v>
                </c:pt>
                <c:pt idx="3">
                  <c:v>ENGINYERIA TÈCNICA EN OBRES PÚBLIQUES, ESPECIALITAT EN HIDROLOGIA</c:v>
                </c:pt>
                <c:pt idx="4">
                  <c:v>ENGINYERIA TÈCNICA EN OBRES PÚBLIQUES, ESPECIALITAT EN TRANSPORTS I SERVEIS URBANS</c:v>
                </c:pt>
              </c:strCache>
            </c:strRef>
          </c:cat>
          <c:val>
            <c:numRef>
              <c:f>Gràfics!$M$33:$M$37</c:f>
              <c:numCache>
                <c:formatCode>###0.0%</c:formatCode>
                <c:ptCount val="5"/>
                <c:pt idx="0">
                  <c:v>0.76</c:v>
                </c:pt>
                <c:pt idx="1">
                  <c:v>0.57894736842105265</c:v>
                </c:pt>
                <c:pt idx="2">
                  <c:v>0.69620253164556956</c:v>
                </c:pt>
                <c:pt idx="3">
                  <c:v>0.65</c:v>
                </c:pt>
                <c:pt idx="4">
                  <c:v>0.72222222222222232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247296"/>
        <c:axId val="148248832"/>
        <c:axId val="0"/>
      </c:bar3DChart>
      <c:catAx>
        <c:axId val="148247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48248832"/>
        <c:crosses val="autoZero"/>
        <c:auto val="1"/>
        <c:lblAlgn val="ctr"/>
        <c:lblOffset val="100"/>
        <c:noMultiLvlLbl val="0"/>
      </c:catAx>
      <c:valAx>
        <c:axId val="14824883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48247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21"/><Relationship Id="rId18" Type="http://schemas.openxmlformats.org/officeDocument/2006/relationships/hyperlink" Target="#Gr&#224;fics!A202"/><Relationship Id="rId26" Type="http://schemas.openxmlformats.org/officeDocument/2006/relationships/hyperlink" Target="#Taules!A187"/><Relationship Id="rId39" Type="http://schemas.openxmlformats.org/officeDocument/2006/relationships/hyperlink" Target="#Gr&#224;fics!A529"/><Relationship Id="rId21" Type="http://schemas.openxmlformats.org/officeDocument/2006/relationships/hyperlink" Target="#Taules!A145"/><Relationship Id="rId34" Type="http://schemas.openxmlformats.org/officeDocument/2006/relationships/hyperlink" Target="#Taules!A263"/><Relationship Id="rId42" Type="http://schemas.openxmlformats.org/officeDocument/2006/relationships/hyperlink" Target="#Taules!A342"/><Relationship Id="rId47" Type="http://schemas.openxmlformats.org/officeDocument/2006/relationships/hyperlink" Target="#Gr&#224;fics!A678"/><Relationship Id="rId50" Type="http://schemas.openxmlformats.org/officeDocument/2006/relationships/hyperlink" Target="#Taules!A425"/><Relationship Id="rId55" Type="http://schemas.openxmlformats.org/officeDocument/2006/relationships/hyperlink" Target="#Gr&#224;fics!A779"/><Relationship Id="rId63" Type="http://schemas.openxmlformats.org/officeDocument/2006/relationships/image" Target="../media/image3.png"/><Relationship Id="rId68" Type="http://schemas.openxmlformats.org/officeDocument/2006/relationships/hyperlink" Target="250_1%20Enquestes%20a%20titulats.xlsx#Comparativa!B177" TargetMode="External"/><Relationship Id="rId7" Type="http://schemas.openxmlformats.org/officeDocument/2006/relationships/hyperlink" Target="#Taules!A21"/><Relationship Id="rId71" Type="http://schemas.openxmlformats.org/officeDocument/2006/relationships/hyperlink" Target="250_1%20Enquestes%20a%20titulats.xlsx#Comparativa!B293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71"/><Relationship Id="rId29" Type="http://schemas.openxmlformats.org/officeDocument/2006/relationships/hyperlink" Target="#Taules!A210"/><Relationship Id="rId1" Type="http://schemas.openxmlformats.org/officeDocument/2006/relationships/hyperlink" Target="#Taules!A248"/><Relationship Id="rId6" Type="http://schemas.openxmlformats.org/officeDocument/2006/relationships/image" Target="../media/image2.gif"/><Relationship Id="rId11" Type="http://schemas.openxmlformats.org/officeDocument/2006/relationships/hyperlink" Target="#Gr&#224;fics!A73"/><Relationship Id="rId24" Type="http://schemas.openxmlformats.org/officeDocument/2006/relationships/hyperlink" Target="#Gr&#224;fics!A268"/><Relationship Id="rId32" Type="http://schemas.openxmlformats.org/officeDocument/2006/relationships/hyperlink" Target="#Gr&#224;fics!A419"/><Relationship Id="rId37" Type="http://schemas.openxmlformats.org/officeDocument/2006/relationships/hyperlink" Target="#Gr&#224;fics!A502"/><Relationship Id="rId40" Type="http://schemas.openxmlformats.org/officeDocument/2006/relationships/hyperlink" Target="#Taules!A315"/><Relationship Id="rId45" Type="http://schemas.openxmlformats.org/officeDocument/2006/relationships/hyperlink" Target="#Taules!A385"/><Relationship Id="rId53" Type="http://schemas.openxmlformats.org/officeDocument/2006/relationships/hyperlink" Target="#Gr&#224;fics!A751"/><Relationship Id="rId58" Type="http://schemas.openxmlformats.org/officeDocument/2006/relationships/hyperlink" Target="#Gr&#224;fics!A607"/><Relationship Id="rId66" Type="http://schemas.openxmlformats.org/officeDocument/2006/relationships/hyperlink" Target="250_1%20Enquestes%20a%20titulats.xlsx#Comparativa!B94" TargetMode="External"/><Relationship Id="rId5" Type="http://schemas.openxmlformats.org/officeDocument/2006/relationships/hyperlink" Target="250_1%20Enquestes%20a%20titulats.xlsx#Gr&#224;fics!A5" TargetMode="External"/><Relationship Id="rId15" Type="http://schemas.openxmlformats.org/officeDocument/2006/relationships/hyperlink" Target="#Taules!A89"/><Relationship Id="rId23" Type="http://schemas.openxmlformats.org/officeDocument/2006/relationships/hyperlink" Target="#Taules!A159"/><Relationship Id="rId28" Type="http://schemas.openxmlformats.org/officeDocument/2006/relationships/hyperlink" Target="#Gr&#224;fics!A366"/><Relationship Id="rId36" Type="http://schemas.openxmlformats.org/officeDocument/2006/relationships/hyperlink" Target="#Taules!A276"/><Relationship Id="rId49" Type="http://schemas.openxmlformats.org/officeDocument/2006/relationships/hyperlink" Target="#Gr&#224;fics!A702"/><Relationship Id="rId57" Type="http://schemas.openxmlformats.org/officeDocument/2006/relationships/hyperlink" Target="#Gr&#224;fics!A801"/><Relationship Id="rId61" Type="http://schemas.openxmlformats.org/officeDocument/2006/relationships/hyperlink" Target="#Gr&#224;fics!A147"/><Relationship Id="rId10" Type="http://schemas.openxmlformats.org/officeDocument/2006/relationships/hyperlink" Target="#Taules!A49"/><Relationship Id="rId19" Type="http://schemas.openxmlformats.org/officeDocument/2006/relationships/hyperlink" Target="#Taules!A131"/><Relationship Id="rId31" Type="http://schemas.openxmlformats.org/officeDocument/2006/relationships/hyperlink" Target="#Taules!A222"/><Relationship Id="rId44" Type="http://schemas.openxmlformats.org/officeDocument/2006/relationships/hyperlink" Target="#Taules!A371"/><Relationship Id="rId52" Type="http://schemas.openxmlformats.org/officeDocument/2006/relationships/hyperlink" Target="#Taules!A439"/><Relationship Id="rId60" Type="http://schemas.openxmlformats.org/officeDocument/2006/relationships/hyperlink" Target="#Gr&#224;fics!A651"/><Relationship Id="rId65" Type="http://schemas.openxmlformats.org/officeDocument/2006/relationships/hyperlink" Target="250_1%20Enquestes%20a%20titulats.xlsx#Comparativa!B55" TargetMode="External"/><Relationship Id="rId4" Type="http://schemas.openxmlformats.org/officeDocument/2006/relationships/hyperlink" Target="250_1%20Enquestes%20a%20titulats.xlsx#Taules!A7" TargetMode="External"/><Relationship Id="rId9" Type="http://schemas.openxmlformats.org/officeDocument/2006/relationships/hyperlink" Target="#Gr&#224;fics!A49"/><Relationship Id="rId14" Type="http://schemas.openxmlformats.org/officeDocument/2006/relationships/hyperlink" Target="#Taules!A77"/><Relationship Id="rId22" Type="http://schemas.openxmlformats.org/officeDocument/2006/relationships/hyperlink" Target="#Gr&#224;fics!A246"/><Relationship Id="rId27" Type="http://schemas.openxmlformats.org/officeDocument/2006/relationships/hyperlink" Target="#Taules!A199"/><Relationship Id="rId30" Type="http://schemas.openxmlformats.org/officeDocument/2006/relationships/hyperlink" Target="#Gr&#224;fics!A392"/><Relationship Id="rId35" Type="http://schemas.openxmlformats.org/officeDocument/2006/relationships/hyperlink" Target="#Gr&#224;fics!A476"/><Relationship Id="rId43" Type="http://schemas.openxmlformats.org/officeDocument/2006/relationships/hyperlink" Target="#Taules!A356"/><Relationship Id="rId48" Type="http://schemas.openxmlformats.org/officeDocument/2006/relationships/hyperlink" Target="#Taules!A411"/><Relationship Id="rId56" Type="http://schemas.openxmlformats.org/officeDocument/2006/relationships/hyperlink" Target="#Taules!A466"/><Relationship Id="rId64" Type="http://schemas.openxmlformats.org/officeDocument/2006/relationships/hyperlink" Target="250_1%20Enquestes%20a%20titulats.xlsx#Comparativa!B13" TargetMode="External"/><Relationship Id="rId69" Type="http://schemas.openxmlformats.org/officeDocument/2006/relationships/hyperlink" Target="250_1%20Enquestes%20a%20titulats.xlsx#Comparativa!B211" TargetMode="External"/><Relationship Id="rId8" Type="http://schemas.openxmlformats.org/officeDocument/2006/relationships/hyperlink" Target="#Taules!A35"/><Relationship Id="rId51" Type="http://schemas.openxmlformats.org/officeDocument/2006/relationships/hyperlink" Target="#Gr&#224;fics!A724"/><Relationship Id="rId3" Type="http://schemas.openxmlformats.org/officeDocument/2006/relationships/hyperlink" Target="#Taules!A173"/><Relationship Id="rId12" Type="http://schemas.openxmlformats.org/officeDocument/2006/relationships/hyperlink" Target="#Taules!A63"/><Relationship Id="rId17" Type="http://schemas.openxmlformats.org/officeDocument/2006/relationships/hyperlink" Target="#Taules!A103"/><Relationship Id="rId25" Type="http://schemas.openxmlformats.org/officeDocument/2006/relationships/hyperlink" Target="#Gr&#224;fics!A315"/><Relationship Id="rId33" Type="http://schemas.openxmlformats.org/officeDocument/2006/relationships/hyperlink" Target="#Gr&#224;fics!A447"/><Relationship Id="rId38" Type="http://schemas.openxmlformats.org/officeDocument/2006/relationships/hyperlink" Target="#Taules!A289"/><Relationship Id="rId46" Type="http://schemas.openxmlformats.org/officeDocument/2006/relationships/hyperlink" Target="#Taules!A396"/><Relationship Id="rId59" Type="http://schemas.openxmlformats.org/officeDocument/2006/relationships/hyperlink" Target="#Gr&#224;fics!A629"/><Relationship Id="rId67" Type="http://schemas.openxmlformats.org/officeDocument/2006/relationships/hyperlink" Target="250_1%20Enquestes%20a%20titulats.xlsx#Comparativa!B142" TargetMode="External"/><Relationship Id="rId20" Type="http://schemas.openxmlformats.org/officeDocument/2006/relationships/hyperlink" Target="#Gr&#224;fics!A224"/><Relationship Id="rId41" Type="http://schemas.openxmlformats.org/officeDocument/2006/relationships/hyperlink" Target="#Gr&#224;fics!A556"/><Relationship Id="rId54" Type="http://schemas.openxmlformats.org/officeDocument/2006/relationships/hyperlink" Target="#Taules!A453"/><Relationship Id="rId62" Type="http://schemas.openxmlformats.org/officeDocument/2006/relationships/hyperlink" Target="#Gr&#224;fics!A342"/><Relationship Id="rId70" Type="http://schemas.openxmlformats.org/officeDocument/2006/relationships/hyperlink" Target="250_1%20Enquestes%20a%20titulats.xlsx#Comparativa!B254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13" Type="http://schemas.openxmlformats.org/officeDocument/2006/relationships/chart" Target="../charts/chart49.xml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chart" Target="../charts/chart48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chart" Target="../charts/chart47.xml"/><Relationship Id="rId5" Type="http://schemas.openxmlformats.org/officeDocument/2006/relationships/chart" Target="../charts/chart43.xml"/><Relationship Id="rId10" Type="http://schemas.openxmlformats.org/officeDocument/2006/relationships/hyperlink" Target="#Index!B61"/><Relationship Id="rId4" Type="http://schemas.openxmlformats.org/officeDocument/2006/relationships/chart" Target="../charts/chart42.xml"/><Relationship Id="rId9" Type="http://schemas.openxmlformats.org/officeDocument/2006/relationships/chart" Target="../charts/chart46.xml"/><Relationship Id="rId14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15</xdr:row>
      <xdr:rowOff>10583</xdr:rowOff>
    </xdr:from>
    <xdr:to>
      <xdr:col>5</xdr:col>
      <xdr:colOff>2117</xdr:colOff>
      <xdr:row>15</xdr:row>
      <xdr:rowOff>182033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3500" y="4169833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8467</xdr:colOff>
      <xdr:row>15</xdr:row>
      <xdr:rowOff>28575</xdr:rowOff>
    </xdr:from>
    <xdr:to>
      <xdr:col>5</xdr:col>
      <xdr:colOff>151342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269874</xdr:colOff>
      <xdr:row>27</xdr:row>
      <xdr:rowOff>33867</xdr:rowOff>
    </xdr:from>
    <xdr:to>
      <xdr:col>3</xdr:col>
      <xdr:colOff>412749</xdr:colOff>
      <xdr:row>27</xdr:row>
      <xdr:rowOff>176742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15041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422275</xdr:colOff>
      <xdr:row>34</xdr:row>
      <xdr:rowOff>37042</xdr:rowOff>
    </xdr:from>
    <xdr:to>
      <xdr:col>4</xdr:col>
      <xdr:colOff>565150</xdr:colOff>
      <xdr:row>34</xdr:row>
      <xdr:rowOff>179917</xdr:rowOff>
    </xdr:to>
    <xdr:pic>
      <xdr:nvPicPr>
        <xdr:cNvPr id="79" name="Imatge 78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1275" y="782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105830</xdr:colOff>
      <xdr:row>10</xdr:row>
      <xdr:rowOff>31749</xdr:rowOff>
    </xdr:from>
    <xdr:to>
      <xdr:col>1</xdr:col>
      <xdr:colOff>272083</xdr:colOff>
      <xdr:row>10</xdr:row>
      <xdr:rowOff>184148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0" y="3217332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254011</xdr:colOff>
      <xdr:row>16</xdr:row>
      <xdr:rowOff>10583</xdr:rowOff>
    </xdr:from>
    <xdr:to>
      <xdr:col>4</xdr:col>
      <xdr:colOff>420264</xdr:colOff>
      <xdr:row>16</xdr:row>
      <xdr:rowOff>162982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13011" y="4360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21166</xdr:rowOff>
    </xdr:from>
    <xdr:to>
      <xdr:col>6</xdr:col>
      <xdr:colOff>166253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86667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349239</xdr:colOff>
      <xdr:row>28</xdr:row>
      <xdr:rowOff>0</xdr:rowOff>
    </xdr:from>
    <xdr:to>
      <xdr:col>5</xdr:col>
      <xdr:colOff>515492</xdr:colOff>
      <xdr:row>28</xdr:row>
      <xdr:rowOff>152399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22072" y="6646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402154</xdr:colOff>
      <xdr:row>29</xdr:row>
      <xdr:rowOff>0</xdr:rowOff>
    </xdr:from>
    <xdr:to>
      <xdr:col>4</xdr:col>
      <xdr:colOff>568407</xdr:colOff>
      <xdr:row>29</xdr:row>
      <xdr:rowOff>152399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61154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370405</xdr:colOff>
      <xdr:row>33</xdr:row>
      <xdr:rowOff>10583</xdr:rowOff>
    </xdr:from>
    <xdr:to>
      <xdr:col>3</xdr:col>
      <xdr:colOff>536658</xdr:colOff>
      <xdr:row>33</xdr:row>
      <xdr:rowOff>162982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15572" y="76094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74083</xdr:colOff>
      <xdr:row>40</xdr:row>
      <xdr:rowOff>10583</xdr:rowOff>
    </xdr:from>
    <xdr:to>
      <xdr:col>5</xdr:col>
      <xdr:colOff>240336</xdr:colOff>
      <xdr:row>40</xdr:row>
      <xdr:rowOff>162982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6" y="8942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74083</xdr:colOff>
      <xdr:row>52</xdr:row>
      <xdr:rowOff>31750</xdr:rowOff>
    </xdr:from>
    <xdr:to>
      <xdr:col>5</xdr:col>
      <xdr:colOff>240336</xdr:colOff>
      <xdr:row>52</xdr:row>
      <xdr:rowOff>184149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6" y="11260667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476254</xdr:colOff>
      <xdr:row>63</xdr:row>
      <xdr:rowOff>0</xdr:rowOff>
    </xdr:from>
    <xdr:to>
      <xdr:col>4</xdr:col>
      <xdr:colOff>28674</xdr:colOff>
      <xdr:row>63</xdr:row>
      <xdr:rowOff>152399</xdr:rowOff>
    </xdr:to>
    <xdr:pic>
      <xdr:nvPicPr>
        <xdr:cNvPr id="78" name="Imatge 77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21421" y="13335000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523200</xdr:colOff>
      <xdr:row>24</xdr:row>
      <xdr:rowOff>171000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6</xdr:row>
      <xdr:rowOff>4762</xdr:rowOff>
    </xdr:from>
    <xdr:to>
      <xdr:col>18</xdr:col>
      <xdr:colOff>551775</xdr:colOff>
      <xdr:row>24</xdr:row>
      <xdr:rowOff>175762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523200</xdr:colOff>
      <xdr:row>46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523200</xdr:colOff>
      <xdr:row>68</xdr:row>
      <xdr:rowOff>171000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9</xdr:col>
      <xdr:colOff>523200</xdr:colOff>
      <xdr:row>92</xdr:row>
      <xdr:rowOff>171000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15</xdr:col>
      <xdr:colOff>465600</xdr:colOff>
      <xdr:row>118</xdr:row>
      <xdr:rowOff>171000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465600</xdr:colOff>
      <xdr:row>142</xdr:row>
      <xdr:rowOff>171000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148</xdr:row>
      <xdr:rowOff>0</xdr:rowOff>
    </xdr:from>
    <xdr:to>
      <xdr:col>12</xdr:col>
      <xdr:colOff>494400</xdr:colOff>
      <xdr:row>168</xdr:row>
      <xdr:rowOff>171000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15</xdr:col>
      <xdr:colOff>465600</xdr:colOff>
      <xdr:row>199</xdr:row>
      <xdr:rowOff>171000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203</xdr:row>
      <xdr:rowOff>0</xdr:rowOff>
    </xdr:from>
    <xdr:to>
      <xdr:col>9</xdr:col>
      <xdr:colOff>523200</xdr:colOff>
      <xdr:row>221</xdr:row>
      <xdr:rowOff>171000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225</xdr:row>
      <xdr:rowOff>0</xdr:rowOff>
    </xdr:from>
    <xdr:to>
      <xdr:col>9</xdr:col>
      <xdr:colOff>523200</xdr:colOff>
      <xdr:row>243</xdr:row>
      <xdr:rowOff>171000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247</xdr:row>
      <xdr:rowOff>0</xdr:rowOff>
    </xdr:from>
    <xdr:to>
      <xdr:col>12</xdr:col>
      <xdr:colOff>494400</xdr:colOff>
      <xdr:row>265</xdr:row>
      <xdr:rowOff>171000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269</xdr:row>
      <xdr:rowOff>0</xdr:rowOff>
    </xdr:from>
    <xdr:to>
      <xdr:col>12</xdr:col>
      <xdr:colOff>494400</xdr:colOff>
      <xdr:row>287</xdr:row>
      <xdr:rowOff>171000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291</xdr:row>
      <xdr:rowOff>0</xdr:rowOff>
    </xdr:from>
    <xdr:to>
      <xdr:col>12</xdr:col>
      <xdr:colOff>494400</xdr:colOff>
      <xdr:row>312</xdr:row>
      <xdr:rowOff>171000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316</xdr:row>
      <xdr:rowOff>0</xdr:rowOff>
    </xdr:from>
    <xdr:to>
      <xdr:col>12</xdr:col>
      <xdr:colOff>494400</xdr:colOff>
      <xdr:row>339</xdr:row>
      <xdr:rowOff>171000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343</xdr:row>
      <xdr:rowOff>0</xdr:rowOff>
    </xdr:from>
    <xdr:to>
      <xdr:col>12</xdr:col>
      <xdr:colOff>494400</xdr:colOff>
      <xdr:row>363</xdr:row>
      <xdr:rowOff>171000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367</xdr:row>
      <xdr:rowOff>0</xdr:rowOff>
    </xdr:from>
    <xdr:to>
      <xdr:col>15</xdr:col>
      <xdr:colOff>465600</xdr:colOff>
      <xdr:row>389</xdr:row>
      <xdr:rowOff>171000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495300</xdr:colOff>
      <xdr:row>529</xdr:row>
      <xdr:rowOff>152400</xdr:rowOff>
    </xdr:from>
    <xdr:to>
      <xdr:col>16</xdr:col>
      <xdr:colOff>322725</xdr:colOff>
      <xdr:row>554</xdr:row>
      <xdr:rowOff>69900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19050</xdr:colOff>
      <xdr:row>751</xdr:row>
      <xdr:rowOff>133350</xdr:rowOff>
    </xdr:from>
    <xdr:to>
      <xdr:col>16</xdr:col>
      <xdr:colOff>370350</xdr:colOff>
      <xdr:row>776</xdr:row>
      <xdr:rowOff>50850</xdr:rowOff>
    </xdr:to>
    <xdr:graphicFrame macro="">
      <xdr:nvGraphicFramePr>
        <xdr:cNvPr id="66" name="Gràfic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780</xdr:row>
      <xdr:rowOff>0</xdr:rowOff>
    </xdr:from>
    <xdr:to>
      <xdr:col>9</xdr:col>
      <xdr:colOff>523200</xdr:colOff>
      <xdr:row>798</xdr:row>
      <xdr:rowOff>171000</xdr:rowOff>
    </xdr:to>
    <xdr:graphicFrame macro="">
      <xdr:nvGraphicFramePr>
        <xdr:cNvPr id="68" name="Gràfic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802</xdr:row>
      <xdr:rowOff>0</xdr:rowOff>
    </xdr:from>
    <xdr:to>
      <xdr:col>12</xdr:col>
      <xdr:colOff>494400</xdr:colOff>
      <xdr:row>820</xdr:row>
      <xdr:rowOff>171000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393</xdr:row>
      <xdr:rowOff>0</xdr:rowOff>
    </xdr:from>
    <xdr:to>
      <xdr:col>15</xdr:col>
      <xdr:colOff>465600</xdr:colOff>
      <xdr:row>416</xdr:row>
      <xdr:rowOff>76200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28575</xdr:colOff>
      <xdr:row>419</xdr:row>
      <xdr:rowOff>166687</xdr:rowOff>
    </xdr:from>
    <xdr:to>
      <xdr:col>15</xdr:col>
      <xdr:colOff>494175</xdr:colOff>
      <xdr:row>444</xdr:row>
      <xdr:rowOff>84187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19050</xdr:colOff>
      <xdr:row>448</xdr:row>
      <xdr:rowOff>0</xdr:rowOff>
    </xdr:from>
    <xdr:to>
      <xdr:col>16</xdr:col>
      <xdr:colOff>379874</xdr:colOff>
      <xdr:row>472</xdr:row>
      <xdr:rowOff>108000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475</xdr:row>
      <xdr:rowOff>247649</xdr:rowOff>
    </xdr:from>
    <xdr:to>
      <xdr:col>15</xdr:col>
      <xdr:colOff>475125</xdr:colOff>
      <xdr:row>500</xdr:row>
      <xdr:rowOff>79424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503</xdr:row>
      <xdr:rowOff>0</xdr:rowOff>
    </xdr:from>
    <xdr:to>
      <xdr:col>15</xdr:col>
      <xdr:colOff>465600</xdr:colOff>
      <xdr:row>527</xdr:row>
      <xdr:rowOff>108000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557</xdr:row>
      <xdr:rowOff>0</xdr:rowOff>
    </xdr:from>
    <xdr:to>
      <xdr:col>15</xdr:col>
      <xdr:colOff>465600</xdr:colOff>
      <xdr:row>581</xdr:row>
      <xdr:rowOff>108000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585</xdr:row>
      <xdr:rowOff>0</xdr:rowOff>
    </xdr:from>
    <xdr:to>
      <xdr:col>9</xdr:col>
      <xdr:colOff>523200</xdr:colOff>
      <xdr:row>603</xdr:row>
      <xdr:rowOff>171000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608</xdr:row>
      <xdr:rowOff>0</xdr:rowOff>
    </xdr:from>
    <xdr:to>
      <xdr:col>12</xdr:col>
      <xdr:colOff>494400</xdr:colOff>
      <xdr:row>626</xdr:row>
      <xdr:rowOff>171000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630</xdr:row>
      <xdr:rowOff>0</xdr:rowOff>
    </xdr:from>
    <xdr:to>
      <xdr:col>9</xdr:col>
      <xdr:colOff>523200</xdr:colOff>
      <xdr:row>648</xdr:row>
      <xdr:rowOff>171000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652</xdr:row>
      <xdr:rowOff>0</xdr:rowOff>
    </xdr:from>
    <xdr:to>
      <xdr:col>15</xdr:col>
      <xdr:colOff>465600</xdr:colOff>
      <xdr:row>676</xdr:row>
      <xdr:rowOff>108000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680</xdr:row>
      <xdr:rowOff>0</xdr:rowOff>
    </xdr:from>
    <xdr:to>
      <xdr:col>9</xdr:col>
      <xdr:colOff>523200</xdr:colOff>
      <xdr:row>698</xdr:row>
      <xdr:rowOff>171000</xdr:rowOff>
    </xdr:to>
    <xdr:graphicFrame macro="">
      <xdr:nvGraphicFramePr>
        <xdr:cNvPr id="57" name="Gràfic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703</xdr:row>
      <xdr:rowOff>0</xdr:rowOff>
    </xdr:from>
    <xdr:to>
      <xdr:col>9</xdr:col>
      <xdr:colOff>523200</xdr:colOff>
      <xdr:row>721</xdr:row>
      <xdr:rowOff>171000</xdr:rowOff>
    </xdr:to>
    <xdr:graphicFrame macro="">
      <xdr:nvGraphicFramePr>
        <xdr:cNvPr id="59" name="Gràfic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725</xdr:row>
      <xdr:rowOff>0</xdr:rowOff>
    </xdr:from>
    <xdr:to>
      <xdr:col>15</xdr:col>
      <xdr:colOff>465600</xdr:colOff>
      <xdr:row>749</xdr:row>
      <xdr:rowOff>108000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238125</xdr:colOff>
      <xdr:row>3</xdr:row>
      <xdr:rowOff>123825</xdr:rowOff>
    </xdr:from>
    <xdr:to>
      <xdr:col>0</xdr:col>
      <xdr:colOff>416719</xdr:colOff>
      <xdr:row>5</xdr:row>
      <xdr:rowOff>28574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238125" y="1085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25</xdr:row>
      <xdr:rowOff>142875</xdr:rowOff>
    </xdr:from>
    <xdr:to>
      <xdr:col>0</xdr:col>
      <xdr:colOff>416719</xdr:colOff>
      <xdr:row>27</xdr:row>
      <xdr:rowOff>47624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238125" y="5295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47</xdr:row>
      <xdr:rowOff>123825</xdr:rowOff>
    </xdr:from>
    <xdr:to>
      <xdr:col>0</xdr:col>
      <xdr:colOff>426244</xdr:colOff>
      <xdr:row>49</xdr:row>
      <xdr:rowOff>28574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247650" y="9467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72</xdr:row>
      <xdr:rowOff>28575</xdr:rowOff>
    </xdr:from>
    <xdr:to>
      <xdr:col>0</xdr:col>
      <xdr:colOff>435769</xdr:colOff>
      <xdr:row>73</xdr:row>
      <xdr:rowOff>28574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257175" y="1453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93</xdr:row>
      <xdr:rowOff>142875</xdr:rowOff>
    </xdr:from>
    <xdr:to>
      <xdr:col>0</xdr:col>
      <xdr:colOff>426244</xdr:colOff>
      <xdr:row>95</xdr:row>
      <xdr:rowOff>47624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247650" y="18745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119</xdr:row>
      <xdr:rowOff>104775</xdr:rowOff>
    </xdr:from>
    <xdr:to>
      <xdr:col>0</xdr:col>
      <xdr:colOff>426244</xdr:colOff>
      <xdr:row>121</xdr:row>
      <xdr:rowOff>9524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247650" y="23660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145</xdr:row>
      <xdr:rowOff>123825</xdr:rowOff>
    </xdr:from>
    <xdr:to>
      <xdr:col>0</xdr:col>
      <xdr:colOff>454819</xdr:colOff>
      <xdr:row>147</xdr:row>
      <xdr:rowOff>28574</xdr:rowOff>
    </xdr:to>
    <xdr:sp macro="" textlink="">
      <xdr:nvSpPr>
        <xdr:cNvPr id="50" name="Fletxa corbada a l'esquerra 49">
          <a:hlinkClick xmlns:r="http://schemas.openxmlformats.org/officeDocument/2006/relationships" r:id="rId35"/>
        </xdr:cNvPr>
        <xdr:cNvSpPr/>
      </xdr:nvSpPr>
      <xdr:spPr>
        <a:xfrm>
          <a:off x="276225" y="28698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169</xdr:row>
      <xdr:rowOff>133350</xdr:rowOff>
    </xdr:from>
    <xdr:to>
      <xdr:col>0</xdr:col>
      <xdr:colOff>416719</xdr:colOff>
      <xdr:row>171</xdr:row>
      <xdr:rowOff>38099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238125" y="33280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200</xdr:row>
      <xdr:rowOff>133350</xdr:rowOff>
    </xdr:from>
    <xdr:to>
      <xdr:col>0</xdr:col>
      <xdr:colOff>435769</xdr:colOff>
      <xdr:row>202</xdr:row>
      <xdr:rowOff>38099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257175" y="39185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222</xdr:row>
      <xdr:rowOff>152400</xdr:rowOff>
    </xdr:from>
    <xdr:to>
      <xdr:col>0</xdr:col>
      <xdr:colOff>426244</xdr:colOff>
      <xdr:row>224</xdr:row>
      <xdr:rowOff>57149</xdr:rowOff>
    </xdr:to>
    <xdr:sp macro="" textlink="">
      <xdr:nvSpPr>
        <xdr:cNvPr id="56" name="Fletxa corbada a l'esquerra 55">
          <a:hlinkClick xmlns:r="http://schemas.openxmlformats.org/officeDocument/2006/relationships" r:id="rId35"/>
        </xdr:cNvPr>
        <xdr:cNvSpPr/>
      </xdr:nvSpPr>
      <xdr:spPr>
        <a:xfrm>
          <a:off x="247650" y="43395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244</xdr:row>
      <xdr:rowOff>142875</xdr:rowOff>
    </xdr:from>
    <xdr:to>
      <xdr:col>0</xdr:col>
      <xdr:colOff>445294</xdr:colOff>
      <xdr:row>246</xdr:row>
      <xdr:rowOff>47624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266700" y="47577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266</xdr:row>
      <xdr:rowOff>133350</xdr:rowOff>
    </xdr:from>
    <xdr:to>
      <xdr:col>0</xdr:col>
      <xdr:colOff>445294</xdr:colOff>
      <xdr:row>268</xdr:row>
      <xdr:rowOff>38099</xdr:rowOff>
    </xdr:to>
    <xdr:sp macro="" textlink="">
      <xdr:nvSpPr>
        <xdr:cNvPr id="60" name="Fletxa corbada a l'esquerra 59">
          <a:hlinkClick xmlns:r="http://schemas.openxmlformats.org/officeDocument/2006/relationships" r:id="rId35"/>
        </xdr:cNvPr>
        <xdr:cNvSpPr/>
      </xdr:nvSpPr>
      <xdr:spPr>
        <a:xfrm>
          <a:off x="266700" y="51758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288</xdr:row>
      <xdr:rowOff>133350</xdr:rowOff>
    </xdr:from>
    <xdr:to>
      <xdr:col>0</xdr:col>
      <xdr:colOff>426244</xdr:colOff>
      <xdr:row>290</xdr:row>
      <xdr:rowOff>38099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247650" y="55949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313</xdr:row>
      <xdr:rowOff>123825</xdr:rowOff>
    </xdr:from>
    <xdr:to>
      <xdr:col>0</xdr:col>
      <xdr:colOff>445294</xdr:colOff>
      <xdr:row>315</xdr:row>
      <xdr:rowOff>28574</xdr:rowOff>
    </xdr:to>
    <xdr:sp macro="" textlink="">
      <xdr:nvSpPr>
        <xdr:cNvPr id="63" name="Fletxa corbada a l'esquerra 62">
          <a:hlinkClick xmlns:r="http://schemas.openxmlformats.org/officeDocument/2006/relationships" r:id="rId35"/>
        </xdr:cNvPr>
        <xdr:cNvSpPr/>
      </xdr:nvSpPr>
      <xdr:spPr>
        <a:xfrm>
          <a:off x="266700" y="60702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340</xdr:row>
      <xdr:rowOff>133350</xdr:rowOff>
    </xdr:from>
    <xdr:to>
      <xdr:col>0</xdr:col>
      <xdr:colOff>435769</xdr:colOff>
      <xdr:row>342</xdr:row>
      <xdr:rowOff>38099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257175" y="65855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364</xdr:row>
      <xdr:rowOff>123825</xdr:rowOff>
    </xdr:from>
    <xdr:to>
      <xdr:col>0</xdr:col>
      <xdr:colOff>426244</xdr:colOff>
      <xdr:row>366</xdr:row>
      <xdr:rowOff>28574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247650" y="70418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390</xdr:row>
      <xdr:rowOff>123825</xdr:rowOff>
    </xdr:from>
    <xdr:to>
      <xdr:col>0</xdr:col>
      <xdr:colOff>416719</xdr:colOff>
      <xdr:row>392</xdr:row>
      <xdr:rowOff>28574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238125" y="75371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417</xdr:row>
      <xdr:rowOff>114300</xdr:rowOff>
    </xdr:from>
    <xdr:to>
      <xdr:col>0</xdr:col>
      <xdr:colOff>416719</xdr:colOff>
      <xdr:row>419</xdr:row>
      <xdr:rowOff>47624</xdr:rowOff>
    </xdr:to>
    <xdr:sp macro="" textlink="">
      <xdr:nvSpPr>
        <xdr:cNvPr id="69" name="Fletxa corbada a l'esquerra 68">
          <a:hlinkClick xmlns:r="http://schemas.openxmlformats.org/officeDocument/2006/relationships" r:id="rId35"/>
        </xdr:cNvPr>
        <xdr:cNvSpPr/>
      </xdr:nvSpPr>
      <xdr:spPr>
        <a:xfrm>
          <a:off x="238125" y="80505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445</xdr:row>
      <xdr:rowOff>133350</xdr:rowOff>
    </xdr:from>
    <xdr:to>
      <xdr:col>0</xdr:col>
      <xdr:colOff>416719</xdr:colOff>
      <xdr:row>447</xdr:row>
      <xdr:rowOff>38099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238125" y="85829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474</xdr:row>
      <xdr:rowOff>142875</xdr:rowOff>
    </xdr:from>
    <xdr:to>
      <xdr:col>0</xdr:col>
      <xdr:colOff>350044</xdr:colOff>
      <xdr:row>476</xdr:row>
      <xdr:rowOff>28574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171450" y="91363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500</xdr:row>
      <xdr:rowOff>142875</xdr:rowOff>
    </xdr:from>
    <xdr:to>
      <xdr:col>0</xdr:col>
      <xdr:colOff>407194</xdr:colOff>
      <xdr:row>502</xdr:row>
      <xdr:rowOff>47624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228600" y="96364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527</xdr:row>
      <xdr:rowOff>133350</xdr:rowOff>
    </xdr:from>
    <xdr:to>
      <xdr:col>0</xdr:col>
      <xdr:colOff>378619</xdr:colOff>
      <xdr:row>529</xdr:row>
      <xdr:rowOff>38099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200025" y="101498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554</xdr:row>
      <xdr:rowOff>133350</xdr:rowOff>
    </xdr:from>
    <xdr:to>
      <xdr:col>0</xdr:col>
      <xdr:colOff>407194</xdr:colOff>
      <xdr:row>556</xdr:row>
      <xdr:rowOff>38099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228600" y="106641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582</xdr:row>
      <xdr:rowOff>352425</xdr:rowOff>
    </xdr:from>
    <xdr:to>
      <xdr:col>0</xdr:col>
      <xdr:colOff>330994</xdr:colOff>
      <xdr:row>583</xdr:row>
      <xdr:rowOff>114299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152400" y="112194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606</xdr:row>
      <xdr:rowOff>0</xdr:rowOff>
    </xdr:from>
    <xdr:to>
      <xdr:col>0</xdr:col>
      <xdr:colOff>388144</xdr:colOff>
      <xdr:row>607</xdr:row>
      <xdr:rowOff>19049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209550" y="116919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627</xdr:row>
      <xdr:rowOff>142875</xdr:rowOff>
    </xdr:from>
    <xdr:to>
      <xdr:col>0</xdr:col>
      <xdr:colOff>407194</xdr:colOff>
      <xdr:row>629</xdr:row>
      <xdr:rowOff>47624</xdr:rowOff>
    </xdr:to>
    <xdr:sp macro="" textlink="">
      <xdr:nvSpPr>
        <xdr:cNvPr id="77" name="Fletxa corbada a l'esquerra 76">
          <a:hlinkClick xmlns:r="http://schemas.openxmlformats.org/officeDocument/2006/relationships" r:id="rId35"/>
        </xdr:cNvPr>
        <xdr:cNvSpPr/>
      </xdr:nvSpPr>
      <xdr:spPr>
        <a:xfrm>
          <a:off x="228600" y="121138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649</xdr:row>
      <xdr:rowOff>133350</xdr:rowOff>
    </xdr:from>
    <xdr:to>
      <xdr:col>0</xdr:col>
      <xdr:colOff>388144</xdr:colOff>
      <xdr:row>651</xdr:row>
      <xdr:rowOff>38099</xdr:rowOff>
    </xdr:to>
    <xdr:sp macro="" textlink="">
      <xdr:nvSpPr>
        <xdr:cNvPr id="78" name="Fletxa corbada a l'esquerra 77">
          <a:hlinkClick xmlns:r="http://schemas.openxmlformats.org/officeDocument/2006/relationships" r:id="rId35"/>
        </xdr:cNvPr>
        <xdr:cNvSpPr/>
      </xdr:nvSpPr>
      <xdr:spPr>
        <a:xfrm>
          <a:off x="209550" y="125320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678</xdr:row>
      <xdr:rowOff>28575</xdr:rowOff>
    </xdr:from>
    <xdr:to>
      <xdr:col>0</xdr:col>
      <xdr:colOff>416719</xdr:colOff>
      <xdr:row>679</xdr:row>
      <xdr:rowOff>38099</xdr:rowOff>
    </xdr:to>
    <xdr:sp macro="" textlink="">
      <xdr:nvSpPr>
        <xdr:cNvPr id="79" name="Fletxa corbada a l'esquerra 78">
          <a:hlinkClick xmlns:r="http://schemas.openxmlformats.org/officeDocument/2006/relationships" r:id="rId35"/>
        </xdr:cNvPr>
        <xdr:cNvSpPr/>
      </xdr:nvSpPr>
      <xdr:spPr>
        <a:xfrm>
          <a:off x="238125" y="130844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701</xdr:row>
      <xdr:rowOff>28575</xdr:rowOff>
    </xdr:from>
    <xdr:to>
      <xdr:col>0</xdr:col>
      <xdr:colOff>407194</xdr:colOff>
      <xdr:row>702</xdr:row>
      <xdr:rowOff>28574</xdr:rowOff>
    </xdr:to>
    <xdr:sp macro="" textlink="">
      <xdr:nvSpPr>
        <xdr:cNvPr id="80" name="Fletxa corbada a l'esquerra 79">
          <a:hlinkClick xmlns:r="http://schemas.openxmlformats.org/officeDocument/2006/relationships" r:id="rId35"/>
        </xdr:cNvPr>
        <xdr:cNvSpPr/>
      </xdr:nvSpPr>
      <xdr:spPr>
        <a:xfrm>
          <a:off x="228600" y="135407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722</xdr:row>
      <xdr:rowOff>133350</xdr:rowOff>
    </xdr:from>
    <xdr:to>
      <xdr:col>0</xdr:col>
      <xdr:colOff>388144</xdr:colOff>
      <xdr:row>724</xdr:row>
      <xdr:rowOff>38099</xdr:rowOff>
    </xdr:to>
    <xdr:sp macro="" textlink="">
      <xdr:nvSpPr>
        <xdr:cNvPr id="81" name="Fletxa corbada a l'esquerra 80">
          <a:hlinkClick xmlns:r="http://schemas.openxmlformats.org/officeDocument/2006/relationships" r:id="rId35"/>
        </xdr:cNvPr>
        <xdr:cNvSpPr/>
      </xdr:nvSpPr>
      <xdr:spPr>
        <a:xfrm>
          <a:off x="209550" y="139607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749</xdr:row>
      <xdr:rowOff>123825</xdr:rowOff>
    </xdr:from>
    <xdr:to>
      <xdr:col>0</xdr:col>
      <xdr:colOff>407194</xdr:colOff>
      <xdr:row>751</xdr:row>
      <xdr:rowOff>28574</xdr:rowOff>
    </xdr:to>
    <xdr:sp macro="" textlink="">
      <xdr:nvSpPr>
        <xdr:cNvPr id="82" name="Fletxa corbada a l'esquerra 81">
          <a:hlinkClick xmlns:r="http://schemas.openxmlformats.org/officeDocument/2006/relationships" r:id="rId35"/>
        </xdr:cNvPr>
        <xdr:cNvSpPr/>
      </xdr:nvSpPr>
      <xdr:spPr>
        <a:xfrm>
          <a:off x="228600" y="144741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778</xdr:row>
      <xdr:rowOff>38100</xdr:rowOff>
    </xdr:from>
    <xdr:to>
      <xdr:col>0</xdr:col>
      <xdr:colOff>407194</xdr:colOff>
      <xdr:row>779</xdr:row>
      <xdr:rowOff>28574</xdr:rowOff>
    </xdr:to>
    <xdr:sp macro="" textlink="">
      <xdr:nvSpPr>
        <xdr:cNvPr id="83" name="Fletxa corbada a l'esquerra 82">
          <a:hlinkClick xmlns:r="http://schemas.openxmlformats.org/officeDocument/2006/relationships" r:id="rId35"/>
        </xdr:cNvPr>
        <xdr:cNvSpPr/>
      </xdr:nvSpPr>
      <xdr:spPr>
        <a:xfrm>
          <a:off x="228600" y="150266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799</xdr:row>
      <xdr:rowOff>142875</xdr:rowOff>
    </xdr:from>
    <xdr:to>
      <xdr:col>0</xdr:col>
      <xdr:colOff>407194</xdr:colOff>
      <xdr:row>801</xdr:row>
      <xdr:rowOff>47624</xdr:rowOff>
    </xdr:to>
    <xdr:sp macro="" textlink="">
      <xdr:nvSpPr>
        <xdr:cNvPr id="84" name="Fletxa corbada a l'esquerra 83">
          <a:hlinkClick xmlns:r="http://schemas.openxmlformats.org/officeDocument/2006/relationships" r:id="rId35"/>
        </xdr:cNvPr>
        <xdr:cNvSpPr/>
      </xdr:nvSpPr>
      <xdr:spPr>
        <a:xfrm>
          <a:off x="228600" y="154476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4385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22</xdr:col>
      <xdr:colOff>0</xdr:colOff>
      <xdr:row>41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9610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22</xdr:col>
      <xdr:colOff>0</xdr:colOff>
      <xdr:row>89</xdr:row>
      <xdr:rowOff>83343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5262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140</xdr:row>
      <xdr:rowOff>178593</xdr:rowOff>
    </xdr:from>
    <xdr:to>
      <xdr:col>2</xdr:col>
      <xdr:colOff>23813</xdr:colOff>
      <xdr:row>142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7345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142</xdr:row>
      <xdr:rowOff>119062</xdr:rowOff>
    </xdr:from>
    <xdr:to>
      <xdr:col>21</xdr:col>
      <xdr:colOff>583406</xdr:colOff>
      <xdr:row>172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176</xdr:row>
      <xdr:rowOff>0</xdr:rowOff>
    </xdr:from>
    <xdr:to>
      <xdr:col>2</xdr:col>
      <xdr:colOff>11907</xdr:colOff>
      <xdr:row>177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4901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178</xdr:row>
      <xdr:rowOff>178591</xdr:rowOff>
    </xdr:from>
    <xdr:to>
      <xdr:col>22</xdr:col>
      <xdr:colOff>0</xdr:colOff>
      <xdr:row>209</xdr:row>
      <xdr:rowOff>35718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210</xdr:row>
      <xdr:rowOff>0</xdr:rowOff>
    </xdr:from>
    <xdr:to>
      <xdr:col>2</xdr:col>
      <xdr:colOff>23814</xdr:colOff>
      <xdr:row>211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20433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214</xdr:row>
      <xdr:rowOff>23811</xdr:rowOff>
    </xdr:from>
    <xdr:to>
      <xdr:col>21</xdr:col>
      <xdr:colOff>595312</xdr:colOff>
      <xdr:row>243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253</xdr:row>
      <xdr:rowOff>0</xdr:rowOff>
    </xdr:from>
    <xdr:to>
      <xdr:col>2</xdr:col>
      <xdr:colOff>23814</xdr:colOff>
      <xdr:row>254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8"/>
        </xdr:cNvPr>
        <xdr:cNvSpPr/>
      </xdr:nvSpPr>
      <xdr:spPr>
        <a:xfrm>
          <a:off x="716757" y="50720625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255</xdr:row>
      <xdr:rowOff>59530</xdr:rowOff>
    </xdr:from>
    <xdr:to>
      <xdr:col>22</xdr:col>
      <xdr:colOff>0</xdr:colOff>
      <xdr:row>285</xdr:row>
      <xdr:rowOff>35717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292</xdr:row>
      <xdr:rowOff>0</xdr:rowOff>
    </xdr:from>
    <xdr:to>
      <xdr:col>2</xdr:col>
      <xdr:colOff>23813</xdr:colOff>
      <xdr:row>293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10"/>
        </xdr:cNvPr>
        <xdr:cNvSpPr/>
      </xdr:nvSpPr>
      <xdr:spPr>
        <a:xfrm>
          <a:off x="716756" y="5855017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294</xdr:row>
      <xdr:rowOff>23812</xdr:rowOff>
    </xdr:from>
    <xdr:to>
      <xdr:col>22</xdr:col>
      <xdr:colOff>11907</xdr:colOff>
      <xdr:row>323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96</xdr:row>
      <xdr:rowOff>0</xdr:rowOff>
    </xdr:from>
    <xdr:to>
      <xdr:col>12</xdr:col>
      <xdr:colOff>107156</xdr:colOff>
      <xdr:row>115</xdr:row>
      <xdr:rowOff>166686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96</xdr:row>
      <xdr:rowOff>0</xdr:rowOff>
    </xdr:from>
    <xdr:to>
      <xdr:col>23</xdr:col>
      <xdr:colOff>107157</xdr:colOff>
      <xdr:row>115</xdr:row>
      <xdr:rowOff>166686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116</xdr:row>
      <xdr:rowOff>190499</xdr:rowOff>
    </xdr:from>
    <xdr:to>
      <xdr:col>19</xdr:col>
      <xdr:colOff>107157</xdr:colOff>
      <xdr:row>138</xdr:row>
      <xdr:rowOff>142874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269081</xdr:colOff>
      <xdr:row>8</xdr:row>
      <xdr:rowOff>52388</xdr:rowOff>
    </xdr:from>
    <xdr:to>
      <xdr:col>9</xdr:col>
      <xdr:colOff>182681</xdr:colOff>
      <xdr:row>24</xdr:row>
      <xdr:rowOff>197988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111122</xdr:colOff>
      <xdr:row>24</xdr:row>
      <xdr:rowOff>191559</xdr:rowOff>
    </xdr:from>
    <xdr:to>
      <xdr:col>18</xdr:col>
      <xdr:colOff>24722</xdr:colOff>
      <xdr:row>41</xdr:row>
      <xdr:rowOff>121259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96837</xdr:colOff>
      <xdr:row>41</xdr:row>
      <xdr:rowOff>108345</xdr:rowOff>
    </xdr:from>
    <xdr:to>
      <xdr:col>18</xdr:col>
      <xdr:colOff>10437</xdr:colOff>
      <xdr:row>58</xdr:row>
      <xdr:rowOff>28520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123824</xdr:colOff>
      <xdr:row>8</xdr:row>
      <xdr:rowOff>57143</xdr:rowOff>
    </xdr:from>
    <xdr:to>
      <xdr:col>18</xdr:col>
      <xdr:colOff>37424</xdr:colOff>
      <xdr:row>24</xdr:row>
      <xdr:rowOff>193218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260350</xdr:colOff>
      <xdr:row>41</xdr:row>
      <xdr:rowOff>98425</xdr:rowOff>
    </xdr:from>
    <xdr:to>
      <xdr:col>9</xdr:col>
      <xdr:colOff>127000</xdr:colOff>
      <xdr:row>58</xdr:row>
      <xdr:rowOff>28125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279400</xdr:colOff>
      <xdr:row>24</xdr:row>
      <xdr:rowOff>190498</xdr:rowOff>
    </xdr:from>
    <xdr:to>
      <xdr:col>9</xdr:col>
      <xdr:colOff>139700</xdr:colOff>
      <xdr:row>41</xdr:row>
      <xdr:rowOff>120198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0.74745</cdr:x>
      <cdr:y>0.2709</cdr:y>
    </cdr:from>
    <cdr:to>
      <cdr:x>0.96617</cdr:x>
      <cdr:y>0.77414</cdr:y>
    </cdr:to>
    <cdr:sp macro="" textlink="">
      <cdr:nvSpPr>
        <cdr:cNvPr id="2" name="Crida de fletxa a l'esquerra 1"/>
        <cdr:cNvSpPr/>
      </cdr:nvSpPr>
      <cdr:spPr>
        <a:xfrm xmlns:a="http://schemas.openxmlformats.org/drawingml/2006/main">
          <a:off x="4036245" y="947723"/>
          <a:ext cx="1181088" cy="1760535"/>
        </a:xfrm>
        <a:prstGeom xmlns:a="http://schemas.openxmlformats.org/drawingml/2006/main" prst="leftArrowCallout">
          <a:avLst>
            <a:gd name="adj1" fmla="val 29166"/>
            <a:gd name="adj2" fmla="val 25694"/>
            <a:gd name="adj3" fmla="val 16900"/>
            <a:gd name="adj4" fmla="val 67672"/>
          </a:avLst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baseline="0">
              <a:solidFill>
                <a:sysClr val="windowText" lastClr="000000"/>
              </a:solidFill>
            </a:rPr>
            <a:t>El 87% dels titulats en Enginyeria de Camins, Canals i Ports están en actiu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0.01921</cdr:x>
      <cdr:y>0.3652</cdr:y>
    </cdr:from>
    <cdr:to>
      <cdr:x>0.23166</cdr:x>
      <cdr:y>0.80435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103734" y="1275296"/>
          <a:ext cx="1147219" cy="15335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bevelT/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100" b="1" baseline="0">
              <a:solidFill>
                <a:sysClr val="windowText" lastClr="000000"/>
              </a:solidFill>
            </a:rPr>
            <a:t>Entre un 45-70% dels enquestats necessiten la titulació específica i desenvolupen funcions pròpies a la feina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0.74848</cdr:x>
      <cdr:y>0.2881</cdr:y>
    </cdr:from>
    <cdr:to>
      <cdr:x>0.95309</cdr:x>
      <cdr:y>0.69271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4041775" y="1003300"/>
          <a:ext cx="1104894" cy="1409078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94%</a:t>
          </a:r>
          <a:r>
            <a:rPr lang="ca-ES" sz="1100" b="1" baseline="0"/>
            <a:t> dels enquestats titulats en Enginyeria Geològica repetirien la universitat</a:t>
          </a:r>
          <a:endParaRPr lang="ca-E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0.02705</cdr:x>
      <cdr:y>0.33307</cdr:y>
    </cdr:from>
    <cdr:to>
      <cdr:x>0.21519</cdr:x>
      <cdr:y>0.78627</cdr:y>
    </cdr:to>
    <cdr:sp macro="" textlink="">
      <cdr:nvSpPr>
        <cdr:cNvPr id="3" name="QuadreDeText 1"/>
        <cdr:cNvSpPr txBox="1"/>
      </cdr:nvSpPr>
      <cdr:spPr>
        <a:xfrm xmlns:a="http://schemas.openxmlformats.org/drawingml/2006/main">
          <a:off x="146070" y="1162039"/>
          <a:ext cx="1015981" cy="1581167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</a:t>
          </a:r>
          <a:r>
            <a:rPr lang="ca-ES" sz="1100" b="1" baseline="0"/>
            <a:t>56% dels enquestats d'Enginyeria de Camins, Canals i Ports tenen contracte fix</a:t>
          </a:r>
          <a:endParaRPr lang="ca-ES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0.68116</cdr:x>
      <cdr:y>0.26273</cdr:y>
    </cdr:from>
    <cdr:to>
      <cdr:x>0.98551</cdr:x>
      <cdr:y>0.70588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581400" y="1021020"/>
          <a:ext cx="1600200" cy="1722180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L'Enginyeria de Camins, Canals i Ports és la titulació amb un percentatge més elevat de titulats que cobren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0.77078</cdr:x>
      <cdr:y>0.22639</cdr:y>
    </cdr:from>
    <cdr:to>
      <cdr:x>0.9804</cdr:x>
      <cdr:y>0.72009</cdr:y>
    </cdr:to>
    <cdr:sp macro="" textlink="">
      <cdr:nvSpPr>
        <cdr:cNvPr id="4" name="Rectangle arrodonit 3"/>
        <cdr:cNvSpPr/>
      </cdr:nvSpPr>
      <cdr:spPr>
        <a:xfrm xmlns:a="http://schemas.openxmlformats.org/drawingml/2006/main">
          <a:off x="4121150" y="790577"/>
          <a:ext cx="1120774" cy="1724025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titulats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 Enginyeria Geològica donen una nota mitjana de 5,71 a la formació global rebuda</a:t>
          </a:r>
          <a:endParaRPr lang="ca-ES">
            <a:effectLst/>
          </a:endParaRPr>
        </a:p>
      </cdr:txBody>
    </cdr:sp>
  </cdr:relSizeAnchor>
  <cdr:relSizeAnchor xmlns:cdr="http://schemas.openxmlformats.org/drawingml/2006/chartDrawing">
    <cdr:from>
      <cdr:x>0.13242</cdr:x>
      <cdr:y>0.11274</cdr:y>
    </cdr:from>
    <cdr:to>
      <cdr:x>0.88164</cdr:x>
      <cdr:y>0.18587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708025" y="393700"/>
          <a:ext cx="4005847" cy="25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464</xdr:row>
      <xdr:rowOff>142875</xdr:rowOff>
    </xdr:from>
    <xdr:to>
      <xdr:col>0</xdr:col>
      <xdr:colOff>378619</xdr:colOff>
      <xdr:row>466</xdr:row>
      <xdr:rowOff>38099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200025" y="132702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452</xdr:row>
      <xdr:rowOff>9525</xdr:rowOff>
    </xdr:from>
    <xdr:to>
      <xdr:col>0</xdr:col>
      <xdr:colOff>378619</xdr:colOff>
      <xdr:row>453</xdr:row>
      <xdr:rowOff>66674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200025" y="129273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437</xdr:row>
      <xdr:rowOff>161925</xdr:rowOff>
    </xdr:from>
    <xdr:to>
      <xdr:col>0</xdr:col>
      <xdr:colOff>369094</xdr:colOff>
      <xdr:row>439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90500" y="125368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424</xdr:row>
      <xdr:rowOff>0</xdr:rowOff>
    </xdr:from>
    <xdr:to>
      <xdr:col>0</xdr:col>
      <xdr:colOff>340519</xdr:colOff>
      <xdr:row>425</xdr:row>
      <xdr:rowOff>57149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61925" y="121434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410</xdr:row>
      <xdr:rowOff>0</xdr:rowOff>
    </xdr:from>
    <xdr:to>
      <xdr:col>0</xdr:col>
      <xdr:colOff>321469</xdr:colOff>
      <xdr:row>411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42875" y="117671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397</xdr:row>
      <xdr:rowOff>19050</xdr:rowOff>
    </xdr:from>
    <xdr:to>
      <xdr:col>0</xdr:col>
      <xdr:colOff>369094</xdr:colOff>
      <xdr:row>398</xdr:row>
      <xdr:rowOff>76199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90500" y="114023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384</xdr:row>
      <xdr:rowOff>0</xdr:rowOff>
    </xdr:from>
    <xdr:to>
      <xdr:col>0</xdr:col>
      <xdr:colOff>330994</xdr:colOff>
      <xdr:row>385</xdr:row>
      <xdr:rowOff>57149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52400" y="109832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370</xdr:row>
      <xdr:rowOff>9525</xdr:rowOff>
    </xdr:from>
    <xdr:to>
      <xdr:col>0</xdr:col>
      <xdr:colOff>378619</xdr:colOff>
      <xdr:row>371</xdr:row>
      <xdr:rowOff>66674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200025" y="105956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355</xdr:row>
      <xdr:rowOff>0</xdr:rowOff>
    </xdr:from>
    <xdr:to>
      <xdr:col>0</xdr:col>
      <xdr:colOff>311944</xdr:colOff>
      <xdr:row>356</xdr:row>
      <xdr:rowOff>57149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33350" y="102050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341</xdr:row>
      <xdr:rowOff>0</xdr:rowOff>
    </xdr:from>
    <xdr:to>
      <xdr:col>0</xdr:col>
      <xdr:colOff>311944</xdr:colOff>
      <xdr:row>342</xdr:row>
      <xdr:rowOff>57149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33350" y="98193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328</xdr:row>
      <xdr:rowOff>19050</xdr:rowOff>
    </xdr:from>
    <xdr:to>
      <xdr:col>0</xdr:col>
      <xdr:colOff>292894</xdr:colOff>
      <xdr:row>329</xdr:row>
      <xdr:rowOff>76199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14300" y="94459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315</xdr:row>
      <xdr:rowOff>0</xdr:rowOff>
    </xdr:from>
    <xdr:to>
      <xdr:col>0</xdr:col>
      <xdr:colOff>302419</xdr:colOff>
      <xdr:row>316</xdr:row>
      <xdr:rowOff>57149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23825" y="90744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302</xdr:row>
      <xdr:rowOff>9525</xdr:rowOff>
    </xdr:from>
    <xdr:to>
      <xdr:col>0</xdr:col>
      <xdr:colOff>273844</xdr:colOff>
      <xdr:row>303</xdr:row>
      <xdr:rowOff>66674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95250" y="87268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289</xdr:row>
      <xdr:rowOff>19050</xdr:rowOff>
    </xdr:from>
    <xdr:to>
      <xdr:col>0</xdr:col>
      <xdr:colOff>283369</xdr:colOff>
      <xdr:row>290</xdr:row>
      <xdr:rowOff>76199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04775" y="83772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276</xdr:row>
      <xdr:rowOff>19050</xdr:rowOff>
    </xdr:from>
    <xdr:to>
      <xdr:col>0</xdr:col>
      <xdr:colOff>302419</xdr:colOff>
      <xdr:row>277</xdr:row>
      <xdr:rowOff>76199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23825" y="80238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262</xdr:row>
      <xdr:rowOff>180975</xdr:rowOff>
    </xdr:from>
    <xdr:to>
      <xdr:col>0</xdr:col>
      <xdr:colOff>321469</xdr:colOff>
      <xdr:row>264</xdr:row>
      <xdr:rowOff>47624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42875" y="7665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250</xdr:row>
      <xdr:rowOff>0</xdr:rowOff>
    </xdr:from>
    <xdr:to>
      <xdr:col>0</xdr:col>
      <xdr:colOff>283369</xdr:colOff>
      <xdr:row>251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04775" y="72790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237</xdr:row>
      <xdr:rowOff>19050</xdr:rowOff>
    </xdr:from>
    <xdr:to>
      <xdr:col>0</xdr:col>
      <xdr:colOff>302419</xdr:colOff>
      <xdr:row>238</xdr:row>
      <xdr:rowOff>76199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23825" y="69246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224</xdr:row>
      <xdr:rowOff>38100</xdr:rowOff>
    </xdr:from>
    <xdr:to>
      <xdr:col>0</xdr:col>
      <xdr:colOff>340519</xdr:colOff>
      <xdr:row>225</xdr:row>
      <xdr:rowOff>95249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61925" y="65408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210</xdr:row>
      <xdr:rowOff>9525</xdr:rowOff>
    </xdr:from>
    <xdr:to>
      <xdr:col>0</xdr:col>
      <xdr:colOff>340519</xdr:colOff>
      <xdr:row>211</xdr:row>
      <xdr:rowOff>66674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61925" y="60674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198</xdr:row>
      <xdr:rowOff>171450</xdr:rowOff>
    </xdr:from>
    <xdr:to>
      <xdr:col>0</xdr:col>
      <xdr:colOff>330994</xdr:colOff>
      <xdr:row>200</xdr:row>
      <xdr:rowOff>66674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52400" y="56626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186</xdr:row>
      <xdr:rowOff>180975</xdr:rowOff>
    </xdr:from>
    <xdr:to>
      <xdr:col>0</xdr:col>
      <xdr:colOff>302419</xdr:colOff>
      <xdr:row>188</xdr:row>
      <xdr:rowOff>47624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23825" y="53340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173</xdr:row>
      <xdr:rowOff>0</xdr:rowOff>
    </xdr:from>
    <xdr:to>
      <xdr:col>0</xdr:col>
      <xdr:colOff>350044</xdr:colOff>
      <xdr:row>174</xdr:row>
      <xdr:rowOff>57149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71450" y="49349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159</xdr:row>
      <xdr:rowOff>9525</xdr:rowOff>
    </xdr:from>
    <xdr:to>
      <xdr:col>0</xdr:col>
      <xdr:colOff>302419</xdr:colOff>
      <xdr:row>160</xdr:row>
      <xdr:rowOff>66674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23825" y="45281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145</xdr:row>
      <xdr:rowOff>0</xdr:rowOff>
    </xdr:from>
    <xdr:to>
      <xdr:col>0</xdr:col>
      <xdr:colOff>330994</xdr:colOff>
      <xdr:row>146</xdr:row>
      <xdr:rowOff>57149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41233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131</xdr:row>
      <xdr:rowOff>19050</xdr:rowOff>
    </xdr:from>
    <xdr:to>
      <xdr:col>0</xdr:col>
      <xdr:colOff>311944</xdr:colOff>
      <xdr:row>132</xdr:row>
      <xdr:rowOff>76199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33350" y="37509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117</xdr:row>
      <xdr:rowOff>0</xdr:rowOff>
    </xdr:from>
    <xdr:to>
      <xdr:col>0</xdr:col>
      <xdr:colOff>321469</xdr:colOff>
      <xdr:row>118</xdr:row>
      <xdr:rowOff>57149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42875" y="33785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103</xdr:row>
      <xdr:rowOff>9525</xdr:rowOff>
    </xdr:from>
    <xdr:to>
      <xdr:col>0</xdr:col>
      <xdr:colOff>340519</xdr:colOff>
      <xdr:row>104</xdr:row>
      <xdr:rowOff>66674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61925" y="30099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89</xdr:row>
      <xdr:rowOff>0</xdr:rowOff>
    </xdr:from>
    <xdr:to>
      <xdr:col>0</xdr:col>
      <xdr:colOff>292894</xdr:colOff>
      <xdr:row>90</xdr:row>
      <xdr:rowOff>85724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14300" y="26022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77</xdr:row>
      <xdr:rowOff>0</xdr:rowOff>
    </xdr:from>
    <xdr:to>
      <xdr:col>0</xdr:col>
      <xdr:colOff>311944</xdr:colOff>
      <xdr:row>78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33350" y="22650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63</xdr:row>
      <xdr:rowOff>0</xdr:rowOff>
    </xdr:from>
    <xdr:to>
      <xdr:col>0</xdr:col>
      <xdr:colOff>311944</xdr:colOff>
      <xdr:row>64</xdr:row>
      <xdr:rowOff>57149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33350" y="18116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49</xdr:row>
      <xdr:rowOff>0</xdr:rowOff>
    </xdr:from>
    <xdr:to>
      <xdr:col>0</xdr:col>
      <xdr:colOff>330994</xdr:colOff>
      <xdr:row>50</xdr:row>
      <xdr:rowOff>57149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52400" y="14258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33</xdr:row>
      <xdr:rowOff>171450</xdr:rowOff>
    </xdr:from>
    <xdr:to>
      <xdr:col>0</xdr:col>
      <xdr:colOff>321469</xdr:colOff>
      <xdr:row>35</xdr:row>
      <xdr:rowOff>38099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42875" y="9705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20</xdr:row>
      <xdr:rowOff>9525</xdr:rowOff>
    </xdr:from>
    <xdr:to>
      <xdr:col>0</xdr:col>
      <xdr:colOff>340519</xdr:colOff>
      <xdr:row>21</xdr:row>
      <xdr:rowOff>66674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61925" y="5676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6</xdr:row>
      <xdr:rowOff>9525</xdr:rowOff>
    </xdr:from>
    <xdr:to>
      <xdr:col>0</xdr:col>
      <xdr:colOff>292894</xdr:colOff>
      <xdr:row>7</xdr:row>
      <xdr:rowOff>66674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14300" y="1933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25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/>
      <sheetData sheetId="1"/>
      <sheetData sheetId="2"/>
      <sheetData sheetId="3">
        <row r="2">
          <cell r="B2" t="str">
            <v>ESCOLA TÈCNICA SUPERIOR D'ENGINYERS DE CAMINS, CANALS I PORTS DE BARCELONA</v>
          </cell>
        </row>
        <row r="18">
          <cell r="D18" t="str">
            <v>ENGINYERIA DE CAMINS, CANALS I PORTS</v>
          </cell>
        </row>
        <row r="19">
          <cell r="D19" t="str">
            <v>ENGINYERIA GEOLÒGICA</v>
          </cell>
        </row>
      </sheetData>
      <sheetData sheetId="4"/>
      <sheetData sheetId="5"/>
      <sheetData sheetId="6">
        <row r="42">
          <cell r="C42" t="str">
            <v>Titulació
específica</v>
          </cell>
          <cell r="D42">
            <v>0</v>
          </cell>
          <cell r="E42" t="str">
            <v>Titulació
universitària</v>
          </cell>
          <cell r="F42">
            <v>0</v>
          </cell>
          <cell r="G42" t="str">
            <v>Cap
titulació</v>
          </cell>
          <cell r="H42">
            <v>0</v>
          </cell>
        </row>
        <row r="43">
          <cell r="C43" t="str">
            <v>Funcions pròpies</v>
          </cell>
          <cell r="D43" t="str">
            <v>Funcions
no pròpies</v>
          </cell>
          <cell r="E43" t="str">
            <v>Funcions pròpies</v>
          </cell>
          <cell r="F43" t="str">
            <v>Funcions
no pròpies</v>
          </cell>
          <cell r="G43" t="str">
            <v>Requeria
form.univ.</v>
          </cell>
          <cell r="H43" t="str">
            <v>No requeria
form.univ.</v>
          </cell>
        </row>
        <row r="44">
          <cell r="B44" t="str">
            <v>E. Camins, Canals i Ports</v>
          </cell>
          <cell r="C44">
            <v>0.81428571428571428</v>
          </cell>
          <cell r="D44">
            <v>4.2857142857142858E-2</v>
          </cell>
          <cell r="E44">
            <v>8.5714285714285715E-2</v>
          </cell>
          <cell r="F44">
            <v>0</v>
          </cell>
          <cell r="G44">
            <v>5.7142857142857141E-2</v>
          </cell>
          <cell r="H44">
            <v>0</v>
          </cell>
        </row>
        <row r="45">
          <cell r="B45" t="str">
            <v>E. Geològica</v>
          </cell>
          <cell r="C45">
            <v>0.8666666666666667</v>
          </cell>
          <cell r="D45">
            <v>0</v>
          </cell>
          <cell r="E45">
            <v>0.13333333333333333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 xml:space="preserve">E.T. Obres Públiques * </v>
          </cell>
          <cell r="C46">
            <v>0.8</v>
          </cell>
          <cell r="D46">
            <v>1.5384615384615385E-2</v>
          </cell>
          <cell r="E46">
            <v>6.1538461538461542E-2</v>
          </cell>
          <cell r="F46">
            <v>0</v>
          </cell>
          <cell r="G46">
            <v>7.6923076923076927E-2</v>
          </cell>
          <cell r="H46">
            <v>4.6153846153846156E-2</v>
          </cell>
        </row>
        <row r="48">
          <cell r="J48" t="str">
            <v>Titulació
específica</v>
          </cell>
          <cell r="K48">
            <v>0</v>
          </cell>
          <cell r="L48" t="str">
            <v>Titulació
universitària</v>
          </cell>
          <cell r="M48">
            <v>0</v>
          </cell>
          <cell r="N48" t="str">
            <v>Cap
titulació</v>
          </cell>
          <cell r="O48">
            <v>0</v>
          </cell>
        </row>
        <row r="49">
          <cell r="J49" t="str">
            <v>Funcions pròpies</v>
          </cell>
          <cell r="K49" t="str">
            <v>Funcions
no pròpies</v>
          </cell>
          <cell r="L49" t="str">
            <v>Funcions pròpies</v>
          </cell>
          <cell r="M49" t="str">
            <v>Funcions
no pròpies</v>
          </cell>
          <cell r="N49" t="str">
            <v>Requeria
form.univ.</v>
          </cell>
          <cell r="O49" t="str">
            <v>No requeria
form.univ.</v>
          </cell>
        </row>
        <row r="50">
          <cell r="I50" t="str">
            <v>E. Camins, Canals i Ports</v>
          </cell>
          <cell r="J50">
            <v>0.91139240506329111</v>
          </cell>
          <cell r="K50">
            <v>0</v>
          </cell>
          <cell r="L50">
            <v>7.5949367088607597E-2</v>
          </cell>
          <cell r="M50">
            <v>0</v>
          </cell>
          <cell r="N50">
            <v>1.2658227848101266E-2</v>
          </cell>
          <cell r="O50">
            <v>0</v>
          </cell>
        </row>
        <row r="51">
          <cell r="I51" t="str">
            <v>E. Geològica</v>
          </cell>
          <cell r="J51">
            <v>0.42857142857142855</v>
          </cell>
          <cell r="K51">
            <v>0</v>
          </cell>
          <cell r="L51">
            <v>9.2307692307692316E-4</v>
          </cell>
          <cell r="M51">
            <v>0</v>
          </cell>
          <cell r="N51">
            <v>7.1428571428571425E-2</v>
          </cell>
          <cell r="O51">
            <v>0.14285714285714285</v>
          </cell>
        </row>
        <row r="52">
          <cell r="I52" t="str">
            <v xml:space="preserve">E.T. Obres Públiques * </v>
          </cell>
          <cell r="J52">
            <v>0.72307692307692306</v>
          </cell>
          <cell r="K52">
            <v>0</v>
          </cell>
          <cell r="L52">
            <v>9.2307692307692313E-2</v>
          </cell>
          <cell r="M52">
            <v>3.0769230769230771E-2</v>
          </cell>
          <cell r="N52">
            <v>0.13846153846153847</v>
          </cell>
          <cell r="O52">
            <v>1.5384615384615385E-2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showGridLines="0" tabSelected="1" workbookViewId="0">
      <selection activeCell="A2" sqref="A2"/>
    </sheetView>
  </sheetViews>
  <sheetFormatPr defaultRowHeight="15"/>
  <sheetData>
    <row r="2" spans="1:15" ht="23.25">
      <c r="A2" s="25"/>
      <c r="B2" s="324" t="s">
        <v>241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28.5">
      <c r="A5" s="25"/>
      <c r="B5" s="28"/>
      <c r="C5" s="29"/>
      <c r="D5" s="29"/>
      <c r="E5" s="27"/>
      <c r="F5" s="27"/>
      <c r="G5" s="27"/>
      <c r="H5" s="27"/>
      <c r="I5" s="27"/>
      <c r="J5" s="27"/>
      <c r="K5" s="27"/>
      <c r="L5" s="25"/>
      <c r="M5" s="25"/>
      <c r="N5" s="25"/>
      <c r="O5" s="25"/>
    </row>
    <row r="7" spans="1:15" ht="33.75">
      <c r="B7" s="325" t="s">
        <v>242</v>
      </c>
      <c r="C7" s="325"/>
      <c r="D7" s="325"/>
      <c r="E7" s="325"/>
    </row>
    <row r="11" spans="1:15" ht="18.75">
      <c r="B11" s="326" t="s">
        <v>243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</row>
    <row r="12" spans="1:15" ht="18.75">
      <c r="A12" s="30"/>
      <c r="B12" s="31"/>
      <c r="C12" s="31"/>
      <c r="D12" s="31"/>
      <c r="E12" s="31"/>
      <c r="F12" s="31"/>
      <c r="G12" s="31"/>
      <c r="H12" s="31"/>
      <c r="I12" s="31"/>
      <c r="J12" s="30"/>
      <c r="K12" s="30"/>
      <c r="L12" s="30"/>
      <c r="M12" s="30"/>
      <c r="N12" s="30"/>
      <c r="O12" s="30"/>
    </row>
    <row r="13" spans="1:15">
      <c r="B13" s="32" t="s">
        <v>244</v>
      </c>
      <c r="C13" s="33"/>
      <c r="D13" t="s">
        <v>245</v>
      </c>
    </row>
    <row r="14" spans="1:15">
      <c r="B14" s="32" t="s">
        <v>246</v>
      </c>
      <c r="C14" s="33"/>
      <c r="D14" t="s">
        <v>247</v>
      </c>
    </row>
    <row r="15" spans="1:15">
      <c r="B15" s="32"/>
      <c r="C15" s="33"/>
      <c r="D15" t="s">
        <v>248</v>
      </c>
    </row>
    <row r="16" spans="1:15">
      <c r="B16" s="32"/>
      <c r="C16" s="33"/>
      <c r="D16" t="s">
        <v>249</v>
      </c>
    </row>
    <row r="17" spans="2:4">
      <c r="B17" s="32"/>
      <c r="C17" s="33"/>
    </row>
    <row r="18" spans="2:4">
      <c r="B18" s="32" t="s">
        <v>250</v>
      </c>
      <c r="C18" s="33"/>
      <c r="D18" t="s">
        <v>251</v>
      </c>
    </row>
    <row r="19" spans="2:4">
      <c r="B19" s="32" t="s">
        <v>252</v>
      </c>
      <c r="C19" s="33"/>
      <c r="D19" t="s">
        <v>253</v>
      </c>
    </row>
    <row r="20" spans="2:4">
      <c r="B20" s="32"/>
      <c r="C20" s="33"/>
    </row>
    <row r="21" spans="2:4">
      <c r="B21" s="32" t="s">
        <v>254</v>
      </c>
      <c r="C21" s="33"/>
      <c r="D21" t="str">
        <f>B2</f>
        <v>ESCOLA TÈCNICA SUPERIOR D'ENGINYERS DE CAMINS, CANALS I PORTS DE BARCELONA</v>
      </c>
    </row>
    <row r="22" spans="2:4">
      <c r="B22" s="32" t="s">
        <v>255</v>
      </c>
      <c r="C22" s="33"/>
      <c r="D22" t="s">
        <v>256</v>
      </c>
    </row>
    <row r="23" spans="2:4">
      <c r="B23" s="32"/>
      <c r="C23" s="33"/>
      <c r="D23" t="s">
        <v>257</v>
      </c>
    </row>
    <row r="24" spans="2:4">
      <c r="B24" s="32"/>
      <c r="C24" s="33"/>
      <c r="D24" t="s">
        <v>258</v>
      </c>
    </row>
    <row r="25" spans="2:4">
      <c r="B25" s="32"/>
      <c r="C25" s="33"/>
      <c r="D25" t="s">
        <v>259</v>
      </c>
    </row>
    <row r="26" spans="2:4">
      <c r="B26" s="32"/>
      <c r="C26" s="33"/>
      <c r="D26" t="s">
        <v>260</v>
      </c>
    </row>
    <row r="27" spans="2:4">
      <c r="B27" s="32"/>
      <c r="C27" s="33"/>
    </row>
    <row r="28" spans="2:4">
      <c r="B28" s="32"/>
      <c r="C28" s="33"/>
    </row>
    <row r="29" spans="2:4">
      <c r="B29" s="32"/>
      <c r="C29" s="33"/>
    </row>
    <row r="30" spans="2:4">
      <c r="B30" s="32"/>
      <c r="C30" s="33"/>
    </row>
    <row r="31" spans="2:4">
      <c r="B31" s="34"/>
      <c r="C31" s="35"/>
    </row>
    <row r="32" spans="2:4" ht="18">
      <c r="B32" s="34"/>
      <c r="C32" s="35"/>
      <c r="D32" s="36"/>
    </row>
    <row r="33" spans="1:15">
      <c r="B33" s="34"/>
      <c r="C33" s="35"/>
    </row>
    <row r="34" spans="1:15">
      <c r="B34" s="34"/>
      <c r="C34" s="35"/>
    </row>
    <row r="35" spans="1:15" ht="16.5" thickBot="1">
      <c r="B35" s="37" t="s">
        <v>261</v>
      </c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5" ht="15.75">
      <c r="B36" s="40"/>
      <c r="C36" s="35"/>
    </row>
    <row r="37" spans="1:15">
      <c r="B37" s="34"/>
      <c r="C37" s="35"/>
    </row>
    <row r="38" spans="1:15">
      <c r="A38" s="30"/>
      <c r="B38" s="34"/>
      <c r="C38" s="35"/>
      <c r="D38" s="35"/>
      <c r="E38" s="41" t="s">
        <v>244</v>
      </c>
      <c r="F38" s="41" t="s">
        <v>262</v>
      </c>
      <c r="G38" s="41" t="s">
        <v>263</v>
      </c>
      <c r="H38" s="42" t="s">
        <v>264</v>
      </c>
      <c r="I38" s="30"/>
      <c r="J38" s="30"/>
      <c r="K38" s="30"/>
      <c r="L38" s="30"/>
      <c r="M38" s="30"/>
      <c r="N38" s="30"/>
      <c r="O38" s="30"/>
    </row>
    <row r="39" spans="1:15">
      <c r="A39" s="30"/>
      <c r="B39" s="318" t="str">
        <f>D22</f>
        <v>Eng. de Camins, Canals i Ports</v>
      </c>
      <c r="C39" s="319"/>
      <c r="D39" s="320"/>
      <c r="E39" s="43">
        <v>117</v>
      </c>
      <c r="F39" s="44">
        <v>75</v>
      </c>
      <c r="G39" s="45">
        <f>F39/E39</f>
        <v>0.64102564102564108</v>
      </c>
      <c r="H39" s="45">
        <f>1.96*(SQRT(((0.5^2)/F39)*((E39-F39)/(E39-1))))</f>
        <v>6.8091216710405814E-2</v>
      </c>
      <c r="I39" s="30"/>
      <c r="J39" s="30"/>
      <c r="K39" s="30"/>
      <c r="L39" s="30"/>
      <c r="M39" s="30"/>
      <c r="N39" s="30"/>
      <c r="O39" s="30"/>
    </row>
    <row r="40" spans="1:15">
      <c r="A40" s="46"/>
      <c r="B40" s="318" t="str">
        <f t="shared" ref="B40:B43" si="0">D23</f>
        <v>Eng. Geològica</v>
      </c>
      <c r="C40" s="319"/>
      <c r="D40" s="320"/>
      <c r="E40" s="43">
        <v>24</v>
      </c>
      <c r="F40" s="44">
        <v>19</v>
      </c>
      <c r="G40" s="45">
        <f>F40/E40</f>
        <v>0.79166666666666663</v>
      </c>
      <c r="H40" s="45">
        <f>1.96*(SQRT(((0.5^2)/F40)*((E40-F40)/(E40-1))))</f>
        <v>0.10482632471093674</v>
      </c>
      <c r="I40" s="46"/>
      <c r="J40" s="46"/>
      <c r="K40" s="46"/>
      <c r="L40" s="46"/>
      <c r="M40" s="46"/>
      <c r="N40" s="46"/>
      <c r="O40" s="46"/>
    </row>
    <row r="41" spans="1:15" ht="29.25" customHeight="1">
      <c r="A41" s="46"/>
      <c r="B41" s="318" t="str">
        <f t="shared" si="0"/>
        <v>Eng. Tècnica d'Obres Públiques, espec. en construccions civils</v>
      </c>
      <c r="C41" s="319"/>
      <c r="D41" s="320"/>
      <c r="E41" s="43">
        <v>128</v>
      </c>
      <c r="F41" s="44">
        <v>79</v>
      </c>
      <c r="G41" s="45">
        <f t="shared" ref="G41:G44" si="1">F41/E41</f>
        <v>0.6171875</v>
      </c>
      <c r="H41" s="45">
        <f t="shared" ref="H41:H42" si="2">1.96*(SQRT(((0.5^2)/F41)*((E41-F41)/(E41-1))))</f>
        <v>6.8487089377068489E-2</v>
      </c>
      <c r="I41" s="46"/>
      <c r="J41" s="46"/>
      <c r="K41" s="46"/>
      <c r="L41" s="46"/>
      <c r="M41" s="46"/>
      <c r="N41" s="46"/>
      <c r="O41" s="46"/>
    </row>
    <row r="42" spans="1:15" ht="26.25" customHeight="1">
      <c r="A42" s="46"/>
      <c r="B42" s="318" t="str">
        <f t="shared" si="0"/>
        <v>Eng. Tècnica d'Obres Públiques, espec. en Hidrologia</v>
      </c>
      <c r="C42" s="319"/>
      <c r="D42" s="320"/>
      <c r="E42" s="43">
        <v>26</v>
      </c>
      <c r="F42" s="44">
        <v>20</v>
      </c>
      <c r="G42" s="45">
        <f t="shared" si="1"/>
        <v>0.76923076923076927</v>
      </c>
      <c r="H42" s="45">
        <f t="shared" si="2"/>
        <v>0.10735362127101256</v>
      </c>
      <c r="I42" s="46"/>
      <c r="J42" s="46"/>
      <c r="K42" s="46"/>
      <c r="L42" s="46"/>
      <c r="M42" s="46"/>
      <c r="N42" s="46"/>
      <c r="O42" s="46"/>
    </row>
    <row r="43" spans="1:15" ht="39.75" customHeight="1" thickBot="1">
      <c r="A43" s="46"/>
      <c r="B43" s="318" t="str">
        <f t="shared" si="0"/>
        <v>Eng. Tècnica d'Obres Públiques, espec. en Transports i Serveis Urbans</v>
      </c>
      <c r="C43" s="319"/>
      <c r="D43" s="320"/>
      <c r="E43" s="43">
        <v>24</v>
      </c>
      <c r="F43" s="44">
        <v>18</v>
      </c>
      <c r="G43" s="45">
        <f t="shared" si="1"/>
        <v>0.75</v>
      </c>
      <c r="H43" s="45">
        <f>1.96*(SQRT(((0.5^2)/F43)*((E43-F43)/(E43-1))))</f>
        <v>0.11797813602405381</v>
      </c>
      <c r="I43" s="46"/>
      <c r="J43" s="46"/>
      <c r="K43" s="46"/>
      <c r="L43" s="46"/>
      <c r="M43" s="46"/>
      <c r="N43" s="46"/>
      <c r="O43" s="46"/>
    </row>
    <row r="44" spans="1:15" ht="15.75" thickBot="1">
      <c r="B44" s="321" t="s">
        <v>265</v>
      </c>
      <c r="C44" s="322"/>
      <c r="D44" s="323"/>
      <c r="E44" s="47">
        <f>SUM(E39:E43)</f>
        <v>319</v>
      </c>
      <c r="F44" s="48">
        <f>SUM(F39:F43)</f>
        <v>211</v>
      </c>
      <c r="G44" s="49">
        <f t="shared" si="1"/>
        <v>0.66144200626959249</v>
      </c>
      <c r="H44" s="50">
        <f t="shared" ref="H44" si="3">1.96*(SQRT(((0.5^2)/F44)*((E44-F44)/(E44-1))))</f>
        <v>3.9317252879117526E-2</v>
      </c>
    </row>
  </sheetData>
  <mergeCells count="9">
    <mergeCell ref="B42:D42"/>
    <mergeCell ref="B43:D43"/>
    <mergeCell ref="B44:D44"/>
    <mergeCell ref="B2:O2"/>
    <mergeCell ref="B7:E7"/>
    <mergeCell ref="B11:M11"/>
    <mergeCell ref="B39:D39"/>
    <mergeCell ref="B40:D40"/>
    <mergeCell ref="B41:D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46" customWidth="1"/>
    <col min="2" max="16384" width="9.140625" style="146"/>
  </cols>
  <sheetData>
    <row r="2" spans="1:18" s="141" customFormat="1" ht="47.25" customHeight="1">
      <c r="A2" s="328" t="s">
        <v>241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 s="141" customFormat="1" ht="18.75" customHeight="1"/>
    <row r="4" spans="1:18" s="141" customFormat="1" ht="18.75" customHeight="1"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8" s="141" customFormat="1" ht="33.75" customHeight="1">
      <c r="B5" s="144"/>
      <c r="C5" s="145"/>
      <c r="D5" s="145"/>
      <c r="E5" s="143"/>
      <c r="F5" s="143"/>
      <c r="G5" s="143"/>
      <c r="H5" s="143"/>
      <c r="I5" s="143"/>
      <c r="J5" s="143"/>
      <c r="K5" s="143"/>
    </row>
    <row r="6" spans="1:18" ht="31.5">
      <c r="H6" s="147"/>
    </row>
    <row r="7" spans="1:18" ht="33.75">
      <c r="B7" s="327" t="s">
        <v>328</v>
      </c>
      <c r="C7" s="327"/>
    </row>
    <row r="8" spans="1:18" ht="18" customHeight="1">
      <c r="B8" s="148"/>
      <c r="C8" s="148"/>
    </row>
    <row r="9" spans="1:18" s="152" customFormat="1" ht="15.75" customHeight="1">
      <c r="B9" s="149" t="s">
        <v>427</v>
      </c>
      <c r="C9" s="150"/>
      <c r="D9" s="150"/>
      <c r="E9" s="150"/>
      <c r="F9" s="151"/>
      <c r="I9" s="152" t="s">
        <v>329</v>
      </c>
    </row>
    <row r="10" spans="1:18" ht="15.75" customHeight="1">
      <c r="B10" s="153" t="s">
        <v>428</v>
      </c>
      <c r="C10" s="154"/>
      <c r="D10" s="154"/>
      <c r="E10" s="154"/>
      <c r="F10" s="155"/>
    </row>
    <row r="11" spans="1:18" ht="15.75" customHeight="1">
      <c r="B11" s="278" t="s">
        <v>426</v>
      </c>
      <c r="C11" s="279"/>
      <c r="D11" s="279"/>
      <c r="E11" s="279"/>
      <c r="F11" s="280"/>
    </row>
    <row r="15" spans="1:18" ht="15.75" thickBot="1">
      <c r="B15" s="156" t="s">
        <v>266</v>
      </c>
      <c r="C15" s="156"/>
      <c r="D15" s="156"/>
      <c r="E15" s="156"/>
      <c r="F15" s="156"/>
      <c r="G15" s="156"/>
      <c r="H15" s="156"/>
      <c r="I15" s="156"/>
      <c r="J15" s="156"/>
    </row>
    <row r="16" spans="1:18">
      <c r="C16" s="164" t="s">
        <v>367</v>
      </c>
    </row>
    <row r="17" spans="2:10">
      <c r="C17" s="146" t="s">
        <v>330</v>
      </c>
    </row>
    <row r="18" spans="2:10">
      <c r="C18" s="146" t="s">
        <v>331</v>
      </c>
    </row>
    <row r="20" spans="2:10" ht="15.75" thickBot="1">
      <c r="B20" s="156" t="s">
        <v>268</v>
      </c>
      <c r="C20" s="156"/>
      <c r="D20" s="156"/>
      <c r="E20" s="156"/>
      <c r="F20" s="156"/>
      <c r="G20" s="156"/>
      <c r="H20" s="156"/>
      <c r="I20" s="156"/>
      <c r="J20" s="156"/>
    </row>
    <row r="21" spans="2:10">
      <c r="B21" s="157" t="s">
        <v>332</v>
      </c>
    </row>
    <row r="23" spans="2:10">
      <c r="B23" s="158" t="s">
        <v>333</v>
      </c>
      <c r="C23" s="159"/>
      <c r="D23" s="159"/>
      <c r="E23" s="159"/>
      <c r="F23" s="160"/>
    </row>
    <row r="24" spans="2:10">
      <c r="C24" s="146" t="s">
        <v>334</v>
      </c>
    </row>
    <row r="25" spans="2:10">
      <c r="C25" s="146" t="s">
        <v>335</v>
      </c>
    </row>
    <row r="27" spans="2:10">
      <c r="B27" s="161" t="s">
        <v>336</v>
      </c>
      <c r="C27" s="162"/>
      <c r="D27" s="162"/>
      <c r="E27" s="162"/>
    </row>
    <row r="28" spans="2:10">
      <c r="C28" s="146" t="s">
        <v>337</v>
      </c>
    </row>
    <row r="29" spans="2:10">
      <c r="C29" s="146" t="s">
        <v>338</v>
      </c>
    </row>
    <row r="30" spans="2:10">
      <c r="C30" s="146" t="s">
        <v>339</v>
      </c>
    </row>
    <row r="31" spans="2:10">
      <c r="C31" s="146" t="s">
        <v>340</v>
      </c>
    </row>
    <row r="32" spans="2:10">
      <c r="C32" s="146" t="s">
        <v>341</v>
      </c>
    </row>
    <row r="33" spans="2:6">
      <c r="C33" s="146" t="s">
        <v>342</v>
      </c>
    </row>
    <row r="34" spans="2:6">
      <c r="C34" s="146" t="s">
        <v>343</v>
      </c>
    </row>
    <row r="35" spans="2:6">
      <c r="C35" s="146" t="s">
        <v>344</v>
      </c>
    </row>
    <row r="36" spans="2:6">
      <c r="C36" s="146" t="s">
        <v>345</v>
      </c>
    </row>
    <row r="37" spans="2:6">
      <c r="C37" s="146" t="s">
        <v>346</v>
      </c>
    </row>
    <row r="39" spans="2:6">
      <c r="B39" s="161" t="s">
        <v>347</v>
      </c>
      <c r="C39" s="162"/>
      <c r="D39" s="162"/>
      <c r="E39" s="162"/>
    </row>
    <row r="40" spans="2:6">
      <c r="B40" s="162"/>
      <c r="C40" s="162"/>
      <c r="D40" s="162"/>
      <c r="E40" s="162"/>
    </row>
    <row r="41" spans="2:6">
      <c r="B41" s="161" t="s">
        <v>348</v>
      </c>
      <c r="C41" s="162"/>
      <c r="D41" s="162"/>
      <c r="E41" s="162"/>
      <c r="F41" s="162"/>
    </row>
    <row r="42" spans="2:6">
      <c r="B42" s="161"/>
      <c r="C42" s="162"/>
      <c r="D42" s="162"/>
      <c r="E42" s="162"/>
      <c r="F42" s="162"/>
    </row>
    <row r="43" spans="2:6">
      <c r="B43" s="161" t="s">
        <v>349</v>
      </c>
      <c r="C43" s="162"/>
      <c r="D43" s="162"/>
      <c r="E43" s="162"/>
      <c r="F43" s="162"/>
    </row>
    <row r="44" spans="2:6">
      <c r="C44" s="146" t="s">
        <v>350</v>
      </c>
    </row>
    <row r="45" spans="2:6">
      <c r="C45" s="146" t="s">
        <v>351</v>
      </c>
    </row>
    <row r="46" spans="2:6">
      <c r="C46" s="146" t="s">
        <v>352</v>
      </c>
    </row>
    <row r="47" spans="2:6">
      <c r="C47" s="146" t="s">
        <v>353</v>
      </c>
    </row>
    <row r="49" spans="2:10" ht="15.75" thickBot="1">
      <c r="B49" s="156" t="s">
        <v>354</v>
      </c>
      <c r="C49" s="156"/>
      <c r="D49" s="156"/>
      <c r="E49" s="156"/>
      <c r="F49" s="156"/>
      <c r="G49" s="156"/>
      <c r="H49" s="156"/>
      <c r="I49" s="156"/>
      <c r="J49" s="156"/>
    </row>
    <row r="50" spans="2:10">
      <c r="B50" s="157" t="s">
        <v>355</v>
      </c>
    </row>
    <row r="52" spans="2:10">
      <c r="B52" s="161" t="s">
        <v>356</v>
      </c>
      <c r="C52" s="162"/>
      <c r="D52" s="162"/>
    </row>
    <row r="53" spans="2:10">
      <c r="B53" s="161"/>
      <c r="C53" s="146" t="s">
        <v>357</v>
      </c>
      <c r="D53" s="162"/>
    </row>
    <row r="54" spans="2:10">
      <c r="B54" s="161"/>
      <c r="C54" s="146" t="s">
        <v>358</v>
      </c>
      <c r="D54" s="162"/>
    </row>
    <row r="55" spans="2:10">
      <c r="B55" s="161"/>
      <c r="C55" s="146" t="s">
        <v>359</v>
      </c>
      <c r="D55" s="162"/>
    </row>
    <row r="56" spans="2:10">
      <c r="B56" s="161"/>
      <c r="C56" s="146" t="s">
        <v>360</v>
      </c>
      <c r="D56" s="162"/>
    </row>
    <row r="57" spans="2:10">
      <c r="B57" s="162"/>
      <c r="C57" s="162"/>
      <c r="D57" s="162"/>
    </row>
    <row r="58" spans="2:10">
      <c r="B58" s="161" t="s">
        <v>361</v>
      </c>
      <c r="C58" s="162"/>
      <c r="D58" s="162"/>
    </row>
    <row r="59" spans="2:10">
      <c r="B59" s="163"/>
    </row>
    <row r="60" spans="2:10" ht="15.75" thickBot="1">
      <c r="B60" s="156" t="s">
        <v>277</v>
      </c>
      <c r="C60" s="156"/>
      <c r="D60" s="156"/>
      <c r="E60" s="156"/>
      <c r="F60" s="156"/>
      <c r="G60" s="156"/>
      <c r="H60" s="156"/>
      <c r="I60" s="156"/>
      <c r="J60" s="156"/>
    </row>
    <row r="62" spans="2:10">
      <c r="C62" s="146" t="s">
        <v>362</v>
      </c>
    </row>
    <row r="63" spans="2:10">
      <c r="C63" s="146" t="s">
        <v>363</v>
      </c>
    </row>
    <row r="64" spans="2:10">
      <c r="C64" s="146" t="s">
        <v>364</v>
      </c>
    </row>
    <row r="66" spans="2:10" ht="15.75" thickBot="1">
      <c r="B66" s="156" t="s">
        <v>278</v>
      </c>
      <c r="C66" s="156"/>
      <c r="D66" s="156"/>
      <c r="E66" s="156"/>
      <c r="F66" s="156"/>
      <c r="G66" s="156"/>
      <c r="H66" s="156"/>
      <c r="I66" s="156"/>
      <c r="J66" s="156"/>
    </row>
    <row r="68" spans="2:10">
      <c r="C68" s="146" t="s">
        <v>365</v>
      </c>
    </row>
    <row r="69" spans="2:10">
      <c r="C69" s="146" t="s">
        <v>366</v>
      </c>
    </row>
  </sheetData>
  <mergeCells count="2">
    <mergeCell ref="B7:C7"/>
    <mergeCell ref="A2:R2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73"/>
  <sheetViews>
    <sheetView showGridLines="0" zoomScaleNormal="100" workbookViewId="0">
      <selection activeCell="I4" sqref="I4"/>
    </sheetView>
  </sheetViews>
  <sheetFormatPr defaultRowHeight="15"/>
  <cols>
    <col min="1" max="18" width="9.140625" style="146"/>
    <col min="19" max="53" width="9.140625" style="286"/>
    <col min="54" max="16384" width="9.140625" style="146"/>
  </cols>
  <sheetData>
    <row r="2" spans="1:51" s="141" customFormat="1" ht="47.25" customHeight="1">
      <c r="A2" s="328" t="s">
        <v>241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5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51">
      <c r="A4" s="141"/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3"/>
      <c r="O4" s="141"/>
      <c r="P4" s="141"/>
      <c r="Q4" s="141"/>
      <c r="R4" s="141"/>
      <c r="AI4" s="287"/>
      <c r="AJ4" s="288"/>
      <c r="AK4" s="287"/>
      <c r="AL4" s="287"/>
      <c r="AM4" s="287"/>
      <c r="AN4" s="287"/>
      <c r="AO4" s="287"/>
      <c r="AP4" s="287"/>
      <c r="AQ4" s="287"/>
    </row>
    <row r="5" spans="1:51" ht="28.5">
      <c r="A5" s="144"/>
      <c r="B5" s="145"/>
      <c r="C5" s="145"/>
      <c r="D5" s="143"/>
      <c r="E5" s="143"/>
      <c r="F5" s="143"/>
      <c r="G5" s="143"/>
      <c r="H5" s="143"/>
      <c r="I5" s="143"/>
      <c r="J5" s="143"/>
      <c r="K5" s="141"/>
      <c r="L5" s="141"/>
      <c r="M5" s="141"/>
      <c r="N5" s="141"/>
      <c r="O5" s="141"/>
      <c r="P5" s="141"/>
      <c r="Q5" s="141"/>
      <c r="R5" s="141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8"/>
      <c r="AK5" s="287"/>
      <c r="AL5" s="287"/>
      <c r="AM5" s="287"/>
      <c r="AN5" s="287"/>
      <c r="AO5" s="287"/>
      <c r="AP5" s="287"/>
      <c r="AQ5" s="287"/>
    </row>
    <row r="6" spans="1:51"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8"/>
      <c r="AK6" s="287"/>
      <c r="AL6" s="287"/>
      <c r="AM6" s="287"/>
      <c r="AN6" s="287"/>
      <c r="AO6" s="287"/>
      <c r="AP6" s="287"/>
      <c r="AQ6" s="287"/>
    </row>
    <row r="7" spans="1:51" ht="33.75">
      <c r="A7" s="289" t="s">
        <v>430</v>
      </c>
      <c r="B7" s="289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8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</row>
    <row r="8" spans="1:51" ht="17.100000000000001" customHeight="1"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8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</row>
    <row r="9" spans="1:51" ht="17.100000000000001" customHeight="1"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8"/>
      <c r="AK9" s="287" t="s">
        <v>431</v>
      </c>
      <c r="AL9" s="287"/>
      <c r="AM9" s="287" t="s">
        <v>86</v>
      </c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</row>
    <row r="10" spans="1:51" ht="17.100000000000001" customHeight="1"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8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</row>
    <row r="11" spans="1:51" ht="17.100000000000001" customHeight="1">
      <c r="T11" s="287"/>
      <c r="U11" s="287"/>
      <c r="V11" s="287"/>
      <c r="W11" s="287"/>
      <c r="X11" s="331" t="s">
        <v>12</v>
      </c>
      <c r="Y11" s="331"/>
      <c r="Z11" s="331"/>
      <c r="AA11" s="331"/>
      <c r="AB11" s="331"/>
      <c r="AC11" s="331"/>
      <c r="AD11" s="331"/>
      <c r="AE11" s="331"/>
      <c r="AF11" s="288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</row>
    <row r="12" spans="1:51" ht="17.100000000000001" customHeight="1">
      <c r="T12" s="287"/>
      <c r="U12" s="287"/>
      <c r="V12" s="287"/>
      <c r="W12" s="287"/>
      <c r="X12" s="287" t="s">
        <v>431</v>
      </c>
      <c r="Y12" s="287"/>
      <c r="Z12" s="287" t="s">
        <v>13</v>
      </c>
      <c r="AA12" s="287"/>
      <c r="AB12" s="287"/>
      <c r="AC12" s="287"/>
      <c r="AD12" s="287"/>
      <c r="AE12" s="287"/>
      <c r="AF12" s="288"/>
      <c r="AG12" s="287"/>
      <c r="AH12" s="287"/>
      <c r="AI12" s="287"/>
      <c r="AJ12" s="287"/>
      <c r="AK12" s="329" t="s">
        <v>432</v>
      </c>
      <c r="AL12" s="290" t="s">
        <v>6</v>
      </c>
      <c r="AM12" s="291">
        <f>SUM(AZ31+BB31)</f>
        <v>0.3888888888888889</v>
      </c>
      <c r="AN12" s="292"/>
      <c r="AO12" s="293"/>
      <c r="AP12" s="292"/>
      <c r="AQ12" s="293"/>
      <c r="AR12" s="287"/>
      <c r="AS12" s="287"/>
      <c r="AT12" s="287"/>
      <c r="AU12" s="287"/>
      <c r="AV12" s="287"/>
      <c r="AW12" s="287"/>
      <c r="AX12" s="287"/>
      <c r="AY12" s="287"/>
    </row>
    <row r="13" spans="1:51" ht="17.100000000000001" customHeight="1">
      <c r="T13" s="287"/>
      <c r="U13" s="287"/>
      <c r="V13" s="287"/>
      <c r="W13" s="287"/>
      <c r="X13" s="287"/>
      <c r="Y13" s="287"/>
      <c r="Z13" s="287" t="s">
        <v>14</v>
      </c>
      <c r="AA13" s="287" t="s">
        <v>15</v>
      </c>
      <c r="AB13" s="287" t="s">
        <v>16</v>
      </c>
      <c r="AC13" s="287"/>
      <c r="AD13" s="287"/>
      <c r="AE13" s="287"/>
      <c r="AF13" s="288"/>
      <c r="AG13" s="287"/>
      <c r="AH13" s="287"/>
      <c r="AI13" s="287"/>
      <c r="AJ13" s="287"/>
      <c r="AK13" s="329"/>
      <c r="AL13" s="290" t="s">
        <v>7</v>
      </c>
      <c r="AM13" s="291">
        <f>SUM(AZ32+BB32)</f>
        <v>0.27777777777777779</v>
      </c>
      <c r="AN13" s="292"/>
      <c r="AO13" s="293"/>
      <c r="AP13" s="292"/>
      <c r="AQ13" s="293"/>
      <c r="AR13" s="287"/>
      <c r="AS13" s="287"/>
      <c r="AT13" s="287"/>
      <c r="AU13" s="287"/>
      <c r="AV13" s="287"/>
      <c r="AW13" s="287"/>
      <c r="AX13" s="287"/>
      <c r="AY13" s="287"/>
    </row>
    <row r="14" spans="1:51" ht="17.100000000000001" customHeight="1"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8"/>
      <c r="AG14" s="287"/>
      <c r="AH14" s="287"/>
      <c r="AI14" s="287"/>
      <c r="AJ14" s="287"/>
      <c r="AK14" s="329"/>
      <c r="AL14" s="290" t="s">
        <v>8</v>
      </c>
      <c r="AM14" s="291">
        <f>SUM(AZ33+BB33)</f>
        <v>0.10294117647058824</v>
      </c>
      <c r="AN14" s="292"/>
      <c r="AO14" s="293"/>
      <c r="AP14" s="292"/>
      <c r="AQ14" s="293"/>
      <c r="AR14" s="287"/>
      <c r="AS14" s="287"/>
      <c r="AT14" s="287"/>
      <c r="AU14" s="287"/>
      <c r="AV14" s="287"/>
      <c r="AW14" s="287"/>
      <c r="AX14" s="287"/>
      <c r="AY14" s="287"/>
    </row>
    <row r="15" spans="1:51" ht="17.100000000000001" customHeight="1">
      <c r="T15" s="287"/>
      <c r="U15" s="287"/>
      <c r="V15" s="287"/>
      <c r="W15" s="287"/>
      <c r="X15" s="329" t="s">
        <v>432</v>
      </c>
      <c r="Y15" s="290" t="s">
        <v>6</v>
      </c>
      <c r="Z15" s="292">
        <v>0.8666666666666667</v>
      </c>
      <c r="AA15" s="292">
        <v>0.13333333333333333</v>
      </c>
      <c r="AB15" s="292">
        <v>0</v>
      </c>
      <c r="AC15" s="287"/>
      <c r="AD15" s="293"/>
      <c r="AE15" s="287"/>
      <c r="AF15" s="288"/>
      <c r="AG15" s="287"/>
      <c r="AH15" s="287"/>
      <c r="AI15" s="287"/>
      <c r="AJ15" s="287"/>
      <c r="AK15" s="329"/>
      <c r="AL15" s="290" t="s">
        <v>9</v>
      </c>
      <c r="AM15" s="291">
        <f>SUM(AZ34+BB34)</f>
        <v>8.3333333333333343E-2</v>
      </c>
      <c r="AN15" s="292"/>
      <c r="AO15" s="293"/>
      <c r="AP15" s="292"/>
      <c r="AQ15" s="293"/>
      <c r="AR15" s="287"/>
      <c r="AS15" s="287"/>
      <c r="AT15" s="287"/>
      <c r="AU15" s="287"/>
      <c r="AV15" s="287"/>
      <c r="AW15" s="287"/>
      <c r="AX15" s="287"/>
      <c r="AY15" s="287"/>
    </row>
    <row r="16" spans="1:51" ht="17.100000000000001" customHeight="1">
      <c r="T16" s="287"/>
      <c r="U16" s="287"/>
      <c r="V16" s="287"/>
      <c r="W16" s="287"/>
      <c r="X16" s="329"/>
      <c r="Y16" s="290" t="s">
        <v>7</v>
      </c>
      <c r="Z16" s="292">
        <v>0.73684210526315796</v>
      </c>
      <c r="AA16" s="292">
        <v>0.26315789473684209</v>
      </c>
      <c r="AB16" s="292">
        <v>0</v>
      </c>
      <c r="AC16" s="287"/>
      <c r="AD16" s="293"/>
      <c r="AE16" s="287"/>
      <c r="AF16" s="288"/>
      <c r="AG16" s="287"/>
      <c r="AH16" s="287"/>
      <c r="AI16" s="287"/>
      <c r="AJ16" s="287"/>
      <c r="AK16" s="329"/>
      <c r="AL16" s="290" t="s">
        <v>10</v>
      </c>
      <c r="AM16" s="291">
        <f>SUM(AZ35+BB35)</f>
        <v>0.17647058823529413</v>
      </c>
      <c r="AN16" s="292"/>
      <c r="AO16" s="293"/>
      <c r="AP16" s="292"/>
      <c r="AQ16" s="293"/>
      <c r="AR16" s="287"/>
      <c r="AS16" s="287"/>
      <c r="AT16" s="287"/>
      <c r="AU16" s="287"/>
      <c r="AV16" s="287"/>
      <c r="AW16" s="287"/>
      <c r="AX16" s="287"/>
      <c r="AY16" s="287"/>
    </row>
    <row r="17" spans="20:55" ht="17.100000000000001" customHeight="1">
      <c r="T17" s="287"/>
      <c r="U17" s="287"/>
      <c r="V17" s="287"/>
      <c r="W17" s="287"/>
      <c r="X17" s="329"/>
      <c r="Y17" s="290" t="s">
        <v>8</v>
      </c>
      <c r="Z17" s="292">
        <v>0.73417721518987333</v>
      </c>
      <c r="AA17" s="292">
        <v>0.15189873417721519</v>
      </c>
      <c r="AB17" s="292">
        <v>0.11392405063291139</v>
      </c>
      <c r="AC17" s="287"/>
      <c r="AD17" s="293"/>
      <c r="AE17" s="287"/>
      <c r="AF17" s="288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</row>
    <row r="18" spans="20:55" ht="17.100000000000001" customHeight="1">
      <c r="T18" s="287"/>
      <c r="U18" s="287"/>
      <c r="V18" s="287"/>
      <c r="W18" s="287"/>
      <c r="X18" s="329"/>
      <c r="Y18" s="290" t="s">
        <v>9</v>
      </c>
      <c r="Z18" s="292">
        <v>0.6</v>
      </c>
      <c r="AA18" s="292">
        <v>0.15</v>
      </c>
      <c r="AB18" s="292">
        <v>0.25</v>
      </c>
      <c r="AC18" s="287"/>
      <c r="AD18" s="293"/>
      <c r="AE18" s="287"/>
      <c r="AF18" s="288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</row>
    <row r="19" spans="20:55" ht="17.100000000000001" customHeight="1">
      <c r="T19" s="287"/>
      <c r="U19" s="287"/>
      <c r="V19" s="287"/>
      <c r="W19" s="287"/>
      <c r="X19" s="329"/>
      <c r="Y19" s="290" t="s">
        <v>10</v>
      </c>
      <c r="Z19" s="292">
        <v>0.72222222222222232</v>
      </c>
      <c r="AA19" s="292">
        <v>0.22222222222222221</v>
      </c>
      <c r="AB19" s="292">
        <v>5.5555555555555552E-2</v>
      </c>
      <c r="AC19" s="287"/>
      <c r="AD19" s="293"/>
      <c r="AE19" s="287"/>
      <c r="AF19" s="288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</row>
    <row r="20" spans="20:55" ht="17.100000000000001" customHeight="1">
      <c r="T20" s="287"/>
      <c r="U20" s="287"/>
      <c r="V20" s="287"/>
      <c r="W20" s="287"/>
      <c r="X20" s="329"/>
      <c r="Y20" s="290"/>
      <c r="Z20" s="293"/>
      <c r="AA20" s="292"/>
      <c r="AB20" s="293"/>
      <c r="AC20" s="292"/>
      <c r="AD20" s="293"/>
      <c r="AE20" s="292"/>
      <c r="AF20" s="288"/>
      <c r="AG20" s="287"/>
      <c r="AH20" s="287"/>
      <c r="AI20" s="287"/>
      <c r="AJ20" s="287"/>
      <c r="AK20" s="287"/>
      <c r="AL20" s="287"/>
      <c r="AM20" s="287"/>
      <c r="AN20" s="330" t="s">
        <v>431</v>
      </c>
      <c r="AO20" s="330"/>
      <c r="AP20" s="294" t="s">
        <v>433</v>
      </c>
      <c r="AQ20" s="287"/>
      <c r="AR20" s="287"/>
      <c r="AS20" s="287"/>
      <c r="AT20" s="287"/>
      <c r="AU20" s="287"/>
      <c r="AV20" s="287"/>
      <c r="AW20" s="287"/>
      <c r="AX20" s="287"/>
      <c r="AY20" s="287"/>
    </row>
    <row r="21" spans="20:55" ht="17.100000000000001" customHeight="1"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330"/>
      <c r="AO21" s="330"/>
      <c r="AP21" s="294" t="s">
        <v>434</v>
      </c>
      <c r="AQ21" s="287"/>
      <c r="AR21" s="287"/>
      <c r="AS21" s="287"/>
      <c r="AT21" s="287"/>
      <c r="AU21" s="287"/>
      <c r="AV21" s="287"/>
      <c r="AW21" s="287"/>
      <c r="AX21" s="287"/>
      <c r="AY21" s="287"/>
    </row>
    <row r="22" spans="20:55" ht="17.100000000000001" customHeight="1">
      <c r="T22" s="287"/>
      <c r="U22" s="287"/>
      <c r="V22" s="287"/>
      <c r="W22" s="287"/>
      <c r="X22" s="287" t="s">
        <v>431</v>
      </c>
      <c r="Y22" s="287"/>
      <c r="Z22" s="287" t="s">
        <v>57</v>
      </c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329" t="s">
        <v>432</v>
      </c>
      <c r="AO22" s="290" t="s">
        <v>6</v>
      </c>
      <c r="AP22" s="295">
        <v>5.2463768115942031</v>
      </c>
      <c r="AQ22" s="287"/>
      <c r="AR22" s="287"/>
      <c r="AS22" s="287"/>
      <c r="AT22" s="287"/>
      <c r="AU22" s="287"/>
      <c r="AV22" s="287"/>
      <c r="AW22" s="287"/>
      <c r="AX22" s="287"/>
      <c r="AY22" s="287"/>
    </row>
    <row r="23" spans="20:55" ht="17.100000000000001" customHeight="1">
      <c r="T23" s="287"/>
      <c r="U23" s="287"/>
      <c r="V23" s="287"/>
      <c r="W23" s="287"/>
      <c r="X23" s="287"/>
      <c r="Y23" s="287"/>
      <c r="Z23" s="287" t="s">
        <v>58</v>
      </c>
      <c r="AA23" s="287" t="s">
        <v>59</v>
      </c>
      <c r="AB23" s="287" t="s">
        <v>60</v>
      </c>
      <c r="AC23" s="287" t="s">
        <v>61</v>
      </c>
      <c r="AD23" s="287" t="s">
        <v>62</v>
      </c>
      <c r="AE23" s="287"/>
      <c r="AF23" s="287"/>
      <c r="AG23" s="287"/>
      <c r="AH23" s="287"/>
      <c r="AI23" s="287"/>
      <c r="AJ23" s="287"/>
      <c r="AK23" s="287"/>
      <c r="AL23" s="287"/>
      <c r="AM23" s="287"/>
      <c r="AN23" s="329"/>
      <c r="AO23" s="290" t="s">
        <v>7</v>
      </c>
      <c r="AP23" s="295">
        <v>5.7142857142857144</v>
      </c>
      <c r="AQ23" s="287"/>
      <c r="AR23" s="287"/>
      <c r="AS23" s="287"/>
      <c r="AT23" s="287"/>
      <c r="AU23" s="287"/>
      <c r="AV23" s="287"/>
      <c r="AW23" s="287"/>
      <c r="AX23" s="287"/>
      <c r="AY23" s="287"/>
    </row>
    <row r="24" spans="20:55" ht="17.100000000000001" customHeight="1"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329"/>
      <c r="AO24" s="290" t="s">
        <v>8</v>
      </c>
      <c r="AP24" s="295">
        <v>5.2758620689655178</v>
      </c>
      <c r="AQ24" s="287"/>
      <c r="AR24" s="287"/>
      <c r="AS24" s="287"/>
      <c r="AT24" s="287"/>
      <c r="AU24" s="287"/>
      <c r="AV24" s="287"/>
      <c r="AW24" s="287"/>
      <c r="AX24" s="287"/>
      <c r="AY24" s="287"/>
    </row>
    <row r="25" spans="20:55" ht="17.100000000000001" customHeight="1">
      <c r="T25" s="287"/>
      <c r="U25" s="287"/>
      <c r="V25" s="287"/>
      <c r="W25" s="287"/>
      <c r="X25" s="329" t="s">
        <v>432</v>
      </c>
      <c r="Y25" s="290" t="s">
        <v>6</v>
      </c>
      <c r="Z25" s="292">
        <v>0.56000000000000005</v>
      </c>
      <c r="AA25" s="292">
        <v>5.333333333333333E-2</v>
      </c>
      <c r="AB25" s="292">
        <v>0.34666666666666662</v>
      </c>
      <c r="AC25" s="292">
        <v>0.04</v>
      </c>
      <c r="AD25" s="292">
        <v>0</v>
      </c>
      <c r="AE25" s="287"/>
      <c r="AF25" s="293"/>
      <c r="AG25" s="287"/>
      <c r="AH25" s="293"/>
      <c r="AI25" s="296"/>
      <c r="AJ25" s="296"/>
      <c r="AK25" s="296"/>
      <c r="AL25" s="296"/>
      <c r="AM25" s="288"/>
      <c r="AN25" s="329"/>
      <c r="AO25" s="290" t="s">
        <v>9</v>
      </c>
      <c r="AP25" s="295">
        <v>4.125</v>
      </c>
      <c r="AQ25" s="287"/>
      <c r="AR25" s="287"/>
      <c r="AS25" s="287"/>
      <c r="AT25" s="287"/>
      <c r="AU25" s="287"/>
      <c r="AV25" s="287"/>
      <c r="AW25" s="287"/>
      <c r="AX25" s="287"/>
      <c r="AY25" s="287"/>
    </row>
    <row r="26" spans="20:55" ht="17.100000000000001" customHeight="1">
      <c r="T26" s="287"/>
      <c r="U26" s="287"/>
      <c r="V26" s="287"/>
      <c r="W26" s="287"/>
      <c r="X26" s="329"/>
      <c r="Y26" s="290" t="s">
        <v>7</v>
      </c>
      <c r="Z26" s="292">
        <v>0.4210526315789474</v>
      </c>
      <c r="AA26" s="292">
        <v>0.10526315789473685</v>
      </c>
      <c r="AB26" s="292">
        <v>0.26315789473684209</v>
      </c>
      <c r="AC26" s="292">
        <v>0.2105263157894737</v>
      </c>
      <c r="AD26" s="292">
        <v>0</v>
      </c>
      <c r="AE26" s="287"/>
      <c r="AF26" s="293"/>
      <c r="AG26" s="287"/>
      <c r="AH26" s="293"/>
      <c r="AI26" s="287"/>
      <c r="AJ26" s="287"/>
      <c r="AK26" s="287"/>
      <c r="AL26" s="287"/>
      <c r="AM26" s="288"/>
      <c r="AN26" s="329"/>
      <c r="AO26" s="290" t="s">
        <v>10</v>
      </c>
      <c r="AP26" s="295">
        <v>4.4375</v>
      </c>
      <c r="AQ26" s="287"/>
      <c r="AR26" s="287"/>
      <c r="AS26" s="287"/>
      <c r="AT26" s="287"/>
      <c r="AU26" s="287"/>
      <c r="AV26" s="287"/>
      <c r="AW26" s="287"/>
      <c r="AX26" s="287"/>
      <c r="AY26" s="287"/>
    </row>
    <row r="27" spans="20:55" ht="17.100000000000001" customHeight="1">
      <c r="T27" s="287"/>
      <c r="U27" s="287"/>
      <c r="V27" s="287"/>
      <c r="W27" s="287"/>
      <c r="X27" s="329"/>
      <c r="Y27" s="290" t="s">
        <v>8</v>
      </c>
      <c r="Z27" s="292">
        <v>0.38571428571428568</v>
      </c>
      <c r="AA27" s="292">
        <v>0.1</v>
      </c>
      <c r="AB27" s="292">
        <v>0.41428571428571431</v>
      </c>
      <c r="AC27" s="292">
        <v>0.1</v>
      </c>
      <c r="AD27" s="292">
        <v>0</v>
      </c>
      <c r="AE27" s="287"/>
      <c r="AF27" s="293"/>
      <c r="AG27" s="287"/>
      <c r="AH27" s="293"/>
      <c r="AI27" s="287"/>
      <c r="AJ27" s="287"/>
      <c r="AK27" s="287"/>
      <c r="AL27" s="287"/>
      <c r="AM27" s="288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</row>
    <row r="28" spans="20:55" ht="17.100000000000001" customHeight="1">
      <c r="T28" s="287"/>
      <c r="U28" s="287"/>
      <c r="V28" s="287"/>
      <c r="W28" s="287"/>
      <c r="X28" s="329"/>
      <c r="Y28" s="290" t="s">
        <v>9</v>
      </c>
      <c r="Z28" s="292">
        <v>0.26666666666666666</v>
      </c>
      <c r="AA28" s="292">
        <v>0.13333333333333333</v>
      </c>
      <c r="AB28" s="292">
        <v>0.33333333333333337</v>
      </c>
      <c r="AC28" s="292">
        <v>0.2</v>
      </c>
      <c r="AD28" s="292">
        <v>6.6666666666666666E-2</v>
      </c>
      <c r="AE28" s="287"/>
      <c r="AF28" s="293"/>
      <c r="AG28" s="287"/>
      <c r="AH28" s="293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8"/>
    </row>
    <row r="29" spans="20:55" ht="17.100000000000001" customHeight="1">
      <c r="T29" s="287"/>
      <c r="U29" s="287"/>
      <c r="V29" s="287"/>
      <c r="W29" s="287"/>
      <c r="X29" s="329"/>
      <c r="Y29" s="290" t="s">
        <v>10</v>
      </c>
      <c r="Z29" s="292">
        <v>0.4705882352941177</v>
      </c>
      <c r="AA29" s="292">
        <v>5.8823529411764712E-2</v>
      </c>
      <c r="AB29" s="292">
        <v>0.41176470588235298</v>
      </c>
      <c r="AC29" s="292">
        <v>5.8823529411764712E-2</v>
      </c>
      <c r="AD29" s="292">
        <v>0</v>
      </c>
      <c r="AE29" s="287"/>
      <c r="AF29" s="293"/>
      <c r="AG29" s="287"/>
      <c r="AH29" s="293"/>
      <c r="AR29" s="287"/>
      <c r="AS29" s="287"/>
      <c r="AT29" s="287"/>
      <c r="AU29" s="287"/>
      <c r="AV29" s="287"/>
      <c r="AW29" s="287"/>
      <c r="AX29" s="287"/>
      <c r="AY29" s="287" t="s">
        <v>93</v>
      </c>
      <c r="AZ29" s="287"/>
      <c r="BA29" s="287" t="s">
        <v>94</v>
      </c>
      <c r="BB29" s="287"/>
      <c r="BC29" s="288"/>
    </row>
    <row r="30" spans="20:55" ht="17.100000000000001" customHeight="1"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R30" s="287"/>
      <c r="AS30" s="287"/>
      <c r="AT30" s="287"/>
      <c r="AU30" s="287"/>
      <c r="AV30" s="287"/>
      <c r="AW30" s="287"/>
      <c r="AX30" s="287"/>
      <c r="AY30" s="287" t="s">
        <v>435</v>
      </c>
      <c r="AZ30" s="287" t="s">
        <v>436</v>
      </c>
      <c r="BA30" s="287" t="s">
        <v>435</v>
      </c>
      <c r="BB30" s="287" t="s">
        <v>436</v>
      </c>
      <c r="BC30" s="288"/>
    </row>
    <row r="31" spans="20:55" ht="17.100000000000001" customHeight="1"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97"/>
      <c r="AJ31" s="297"/>
      <c r="AK31" s="297"/>
      <c r="AL31" s="297" t="s">
        <v>437</v>
      </c>
      <c r="AM31" s="297"/>
      <c r="AN31" s="297"/>
      <c r="AO31" s="297"/>
      <c r="AP31" s="297"/>
      <c r="AR31" s="292"/>
      <c r="AS31" s="293"/>
      <c r="AT31" s="292"/>
      <c r="AU31" s="293"/>
      <c r="AV31" s="292"/>
      <c r="AW31" s="293"/>
      <c r="AX31" s="292"/>
      <c r="AY31" s="293">
        <v>18</v>
      </c>
      <c r="AZ31" s="292">
        <v>0.25</v>
      </c>
      <c r="BA31" s="293">
        <v>10</v>
      </c>
      <c r="BB31" s="292">
        <v>0.1388888888888889</v>
      </c>
      <c r="BC31" s="288"/>
    </row>
    <row r="32" spans="20:55" ht="17.100000000000001" customHeight="1">
      <c r="T32" s="287"/>
      <c r="U32" s="287"/>
      <c r="V32" s="287"/>
      <c r="W32" s="287"/>
      <c r="X32" s="331" t="s">
        <v>437</v>
      </c>
      <c r="Y32" s="331"/>
      <c r="Z32" s="331"/>
      <c r="AA32" s="331"/>
      <c r="AB32" s="331"/>
      <c r="AC32" s="331"/>
      <c r="AD32" s="331"/>
      <c r="AE32" s="331"/>
      <c r="AF32" s="331"/>
      <c r="AG32" s="331"/>
      <c r="AH32" s="288"/>
      <c r="AI32" s="297"/>
      <c r="AJ32" s="297"/>
      <c r="AK32" s="297"/>
      <c r="AL32" s="297"/>
      <c r="AM32" s="297"/>
      <c r="AN32" s="297" t="s">
        <v>438</v>
      </c>
      <c r="AO32" s="297"/>
      <c r="AP32" s="297"/>
      <c r="AR32" s="292"/>
      <c r="AS32" s="293"/>
      <c r="AT32" s="292"/>
      <c r="AU32" s="293"/>
      <c r="AV32" s="292"/>
      <c r="AW32" s="293"/>
      <c r="AX32" s="292"/>
      <c r="AY32" s="293">
        <v>4</v>
      </c>
      <c r="AZ32" s="292">
        <v>0.22222222222222221</v>
      </c>
      <c r="BA32" s="293">
        <v>1</v>
      </c>
      <c r="BB32" s="292">
        <v>5.5555555555555552E-2</v>
      </c>
      <c r="BC32" s="288"/>
    </row>
    <row r="33" spans="20:55" ht="17.100000000000001" customHeight="1">
      <c r="T33" s="287"/>
      <c r="U33" s="287"/>
      <c r="V33" s="287"/>
      <c r="W33" s="287"/>
      <c r="X33" s="287" t="s">
        <v>431</v>
      </c>
      <c r="Y33" s="287"/>
      <c r="Z33" s="287" t="s">
        <v>51</v>
      </c>
      <c r="AA33" s="287"/>
      <c r="AB33" s="287"/>
      <c r="AC33" s="287"/>
      <c r="AD33" s="287"/>
      <c r="AE33" s="287"/>
      <c r="AF33" s="287"/>
      <c r="AG33" s="287"/>
      <c r="AH33" s="288"/>
      <c r="AI33" s="297"/>
      <c r="AJ33" s="297"/>
      <c r="AK33" s="297"/>
      <c r="AL33" s="297"/>
      <c r="AM33" s="297" t="s">
        <v>439</v>
      </c>
      <c r="AN33" s="297" t="s">
        <v>440</v>
      </c>
      <c r="AO33" s="297" t="s">
        <v>27</v>
      </c>
      <c r="AP33" s="297" t="s">
        <v>441</v>
      </c>
      <c r="AR33" s="292"/>
      <c r="AS33" s="293"/>
      <c r="AT33" s="292"/>
      <c r="AU33" s="293"/>
      <c r="AV33" s="292"/>
      <c r="AW33" s="293"/>
      <c r="AX33" s="292"/>
      <c r="AY33" s="293">
        <v>7</v>
      </c>
      <c r="AZ33" s="292">
        <v>0.10294117647058824</v>
      </c>
      <c r="BA33" s="293">
        <v>0</v>
      </c>
      <c r="BB33" s="292">
        <v>0</v>
      </c>
      <c r="BC33" s="288"/>
    </row>
    <row r="34" spans="20:55" ht="17.100000000000001" customHeight="1">
      <c r="T34" s="287"/>
      <c r="U34" s="287"/>
      <c r="V34" s="287"/>
      <c r="W34" s="287"/>
      <c r="X34" s="287"/>
      <c r="Y34" s="287"/>
      <c r="Z34" s="287" t="s">
        <v>52</v>
      </c>
      <c r="AA34" s="287"/>
      <c r="AB34" s="287"/>
      <c r="AC34" s="287"/>
      <c r="AD34" s="287"/>
      <c r="AE34" s="287"/>
      <c r="AF34" s="287"/>
      <c r="AG34" s="287"/>
      <c r="AH34" s="288"/>
      <c r="AI34" s="297"/>
      <c r="AJ34" s="297"/>
      <c r="AK34" s="297"/>
      <c r="AL34" s="297"/>
      <c r="AM34" s="297" t="s">
        <v>442</v>
      </c>
      <c r="AN34" s="297" t="s">
        <v>442</v>
      </c>
      <c r="AO34" s="297" t="s">
        <v>442</v>
      </c>
      <c r="AP34" s="297" t="s">
        <v>442</v>
      </c>
      <c r="AR34" s="292"/>
      <c r="AS34" s="293"/>
      <c r="AT34" s="292"/>
      <c r="AU34" s="293"/>
      <c r="AV34" s="292"/>
      <c r="AW34" s="293"/>
      <c r="AX34" s="292"/>
      <c r="AY34" s="293">
        <v>1</v>
      </c>
      <c r="AZ34" s="292">
        <v>8.3333333333333343E-2</v>
      </c>
      <c r="BA34" s="293">
        <v>0</v>
      </c>
      <c r="BB34" s="292">
        <v>0</v>
      </c>
      <c r="BC34" s="288"/>
    </row>
    <row r="35" spans="20:55" ht="17.100000000000001" customHeight="1"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8"/>
      <c r="AI35" s="297" t="s">
        <v>432</v>
      </c>
      <c r="AJ35" s="297" t="s">
        <v>6</v>
      </c>
      <c r="AK35" s="297" t="s">
        <v>51</v>
      </c>
      <c r="AL35" s="297" t="s">
        <v>52</v>
      </c>
      <c r="AM35" s="298">
        <v>0</v>
      </c>
      <c r="AN35" s="298">
        <v>0</v>
      </c>
      <c r="AO35" s="298">
        <v>0.04</v>
      </c>
      <c r="AP35" s="298">
        <v>0.64</v>
      </c>
      <c r="AR35" s="292"/>
      <c r="AS35" s="293"/>
      <c r="AT35" s="292"/>
      <c r="AU35" s="293"/>
      <c r="AV35" s="292"/>
      <c r="AW35" s="293"/>
      <c r="AX35" s="292"/>
      <c r="AY35" s="293">
        <v>3</v>
      </c>
      <c r="AZ35" s="292">
        <v>0.17647058823529413</v>
      </c>
      <c r="BA35" s="293">
        <v>0</v>
      </c>
      <c r="BB35" s="292">
        <v>0</v>
      </c>
      <c r="BC35" s="288"/>
    </row>
    <row r="36" spans="20:55" ht="17.100000000000001" customHeight="1">
      <c r="T36" s="287"/>
      <c r="U36" s="287"/>
      <c r="V36" s="287"/>
      <c r="W36" s="287"/>
      <c r="X36" s="329" t="s">
        <v>432</v>
      </c>
      <c r="Y36" s="290" t="s">
        <v>6</v>
      </c>
      <c r="Z36" s="292">
        <f>AP35</f>
        <v>0.64</v>
      </c>
      <c r="AA36" s="287"/>
      <c r="AB36" s="293"/>
      <c r="AC36" s="292"/>
      <c r="AD36" s="293"/>
      <c r="AE36" s="292"/>
      <c r="AF36" s="293"/>
      <c r="AG36" s="292"/>
      <c r="AH36" s="288"/>
      <c r="AI36" s="297"/>
      <c r="AJ36" s="297"/>
      <c r="AK36" s="297"/>
      <c r="AL36" s="297" t="s">
        <v>53</v>
      </c>
      <c r="AM36" s="298">
        <v>0.22700000000000001</v>
      </c>
      <c r="AN36" s="298">
        <v>0</v>
      </c>
      <c r="AO36" s="298">
        <v>0</v>
      </c>
      <c r="AP36" s="298">
        <v>0</v>
      </c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</row>
    <row r="37" spans="20:55" ht="17.100000000000001" customHeight="1">
      <c r="T37" s="287"/>
      <c r="U37" s="287"/>
      <c r="V37" s="287"/>
      <c r="W37" s="287"/>
      <c r="X37" s="329"/>
      <c r="Y37" s="290" t="s">
        <v>7</v>
      </c>
      <c r="Z37" s="292">
        <f>AP38</f>
        <v>0.47399999999999998</v>
      </c>
      <c r="AA37" s="287"/>
      <c r="AB37" s="293"/>
      <c r="AC37" s="292"/>
      <c r="AD37" s="293"/>
      <c r="AE37" s="292"/>
      <c r="AF37" s="293"/>
      <c r="AG37" s="292"/>
      <c r="AH37" s="288"/>
      <c r="AI37" s="297"/>
      <c r="AJ37" s="297"/>
      <c r="AK37" s="297"/>
      <c r="AL37" s="297" t="s">
        <v>54</v>
      </c>
      <c r="AM37" s="298">
        <v>9.2999999999999999E-2</v>
      </c>
      <c r="AN37" s="298">
        <v>0</v>
      </c>
      <c r="AO37" s="298">
        <v>0</v>
      </c>
      <c r="AP37" s="298">
        <v>0</v>
      </c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</row>
    <row r="38" spans="20:55" ht="17.100000000000001" customHeight="1">
      <c r="T38" s="287"/>
      <c r="U38" s="287"/>
      <c r="V38" s="287"/>
      <c r="W38" s="287"/>
      <c r="X38" s="329"/>
      <c r="Y38" s="290" t="s">
        <v>8</v>
      </c>
      <c r="Z38" s="292">
        <f>AP41</f>
        <v>0.54300000000000004</v>
      </c>
      <c r="AA38" s="287"/>
      <c r="AB38" s="293"/>
      <c r="AC38" s="292"/>
      <c r="AD38" s="293"/>
      <c r="AE38" s="292"/>
      <c r="AF38" s="293"/>
      <c r="AG38" s="292"/>
      <c r="AH38" s="288"/>
      <c r="AI38" s="297"/>
      <c r="AJ38" s="297" t="s">
        <v>7</v>
      </c>
      <c r="AK38" s="297" t="s">
        <v>51</v>
      </c>
      <c r="AL38" s="297" t="s">
        <v>52</v>
      </c>
      <c r="AM38" s="298">
        <v>0</v>
      </c>
      <c r="AN38" s="298">
        <v>0</v>
      </c>
      <c r="AO38" s="298">
        <v>5.2999999999999999E-2</v>
      </c>
      <c r="AP38" s="298">
        <v>0.47399999999999998</v>
      </c>
      <c r="AR38" s="287"/>
      <c r="AS38" s="287"/>
      <c r="AT38" s="287"/>
      <c r="AU38" s="287"/>
      <c r="AV38" s="287"/>
      <c r="AW38" s="287"/>
      <c r="AX38" s="287"/>
      <c r="AY38" s="287"/>
    </row>
    <row r="39" spans="20:55" ht="17.100000000000001" customHeight="1">
      <c r="T39" s="287"/>
      <c r="U39" s="287"/>
      <c r="V39" s="287"/>
      <c r="W39" s="287"/>
      <c r="X39" s="329"/>
      <c r="Y39" s="290" t="s">
        <v>9</v>
      </c>
      <c r="Z39" s="292">
        <f>AP44</f>
        <v>0.6</v>
      </c>
      <c r="AA39" s="287"/>
      <c r="AB39" s="293"/>
      <c r="AC39" s="292"/>
      <c r="AD39" s="293"/>
      <c r="AE39" s="292"/>
      <c r="AF39" s="293"/>
      <c r="AG39" s="292"/>
      <c r="AH39" s="288"/>
      <c r="AI39" s="297"/>
      <c r="AJ39" s="297"/>
      <c r="AK39" s="297"/>
      <c r="AL39" s="297" t="s">
        <v>53</v>
      </c>
      <c r="AM39" s="298">
        <v>0.316</v>
      </c>
      <c r="AN39" s="298">
        <v>0</v>
      </c>
      <c r="AO39" s="298">
        <v>0</v>
      </c>
      <c r="AP39" s="298">
        <v>0</v>
      </c>
      <c r="AR39" s="287"/>
      <c r="AS39" s="287"/>
      <c r="AT39" s="287"/>
      <c r="AU39" s="287"/>
      <c r="AV39" s="287"/>
      <c r="AW39" s="287"/>
      <c r="AX39" s="287"/>
      <c r="AY39" s="287"/>
    </row>
    <row r="40" spans="20:55" ht="17.100000000000001" customHeight="1">
      <c r="T40" s="287"/>
      <c r="U40" s="287"/>
      <c r="V40" s="287"/>
      <c r="W40" s="287"/>
      <c r="X40" s="329"/>
      <c r="Y40" s="290" t="s">
        <v>10</v>
      </c>
      <c r="Z40" s="292">
        <f>AP47</f>
        <v>0.47099999999999997</v>
      </c>
      <c r="AA40" s="287"/>
      <c r="AB40" s="293"/>
      <c r="AC40" s="292"/>
      <c r="AD40" s="293"/>
      <c r="AE40" s="292"/>
      <c r="AF40" s="293"/>
      <c r="AG40" s="292"/>
      <c r="AH40" s="288"/>
      <c r="AI40" s="297"/>
      <c r="AJ40" s="297"/>
      <c r="AK40" s="297"/>
      <c r="AL40" s="297" t="s">
        <v>54</v>
      </c>
      <c r="AM40" s="298">
        <v>0.158</v>
      </c>
      <c r="AN40" s="298">
        <v>0</v>
      </c>
      <c r="AO40" s="298">
        <v>0</v>
      </c>
      <c r="AP40" s="298">
        <v>0</v>
      </c>
      <c r="AR40" s="287"/>
      <c r="AS40" s="287"/>
      <c r="AT40" s="287"/>
      <c r="AU40" s="287"/>
      <c r="AV40" s="287"/>
      <c r="AW40" s="287"/>
      <c r="AX40" s="287"/>
      <c r="AY40" s="287"/>
    </row>
    <row r="41" spans="20:55" ht="17.100000000000001" customHeight="1">
      <c r="T41" s="287"/>
      <c r="U41" s="287"/>
      <c r="V41" s="287"/>
      <c r="W41" s="287"/>
      <c r="X41" s="329"/>
      <c r="Y41" s="290"/>
      <c r="Z41" s="293"/>
      <c r="AA41" s="292"/>
      <c r="AB41" s="293"/>
      <c r="AC41" s="292"/>
      <c r="AD41" s="293"/>
      <c r="AE41" s="292"/>
      <c r="AF41" s="293"/>
      <c r="AG41" s="292"/>
      <c r="AH41" s="288"/>
      <c r="AI41" s="297"/>
      <c r="AJ41" s="297" t="s">
        <v>8</v>
      </c>
      <c r="AK41" s="297" t="s">
        <v>51</v>
      </c>
      <c r="AL41" s="297" t="s">
        <v>52</v>
      </c>
      <c r="AM41" s="298">
        <v>0</v>
      </c>
      <c r="AN41" s="298">
        <v>0</v>
      </c>
      <c r="AO41" s="298">
        <v>1.4E-2</v>
      </c>
      <c r="AP41" s="298">
        <v>0.54300000000000004</v>
      </c>
      <c r="AR41" s="287"/>
      <c r="AS41" s="287"/>
      <c r="AT41" s="287"/>
      <c r="AU41" s="287"/>
      <c r="AV41" s="287"/>
      <c r="AW41" s="287"/>
      <c r="AX41" s="287"/>
      <c r="AY41" s="287"/>
    </row>
    <row r="42" spans="20:55" ht="17.100000000000001" customHeight="1"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97"/>
      <c r="AJ42" s="297"/>
      <c r="AK42" s="297"/>
      <c r="AL42" s="297" t="s">
        <v>53</v>
      </c>
      <c r="AM42" s="298">
        <v>0.27100000000000002</v>
      </c>
      <c r="AN42" s="298">
        <v>0</v>
      </c>
      <c r="AO42" s="298">
        <v>0</v>
      </c>
      <c r="AP42" s="298">
        <v>0</v>
      </c>
      <c r="AR42" s="287"/>
      <c r="AS42" s="287"/>
      <c r="AT42" s="287"/>
      <c r="AU42" s="287"/>
      <c r="AV42" s="287"/>
      <c r="AW42" s="287"/>
      <c r="AX42" s="287"/>
      <c r="AY42" s="287"/>
    </row>
    <row r="43" spans="20:55" ht="17.100000000000001" customHeight="1"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97"/>
      <c r="AJ43" s="297"/>
      <c r="AK43" s="297"/>
      <c r="AL43" s="297" t="s">
        <v>54</v>
      </c>
      <c r="AM43" s="298">
        <v>0.17100000000000001</v>
      </c>
      <c r="AN43" s="298">
        <v>0</v>
      </c>
      <c r="AO43" s="298">
        <v>0</v>
      </c>
      <c r="AP43" s="298">
        <v>0</v>
      </c>
      <c r="AR43" s="287"/>
      <c r="AS43" s="287"/>
      <c r="AT43" s="287"/>
      <c r="AU43" s="287"/>
      <c r="AV43" s="287"/>
      <c r="AW43" s="287"/>
      <c r="AX43" s="287"/>
      <c r="AY43" s="287"/>
    </row>
    <row r="44" spans="20:55" ht="17.100000000000001" customHeight="1">
      <c r="T44" s="287"/>
      <c r="U44" s="287"/>
      <c r="V44" s="287"/>
      <c r="W44" s="287"/>
      <c r="X44" s="287"/>
      <c r="Y44" s="296" t="s">
        <v>443</v>
      </c>
      <c r="Z44" s="296"/>
      <c r="AA44" s="296"/>
      <c r="AB44" s="296"/>
      <c r="AC44" s="296"/>
      <c r="AD44" s="296"/>
      <c r="AE44" s="296"/>
      <c r="AF44" s="296"/>
      <c r="AG44" s="296"/>
      <c r="AH44" s="296"/>
      <c r="AI44" s="297"/>
      <c r="AJ44" s="297" t="s">
        <v>9</v>
      </c>
      <c r="AK44" s="297" t="s">
        <v>51</v>
      </c>
      <c r="AL44" s="297" t="s">
        <v>52</v>
      </c>
      <c r="AM44" s="298">
        <v>0</v>
      </c>
      <c r="AN44" s="298">
        <v>0</v>
      </c>
      <c r="AO44" s="298">
        <v>6.7000000000000004E-2</v>
      </c>
      <c r="AP44" s="298">
        <v>0.6</v>
      </c>
      <c r="AR44" s="287"/>
      <c r="AS44" s="287"/>
      <c r="AT44" s="287"/>
      <c r="AU44" s="287"/>
      <c r="AV44" s="287"/>
      <c r="AW44" s="287"/>
      <c r="AX44" s="287"/>
      <c r="AY44" s="287"/>
    </row>
    <row r="45" spans="20:55" ht="17.100000000000001" customHeight="1">
      <c r="T45" s="287"/>
      <c r="U45" s="287"/>
      <c r="V45" s="287"/>
      <c r="W45" s="287"/>
      <c r="X45" s="287"/>
      <c r="Y45" s="287" t="s">
        <v>431</v>
      </c>
      <c r="Z45" s="287"/>
      <c r="AA45" s="287" t="s">
        <v>300</v>
      </c>
      <c r="AB45" s="287" t="s">
        <v>301</v>
      </c>
      <c r="AC45" s="287"/>
      <c r="AD45" s="287"/>
      <c r="AE45" s="287"/>
      <c r="AF45" s="287"/>
      <c r="AG45" s="287"/>
      <c r="AH45" s="287"/>
      <c r="AI45" s="297"/>
      <c r="AJ45" s="297"/>
      <c r="AK45" s="297"/>
      <c r="AL45" s="297" t="s">
        <v>53</v>
      </c>
      <c r="AM45" s="298">
        <v>0.13300000000000001</v>
      </c>
      <c r="AN45" s="298">
        <v>0</v>
      </c>
      <c r="AO45" s="298">
        <v>0</v>
      </c>
      <c r="AP45" s="298">
        <v>0</v>
      </c>
      <c r="AR45" s="287"/>
      <c r="AS45" s="287"/>
      <c r="AT45" s="287"/>
      <c r="AU45" s="287"/>
      <c r="AV45" s="287"/>
      <c r="AW45" s="287"/>
      <c r="AX45" s="287"/>
      <c r="AY45" s="287"/>
    </row>
    <row r="46" spans="20:55" ht="17.100000000000001" customHeight="1"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97"/>
      <c r="AJ46" s="297"/>
      <c r="AK46" s="297"/>
      <c r="AL46" s="297" t="s">
        <v>54</v>
      </c>
      <c r="AM46" s="298">
        <v>0.2</v>
      </c>
      <c r="AN46" s="298">
        <v>0</v>
      </c>
      <c r="AO46" s="298">
        <v>0</v>
      </c>
      <c r="AP46" s="298">
        <v>0</v>
      </c>
      <c r="AR46" s="287"/>
      <c r="AS46" s="287"/>
      <c r="AT46" s="287"/>
      <c r="AU46" s="287"/>
      <c r="AV46" s="287"/>
      <c r="AW46" s="287"/>
      <c r="AX46" s="287"/>
      <c r="AY46" s="287"/>
    </row>
    <row r="47" spans="20:55" ht="17.100000000000001" customHeight="1"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99"/>
      <c r="AJ47" s="299" t="s">
        <v>10</v>
      </c>
      <c r="AK47" s="299" t="s">
        <v>51</v>
      </c>
      <c r="AL47" s="299" t="s">
        <v>52</v>
      </c>
      <c r="AM47" s="300">
        <v>0</v>
      </c>
      <c r="AN47" s="301">
        <v>0</v>
      </c>
      <c r="AO47" s="301">
        <v>0</v>
      </c>
      <c r="AP47" s="301">
        <v>0.47099999999999997</v>
      </c>
      <c r="AQ47" s="287"/>
      <c r="AR47" s="287"/>
      <c r="AS47" s="287"/>
      <c r="AT47" s="287"/>
      <c r="AU47" s="287"/>
      <c r="AV47" s="287"/>
      <c r="AW47" s="287"/>
      <c r="AX47" s="287"/>
      <c r="AY47" s="287"/>
    </row>
    <row r="48" spans="20:55" ht="17.100000000000001" customHeight="1">
      <c r="T48" s="287"/>
      <c r="U48" s="287"/>
      <c r="V48" s="287"/>
      <c r="W48" s="287"/>
      <c r="X48" s="287"/>
      <c r="Y48" s="329" t="s">
        <v>432</v>
      </c>
      <c r="Z48" s="290" t="s">
        <v>6</v>
      </c>
      <c r="AA48" s="292">
        <v>0.48</v>
      </c>
      <c r="AB48" s="292">
        <v>0.87671232876712324</v>
      </c>
      <c r="AC48" s="293"/>
      <c r="AD48" s="287"/>
      <c r="AE48" s="293"/>
      <c r="AF48" s="292"/>
      <c r="AG48" s="293"/>
      <c r="AH48" s="292"/>
      <c r="AI48" s="302"/>
      <c r="AJ48" s="299"/>
      <c r="AK48" s="302"/>
      <c r="AL48" s="303" t="s">
        <v>53</v>
      </c>
      <c r="AM48" s="300">
        <v>0.17599999999999999</v>
      </c>
      <c r="AN48" s="301">
        <v>0</v>
      </c>
      <c r="AO48" s="301">
        <v>0</v>
      </c>
      <c r="AP48" s="301">
        <v>0</v>
      </c>
      <c r="AQ48" s="287"/>
      <c r="AR48" s="287"/>
      <c r="AS48" s="287"/>
      <c r="AT48" s="287"/>
      <c r="AU48" s="287"/>
      <c r="AV48" s="287"/>
      <c r="AW48" s="287"/>
      <c r="AX48" s="287"/>
      <c r="AY48" s="287"/>
    </row>
    <row r="49" spans="20:51" ht="17.100000000000001" customHeight="1">
      <c r="T49" s="287"/>
      <c r="U49" s="287"/>
      <c r="V49" s="287"/>
      <c r="W49" s="287"/>
      <c r="X49" s="287"/>
      <c r="Y49" s="329"/>
      <c r="Z49" s="290" t="s">
        <v>7</v>
      </c>
      <c r="AA49" s="292">
        <v>0.72222222222222232</v>
      </c>
      <c r="AB49" s="292">
        <v>0.94444444444444442</v>
      </c>
      <c r="AC49" s="293"/>
      <c r="AD49" s="287"/>
      <c r="AE49" s="293"/>
      <c r="AF49" s="292"/>
      <c r="AG49" s="293"/>
      <c r="AH49" s="292"/>
      <c r="AI49" s="302"/>
      <c r="AJ49" s="299"/>
      <c r="AK49" s="302"/>
      <c r="AL49" s="303" t="s">
        <v>54</v>
      </c>
      <c r="AM49" s="300">
        <v>0.35299999999999998</v>
      </c>
      <c r="AN49" s="301">
        <v>0</v>
      </c>
      <c r="AO49" s="301">
        <v>0</v>
      </c>
      <c r="AP49" s="301">
        <v>0</v>
      </c>
      <c r="AQ49" s="287"/>
      <c r="AR49" s="287"/>
      <c r="AS49" s="287"/>
      <c r="AT49" s="287"/>
      <c r="AU49" s="287"/>
      <c r="AV49" s="287"/>
      <c r="AW49" s="287"/>
      <c r="AX49" s="287"/>
      <c r="AY49" s="287"/>
    </row>
    <row r="50" spans="20:51" ht="17.100000000000001" customHeight="1">
      <c r="T50" s="287"/>
      <c r="U50" s="287"/>
      <c r="V50" s="287"/>
      <c r="W50" s="287"/>
      <c r="X50" s="287"/>
      <c r="Y50" s="329"/>
      <c r="Z50" s="290" t="s">
        <v>8</v>
      </c>
      <c r="AA50" s="292">
        <v>0.53164556962025311</v>
      </c>
      <c r="AB50" s="292">
        <v>0.87341772151898733</v>
      </c>
      <c r="AC50" s="293"/>
      <c r="AD50" s="287"/>
      <c r="AE50" s="293"/>
      <c r="AF50" s="292"/>
      <c r="AG50" s="293"/>
      <c r="AH50" s="292"/>
      <c r="AI50" s="302"/>
      <c r="AJ50" s="299" t="s">
        <v>11</v>
      </c>
      <c r="AK50" s="302" t="s">
        <v>51</v>
      </c>
      <c r="AL50" s="303" t="s">
        <v>52</v>
      </c>
      <c r="AM50" s="300">
        <v>0</v>
      </c>
      <c r="AN50" s="301">
        <v>0</v>
      </c>
      <c r="AO50" s="301">
        <v>3.1E-2</v>
      </c>
      <c r="AP50" s="301">
        <v>0.57099999999999995</v>
      </c>
      <c r="AQ50" s="287"/>
      <c r="AR50" s="287"/>
      <c r="AS50" s="287"/>
      <c r="AT50" s="287"/>
      <c r="AU50" s="287"/>
      <c r="AV50" s="287"/>
      <c r="AW50" s="287"/>
      <c r="AX50" s="287"/>
      <c r="AY50" s="287"/>
    </row>
    <row r="51" spans="20:51" ht="17.100000000000001" customHeight="1">
      <c r="T51" s="287"/>
      <c r="U51" s="287"/>
      <c r="V51" s="287"/>
      <c r="W51" s="287"/>
      <c r="X51" s="287"/>
      <c r="Y51" s="329"/>
      <c r="Z51" s="290" t="s">
        <v>9</v>
      </c>
      <c r="AA51" s="292">
        <v>0.52631578947368418</v>
      </c>
      <c r="AB51" s="292">
        <v>0.8</v>
      </c>
      <c r="AC51" s="293"/>
      <c r="AD51" s="287"/>
      <c r="AE51" s="293"/>
      <c r="AF51" s="292"/>
      <c r="AG51" s="293"/>
      <c r="AH51" s="292"/>
      <c r="AI51" s="302"/>
      <c r="AJ51" s="299"/>
      <c r="AK51" s="302"/>
      <c r="AL51" s="303" t="s">
        <v>53</v>
      </c>
      <c r="AM51" s="300">
        <v>0.24</v>
      </c>
      <c r="AN51" s="301">
        <v>0</v>
      </c>
      <c r="AO51" s="301">
        <v>0</v>
      </c>
      <c r="AP51" s="301">
        <v>0</v>
      </c>
      <c r="AQ51" s="287"/>
      <c r="AR51" s="287"/>
      <c r="AS51" s="287"/>
      <c r="AT51" s="287"/>
      <c r="AU51" s="287"/>
      <c r="AV51" s="287"/>
      <c r="AW51" s="287"/>
      <c r="AX51" s="287"/>
      <c r="AY51" s="287"/>
    </row>
    <row r="52" spans="20:51" ht="17.100000000000001" customHeight="1">
      <c r="T52" s="287"/>
      <c r="U52" s="287"/>
      <c r="V52" s="287"/>
      <c r="W52" s="287"/>
      <c r="X52" s="287"/>
      <c r="Y52" s="329"/>
      <c r="Z52" s="290" t="s">
        <v>10</v>
      </c>
      <c r="AA52" s="292">
        <v>0.44444444444444442</v>
      </c>
      <c r="AB52" s="292">
        <v>0.83333333333333326</v>
      </c>
      <c r="AC52" s="293"/>
      <c r="AD52" s="287"/>
      <c r="AE52" s="293"/>
      <c r="AF52" s="292"/>
      <c r="AG52" s="293"/>
      <c r="AH52" s="292"/>
      <c r="AI52" s="302"/>
      <c r="AJ52" s="299"/>
      <c r="AK52" s="302"/>
      <c r="AL52" s="303" t="s">
        <v>54</v>
      </c>
      <c r="AM52" s="300">
        <v>0.158</v>
      </c>
      <c r="AN52" s="301">
        <v>0</v>
      </c>
      <c r="AO52" s="301">
        <v>0</v>
      </c>
      <c r="AP52" s="301">
        <v>0</v>
      </c>
      <c r="AQ52" s="287"/>
      <c r="AR52" s="287"/>
      <c r="AS52" s="287"/>
      <c r="AT52" s="287"/>
      <c r="AU52" s="287"/>
      <c r="AV52" s="287"/>
      <c r="AW52" s="287"/>
      <c r="AX52" s="287"/>
      <c r="AY52" s="287"/>
    </row>
    <row r="53" spans="20:51" ht="17.100000000000001" customHeight="1">
      <c r="T53" s="287"/>
      <c r="U53" s="287"/>
      <c r="V53" s="287"/>
      <c r="W53" s="287"/>
      <c r="X53" s="287"/>
      <c r="Y53" s="329"/>
      <c r="Z53" s="290"/>
      <c r="AA53" s="293"/>
      <c r="AB53" s="292"/>
      <c r="AC53" s="293"/>
      <c r="AD53" s="292"/>
      <c r="AE53" s="293"/>
      <c r="AF53" s="292"/>
      <c r="AG53" s="293"/>
      <c r="AH53" s="292"/>
      <c r="AI53" s="302"/>
      <c r="AJ53" s="303"/>
      <c r="AK53" s="302"/>
      <c r="AL53" s="303"/>
      <c r="AM53" s="288"/>
      <c r="AN53" s="299"/>
      <c r="AO53" s="299"/>
      <c r="AP53" s="299"/>
      <c r="AQ53" s="287"/>
      <c r="AR53" s="287"/>
      <c r="AS53" s="287"/>
      <c r="AT53" s="287"/>
      <c r="AU53" s="287"/>
      <c r="AV53" s="287"/>
      <c r="AW53" s="287"/>
      <c r="AX53" s="287"/>
      <c r="AY53" s="287"/>
    </row>
    <row r="54" spans="20:51" ht="17.100000000000001" customHeight="1"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7"/>
      <c r="AY54" s="287"/>
    </row>
    <row r="55" spans="20:51" ht="17.100000000000001" customHeight="1"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</row>
    <row r="56" spans="20:51" ht="17.100000000000001" customHeight="1"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  <c r="AY56" s="287"/>
    </row>
    <row r="57" spans="20:51" ht="17.100000000000001" customHeight="1"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</row>
    <row r="58" spans="20:51" ht="17.100000000000001" customHeight="1"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7"/>
      <c r="AV58" s="287"/>
      <c r="AW58" s="287"/>
      <c r="AX58" s="287"/>
      <c r="AY58" s="287"/>
    </row>
    <row r="59" spans="20:51" ht="17.100000000000001" customHeight="1"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</row>
    <row r="60" spans="20:51" ht="17.100000000000001" customHeight="1"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</row>
    <row r="61" spans="20:51" ht="17.100000000000001" customHeight="1"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  <c r="AY61" s="287"/>
    </row>
    <row r="62" spans="20:51" ht="17.100000000000001" customHeight="1"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  <c r="AW62" s="287"/>
      <c r="AX62" s="287"/>
      <c r="AY62" s="287"/>
    </row>
    <row r="63" spans="20:51" ht="17.100000000000001" customHeight="1"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</row>
    <row r="64" spans="20:51" ht="17.100000000000001" customHeight="1"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87"/>
      <c r="AX64" s="287"/>
      <c r="AY64" s="287"/>
    </row>
    <row r="65" spans="20:51" ht="17.100000000000001" customHeight="1"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</row>
    <row r="66" spans="20:51" ht="17.100000000000001" customHeight="1"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</row>
    <row r="67" spans="20:51" ht="17.100000000000001" customHeight="1"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</row>
    <row r="68" spans="20:51" ht="17.100000000000001" customHeight="1"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</row>
    <row r="69" spans="20:51"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</row>
    <row r="70" spans="20:51"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  <c r="AW70" s="287"/>
      <c r="AX70" s="287"/>
      <c r="AY70" s="287"/>
    </row>
    <row r="71" spans="20:51"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</row>
    <row r="72" spans="20:51"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87"/>
      <c r="AW72" s="287"/>
      <c r="AX72" s="287"/>
      <c r="AY72" s="287"/>
    </row>
    <row r="73" spans="20:51"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  <c r="AW73" s="287"/>
      <c r="AX73" s="287"/>
      <c r="AY73" s="287"/>
    </row>
  </sheetData>
  <mergeCells count="10">
    <mergeCell ref="X32:AG32"/>
    <mergeCell ref="X36:X41"/>
    <mergeCell ref="Y48:Y53"/>
    <mergeCell ref="A2:R2"/>
    <mergeCell ref="X11:AE11"/>
    <mergeCell ref="AK12:AK16"/>
    <mergeCell ref="X15:X20"/>
    <mergeCell ref="AN20:AO21"/>
    <mergeCell ref="AN22:AN26"/>
    <mergeCell ref="X25:X29"/>
  </mergeCells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6"/>
  <sheetViews>
    <sheetView showGridLines="0" workbookViewId="0">
      <selection sqref="A1:P1"/>
    </sheetView>
  </sheetViews>
  <sheetFormatPr defaultRowHeight="15"/>
  <cols>
    <col min="1" max="1" width="28.8554687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7" customWidth="1"/>
    <col min="10" max="12" width="9.7109375" customWidth="1"/>
    <col min="13" max="13" width="7" customWidth="1"/>
    <col min="14" max="14" width="9.7109375" customWidth="1"/>
    <col min="15" max="15" width="7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6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6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6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28.5">
      <c r="A1" s="369" t="s">
        <v>241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384" ht="18">
      <c r="A2" s="1"/>
    </row>
    <row r="3" spans="1:16384" s="282" customFormat="1" ht="29.25" thickBot="1">
      <c r="A3" s="51" t="s">
        <v>267</v>
      </c>
      <c r="B3" s="51"/>
      <c r="C3" s="51"/>
      <c r="D3" s="51"/>
      <c r="E3" s="51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  <c r="XFD3" s="28"/>
    </row>
    <row r="4" spans="1:16384" ht="28.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  <c r="XFD4" s="28"/>
    </row>
    <row r="5" spans="1:16384" ht="32.25" thickBot="1">
      <c r="A5" s="52" t="s">
        <v>266</v>
      </c>
      <c r="B5" s="52"/>
      <c r="C5" s="52"/>
      <c r="D5" s="52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  <c r="XFD5" s="28"/>
    </row>
    <row r="7" spans="1:16384" ht="18" customHeight="1" thickBot="1">
      <c r="A7" s="352" t="s">
        <v>0</v>
      </c>
      <c r="B7" s="352"/>
      <c r="C7" s="352"/>
      <c r="D7" s="352"/>
      <c r="E7" s="352"/>
    </row>
    <row r="8" spans="1:16384" ht="15" customHeight="1" thickTop="1">
      <c r="A8" s="345"/>
      <c r="B8" s="347" t="s">
        <v>1</v>
      </c>
      <c r="C8" s="342"/>
      <c r="D8" s="342"/>
      <c r="E8" s="343"/>
      <c r="F8" s="370" t="s">
        <v>244</v>
      </c>
      <c r="G8" s="371"/>
    </row>
    <row r="9" spans="1:16384" ht="15" customHeight="1">
      <c r="A9" s="360"/>
      <c r="B9" s="361" t="s">
        <v>2</v>
      </c>
      <c r="C9" s="362"/>
      <c r="D9" s="362" t="s">
        <v>3</v>
      </c>
      <c r="E9" s="363"/>
      <c r="F9" s="372"/>
      <c r="G9" s="373"/>
      <c r="H9" s="102"/>
      <c r="I9" s="102"/>
      <c r="J9" s="102"/>
    </row>
    <row r="10" spans="1:16384" ht="15" customHeight="1" thickBot="1">
      <c r="A10" s="346"/>
      <c r="B10" s="53" t="s">
        <v>4</v>
      </c>
      <c r="C10" s="54" t="s">
        <v>5</v>
      </c>
      <c r="D10" s="54" t="s">
        <v>4</v>
      </c>
      <c r="E10" s="55" t="s">
        <v>5</v>
      </c>
      <c r="F10" s="54" t="s">
        <v>4</v>
      </c>
      <c r="G10" s="55" t="s">
        <v>5</v>
      </c>
      <c r="H10" s="102"/>
      <c r="I10" s="102"/>
      <c r="J10" s="102"/>
    </row>
    <row r="11" spans="1:16384" ht="24.75" thickTop="1">
      <c r="A11" s="2" t="s">
        <v>6</v>
      </c>
      <c r="B11" s="5">
        <v>18</v>
      </c>
      <c r="C11" s="6">
        <v>0.24</v>
      </c>
      <c r="D11" s="7">
        <v>57</v>
      </c>
      <c r="E11" s="8">
        <v>0.76</v>
      </c>
      <c r="F11" s="59">
        <v>117</v>
      </c>
      <c r="G11" s="60">
        <f>F11/$F$16</f>
        <v>0.36677115987460818</v>
      </c>
      <c r="H11" s="66">
        <f>SUM(B11,D11)</f>
        <v>75</v>
      </c>
      <c r="I11" s="140">
        <f>H11/$H$16</f>
        <v>0.35545023696682465</v>
      </c>
      <c r="J11" s="102"/>
    </row>
    <row r="12" spans="1:16384">
      <c r="A12" s="3" t="s">
        <v>7</v>
      </c>
      <c r="B12" s="9">
        <v>8</v>
      </c>
      <c r="C12" s="10">
        <v>0.4210526315789474</v>
      </c>
      <c r="D12" s="11">
        <v>11</v>
      </c>
      <c r="E12" s="12">
        <v>0.57894736842105265</v>
      </c>
      <c r="F12" s="61">
        <v>24</v>
      </c>
      <c r="G12" s="62">
        <f t="shared" ref="G12:G15" si="0">F12/$F$16</f>
        <v>7.5235109717868343E-2</v>
      </c>
      <c r="H12" s="66">
        <f t="shared" ref="H12:H15" si="1">SUM(B12,D12)</f>
        <v>19</v>
      </c>
      <c r="I12" s="140">
        <f t="shared" ref="I12:I15" si="2">H12/$H$16</f>
        <v>9.004739336492891E-2</v>
      </c>
      <c r="J12" s="102"/>
    </row>
    <row r="13" spans="1:16384" ht="36.75" customHeight="1">
      <c r="A13" s="3" t="s">
        <v>8</v>
      </c>
      <c r="B13" s="9">
        <v>24</v>
      </c>
      <c r="C13" s="10">
        <v>0.30379746835443039</v>
      </c>
      <c r="D13" s="11">
        <v>55</v>
      </c>
      <c r="E13" s="12">
        <v>0.69620253164556956</v>
      </c>
      <c r="F13" s="61">
        <v>128</v>
      </c>
      <c r="G13" s="62">
        <f t="shared" si="0"/>
        <v>0.40125391849529779</v>
      </c>
      <c r="H13" s="66">
        <f t="shared" si="1"/>
        <v>79</v>
      </c>
      <c r="I13" s="140">
        <f t="shared" si="2"/>
        <v>0.37440758293838861</v>
      </c>
      <c r="J13" s="102"/>
    </row>
    <row r="14" spans="1:16384" ht="36">
      <c r="A14" s="3" t="s">
        <v>9</v>
      </c>
      <c r="B14" s="9">
        <v>7</v>
      </c>
      <c r="C14" s="10">
        <v>0.35</v>
      </c>
      <c r="D14" s="11">
        <v>13</v>
      </c>
      <c r="E14" s="12">
        <v>0.65</v>
      </c>
      <c r="F14" s="61">
        <v>26</v>
      </c>
      <c r="G14" s="62">
        <f t="shared" si="0"/>
        <v>8.1504702194357362E-2</v>
      </c>
      <c r="H14" s="66">
        <f t="shared" si="1"/>
        <v>20</v>
      </c>
      <c r="I14" s="140">
        <f t="shared" si="2"/>
        <v>9.4786729857819899E-2</v>
      </c>
      <c r="J14" s="102"/>
    </row>
    <row r="15" spans="1:16384" ht="40.5" customHeight="1">
      <c r="A15" s="3" t="s">
        <v>10</v>
      </c>
      <c r="B15" s="9">
        <v>5</v>
      </c>
      <c r="C15" s="10">
        <v>0.27777777777777779</v>
      </c>
      <c r="D15" s="11">
        <v>13</v>
      </c>
      <c r="E15" s="12">
        <v>0.72222222222222232</v>
      </c>
      <c r="F15" s="61">
        <v>24</v>
      </c>
      <c r="G15" s="62">
        <f t="shared" si="0"/>
        <v>7.5235109717868343E-2</v>
      </c>
      <c r="H15" s="66">
        <f t="shared" si="1"/>
        <v>18</v>
      </c>
      <c r="I15" s="140">
        <f t="shared" si="2"/>
        <v>8.5308056872037921E-2</v>
      </c>
      <c r="J15" s="102"/>
    </row>
    <row r="16" spans="1:16384" ht="15" customHeight="1" thickBot="1">
      <c r="A16" s="4" t="s">
        <v>11</v>
      </c>
      <c r="B16" s="13">
        <v>62</v>
      </c>
      <c r="C16" s="14">
        <v>0.29383886255924169</v>
      </c>
      <c r="D16" s="15">
        <v>149</v>
      </c>
      <c r="E16" s="16">
        <v>0.70616113744075837</v>
      </c>
      <c r="F16" s="63">
        <f>SUM(F11:F15)</f>
        <v>319</v>
      </c>
      <c r="G16" s="64">
        <v>1</v>
      </c>
      <c r="H16" s="66">
        <f>SUM(H11:H15)</f>
        <v>211</v>
      </c>
      <c r="I16" s="102"/>
      <c r="J16" s="102"/>
    </row>
    <row r="17" spans="1:10" ht="15.75" thickTop="1">
      <c r="H17" s="102"/>
      <c r="I17" s="102"/>
      <c r="J17" s="102"/>
    </row>
    <row r="19" spans="1:10" ht="18">
      <c r="A19" s="1"/>
    </row>
    <row r="21" spans="1:10" ht="18" customHeight="1">
      <c r="A21" s="352" t="s">
        <v>12</v>
      </c>
      <c r="B21" s="352"/>
      <c r="C21" s="352"/>
      <c r="D21" s="352"/>
      <c r="E21" s="352"/>
      <c r="F21" s="352"/>
      <c r="G21" s="352"/>
    </row>
    <row r="22" spans="1:10" ht="15" customHeight="1">
      <c r="A22" s="345"/>
      <c r="B22" s="347" t="s">
        <v>13</v>
      </c>
      <c r="C22" s="342"/>
      <c r="D22" s="342"/>
      <c r="E22" s="342"/>
      <c r="F22" s="342"/>
      <c r="G22" s="343"/>
    </row>
    <row r="23" spans="1:10" ht="41.25" customHeight="1">
      <c r="A23" s="360"/>
      <c r="B23" s="361" t="s">
        <v>14</v>
      </c>
      <c r="C23" s="362"/>
      <c r="D23" s="362" t="s">
        <v>15</v>
      </c>
      <c r="E23" s="362"/>
      <c r="F23" s="362" t="s">
        <v>16</v>
      </c>
      <c r="G23" s="363"/>
    </row>
    <row r="24" spans="1:10" ht="15" customHeight="1">
      <c r="A24" s="346"/>
      <c r="B24" s="53" t="s">
        <v>4</v>
      </c>
      <c r="C24" s="54" t="s">
        <v>5</v>
      </c>
      <c r="D24" s="54" t="s">
        <v>4</v>
      </c>
      <c r="E24" s="54" t="s">
        <v>5</v>
      </c>
      <c r="F24" s="54" t="s">
        <v>4</v>
      </c>
      <c r="G24" s="55" t="s">
        <v>5</v>
      </c>
    </row>
    <row r="25" spans="1:10" ht="24">
      <c r="A25" s="2" t="s">
        <v>6</v>
      </c>
      <c r="B25" s="5">
        <v>65</v>
      </c>
      <c r="C25" s="6">
        <v>0.8666666666666667</v>
      </c>
      <c r="D25" s="7">
        <v>10</v>
      </c>
      <c r="E25" s="6">
        <v>0.13333333333333333</v>
      </c>
      <c r="F25" s="7">
        <v>0</v>
      </c>
      <c r="G25" s="8">
        <v>0</v>
      </c>
    </row>
    <row r="26" spans="1:10">
      <c r="A26" s="3" t="s">
        <v>7</v>
      </c>
      <c r="B26" s="9">
        <v>14</v>
      </c>
      <c r="C26" s="10">
        <v>0.73684210526315796</v>
      </c>
      <c r="D26" s="11">
        <v>5</v>
      </c>
      <c r="E26" s="10">
        <v>0.26315789473684209</v>
      </c>
      <c r="F26" s="11">
        <v>0</v>
      </c>
      <c r="G26" s="12">
        <v>0</v>
      </c>
    </row>
    <row r="27" spans="1:10" ht="39.75" customHeight="1">
      <c r="A27" s="3" t="s">
        <v>8</v>
      </c>
      <c r="B27" s="9">
        <v>58</v>
      </c>
      <c r="C27" s="10">
        <v>0.73417721518987333</v>
      </c>
      <c r="D27" s="11">
        <v>12</v>
      </c>
      <c r="E27" s="10">
        <v>0.15189873417721519</v>
      </c>
      <c r="F27" s="11">
        <v>9</v>
      </c>
      <c r="G27" s="12">
        <v>0.11392405063291139</v>
      </c>
    </row>
    <row r="28" spans="1:10" ht="36">
      <c r="A28" s="3" t="s">
        <v>9</v>
      </c>
      <c r="B28" s="9">
        <v>12</v>
      </c>
      <c r="C28" s="10">
        <v>0.6</v>
      </c>
      <c r="D28" s="11">
        <v>3</v>
      </c>
      <c r="E28" s="10">
        <v>0.15</v>
      </c>
      <c r="F28" s="11">
        <v>5</v>
      </c>
      <c r="G28" s="12">
        <v>0.25</v>
      </c>
    </row>
    <row r="29" spans="1:10" ht="37.5" customHeight="1">
      <c r="A29" s="3" t="s">
        <v>10</v>
      </c>
      <c r="B29" s="9">
        <v>13</v>
      </c>
      <c r="C29" s="10">
        <v>0.72222222222222232</v>
      </c>
      <c r="D29" s="11">
        <v>4</v>
      </c>
      <c r="E29" s="10">
        <v>0.22222222222222221</v>
      </c>
      <c r="F29" s="11">
        <v>1</v>
      </c>
      <c r="G29" s="12">
        <v>5.5555555555555552E-2</v>
      </c>
    </row>
    <row r="30" spans="1:10" ht="15" customHeight="1">
      <c r="A30" s="4" t="s">
        <v>11</v>
      </c>
      <c r="B30" s="13">
        <v>162</v>
      </c>
      <c r="C30" s="14">
        <v>0.76777251184834128</v>
      </c>
      <c r="D30" s="15">
        <v>34</v>
      </c>
      <c r="E30" s="14">
        <v>0.16113744075829384</v>
      </c>
      <c r="F30" s="15">
        <v>15</v>
      </c>
      <c r="G30" s="16">
        <v>7.1090047393364927E-2</v>
      </c>
    </row>
    <row r="33" spans="1:11" ht="18">
      <c r="A33" s="1"/>
    </row>
    <row r="35" spans="1:11" ht="18" customHeight="1">
      <c r="A35" s="352" t="s">
        <v>17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</row>
    <row r="36" spans="1:11" ht="15" customHeight="1">
      <c r="A36" s="345"/>
      <c r="B36" s="347" t="s">
        <v>18</v>
      </c>
      <c r="C36" s="342"/>
      <c r="D36" s="342"/>
      <c r="E36" s="342"/>
      <c r="F36" s="342"/>
      <c r="G36" s="342"/>
      <c r="H36" s="342"/>
      <c r="I36" s="342"/>
      <c r="J36" s="342"/>
      <c r="K36" s="343"/>
    </row>
    <row r="37" spans="1:11" ht="56.25" customHeight="1">
      <c r="A37" s="360"/>
      <c r="B37" s="361" t="s">
        <v>19</v>
      </c>
      <c r="C37" s="362"/>
      <c r="D37" s="362" t="s">
        <v>20</v>
      </c>
      <c r="E37" s="362"/>
      <c r="F37" s="362" t="s">
        <v>21</v>
      </c>
      <c r="G37" s="362"/>
      <c r="H37" s="362" t="s">
        <v>22</v>
      </c>
      <c r="I37" s="362"/>
      <c r="J37" s="362" t="s">
        <v>23</v>
      </c>
      <c r="K37" s="363"/>
    </row>
    <row r="38" spans="1:11" ht="15" customHeight="1">
      <c r="A38" s="346"/>
      <c r="B38" s="53" t="s">
        <v>4</v>
      </c>
      <c r="C38" s="54" t="s">
        <v>5</v>
      </c>
      <c r="D38" s="54" t="s">
        <v>4</v>
      </c>
      <c r="E38" s="54" t="s">
        <v>5</v>
      </c>
      <c r="F38" s="54" t="s">
        <v>4</v>
      </c>
      <c r="G38" s="54" t="s">
        <v>5</v>
      </c>
      <c r="H38" s="54" t="s">
        <v>4</v>
      </c>
      <c r="I38" s="54" t="s">
        <v>5</v>
      </c>
      <c r="J38" s="54" t="s">
        <v>4</v>
      </c>
      <c r="K38" s="55" t="s">
        <v>5</v>
      </c>
    </row>
    <row r="39" spans="1:11" ht="24">
      <c r="A39" s="2" t="s">
        <v>6</v>
      </c>
      <c r="B39" s="5">
        <v>26</v>
      </c>
      <c r="C39" s="6">
        <v>0.34666666666666662</v>
      </c>
      <c r="D39" s="7">
        <v>23</v>
      </c>
      <c r="E39" s="6">
        <v>0.3066666666666667</v>
      </c>
      <c r="F39" s="7">
        <v>2</v>
      </c>
      <c r="G39" s="6">
        <v>2.6666666666666665E-2</v>
      </c>
      <c r="H39" s="7">
        <v>24</v>
      </c>
      <c r="I39" s="6">
        <v>0.32</v>
      </c>
      <c r="J39" s="7">
        <v>0</v>
      </c>
      <c r="K39" s="8">
        <v>0</v>
      </c>
    </row>
    <row r="40" spans="1:11">
      <c r="A40" s="3" t="s">
        <v>7</v>
      </c>
      <c r="B40" s="9">
        <v>2</v>
      </c>
      <c r="C40" s="10">
        <v>0.10526315789473685</v>
      </c>
      <c r="D40" s="11">
        <v>10</v>
      </c>
      <c r="E40" s="10">
        <v>0.52631578947368418</v>
      </c>
      <c r="F40" s="11">
        <v>2</v>
      </c>
      <c r="G40" s="10">
        <v>0.10526315789473685</v>
      </c>
      <c r="H40" s="11">
        <v>4</v>
      </c>
      <c r="I40" s="10">
        <v>0.2105263157894737</v>
      </c>
      <c r="J40" s="11">
        <v>1</v>
      </c>
      <c r="K40" s="12">
        <v>5.2631578947368425E-2</v>
      </c>
    </row>
    <row r="41" spans="1:11" ht="38.25" customHeight="1">
      <c r="A41" s="3" t="s">
        <v>8</v>
      </c>
      <c r="B41" s="9">
        <v>14</v>
      </c>
      <c r="C41" s="10">
        <v>0.2</v>
      </c>
      <c r="D41" s="11">
        <v>28</v>
      </c>
      <c r="E41" s="10">
        <v>0.4</v>
      </c>
      <c r="F41" s="11">
        <v>5</v>
      </c>
      <c r="G41" s="10">
        <v>7.1428571428571438E-2</v>
      </c>
      <c r="H41" s="11">
        <v>21</v>
      </c>
      <c r="I41" s="10">
        <v>0.3</v>
      </c>
      <c r="J41" s="11">
        <v>2</v>
      </c>
      <c r="K41" s="12">
        <v>2.8571428571428571E-2</v>
      </c>
    </row>
    <row r="42" spans="1:11" ht="36">
      <c r="A42" s="3" t="s">
        <v>9</v>
      </c>
      <c r="B42" s="9">
        <v>5</v>
      </c>
      <c r="C42" s="10">
        <v>0.33333333333333337</v>
      </c>
      <c r="D42" s="11">
        <v>6</v>
      </c>
      <c r="E42" s="10">
        <v>0.4</v>
      </c>
      <c r="F42" s="11">
        <v>2</v>
      </c>
      <c r="G42" s="10">
        <v>0.13333333333333333</v>
      </c>
      <c r="H42" s="11">
        <v>1</v>
      </c>
      <c r="I42" s="10">
        <v>6.6666666666666666E-2</v>
      </c>
      <c r="J42" s="11">
        <v>1</v>
      </c>
      <c r="K42" s="12">
        <v>6.6666666666666666E-2</v>
      </c>
    </row>
    <row r="43" spans="1:11" ht="38.25" customHeight="1">
      <c r="A43" s="3" t="s">
        <v>10</v>
      </c>
      <c r="B43" s="9">
        <v>3</v>
      </c>
      <c r="C43" s="10">
        <v>0.17647058823529413</v>
      </c>
      <c r="D43" s="11">
        <v>8</v>
      </c>
      <c r="E43" s="10">
        <v>0.4705882352941177</v>
      </c>
      <c r="F43" s="11">
        <v>0</v>
      </c>
      <c r="G43" s="10">
        <v>0</v>
      </c>
      <c r="H43" s="11">
        <v>6</v>
      </c>
      <c r="I43" s="10">
        <v>0.35294117647058826</v>
      </c>
      <c r="J43" s="11">
        <v>0</v>
      </c>
      <c r="K43" s="12">
        <v>0</v>
      </c>
    </row>
    <row r="44" spans="1:11" ht="15" customHeight="1">
      <c r="A44" s="4" t="s">
        <v>11</v>
      </c>
      <c r="B44" s="13">
        <v>50</v>
      </c>
      <c r="C44" s="14">
        <v>0.25510204081632654</v>
      </c>
      <c r="D44" s="15">
        <v>75</v>
      </c>
      <c r="E44" s="14">
        <v>0.38265306122448978</v>
      </c>
      <c r="F44" s="15">
        <v>11</v>
      </c>
      <c r="G44" s="14">
        <v>5.6122448979591837E-2</v>
      </c>
      <c r="H44" s="15">
        <v>56</v>
      </c>
      <c r="I44" s="14">
        <v>0.28571428571428575</v>
      </c>
      <c r="J44" s="15">
        <v>4</v>
      </c>
      <c r="K44" s="16">
        <v>2.0408163265306124E-2</v>
      </c>
    </row>
    <row r="45" spans="1:11" ht="15.75" thickTop="1"/>
    <row r="46" spans="1:11" ht="32.25" thickBot="1">
      <c r="A46" s="52" t="s">
        <v>445</v>
      </c>
      <c r="B46" s="52"/>
      <c r="C46" s="52"/>
      <c r="D46" s="52"/>
    </row>
    <row r="47" spans="1:11">
      <c r="A47" s="304" t="s">
        <v>444</v>
      </c>
    </row>
    <row r="48" spans="1:11" ht="23.25">
      <c r="A48" s="56" t="s">
        <v>269</v>
      </c>
    </row>
    <row r="50" spans="1:25" ht="18" customHeight="1">
      <c r="A50" s="352" t="s">
        <v>24</v>
      </c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</row>
    <row r="51" spans="1:25" ht="15" customHeight="1">
      <c r="A51" s="345"/>
      <c r="B51" s="347" t="s">
        <v>25</v>
      </c>
      <c r="C51" s="342"/>
      <c r="D51" s="342"/>
      <c r="E51" s="342"/>
      <c r="F51" s="342" t="s">
        <v>26</v>
      </c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3"/>
    </row>
    <row r="52" spans="1:25" ht="27.95" customHeight="1">
      <c r="A52" s="360"/>
      <c r="B52" s="361" t="s">
        <v>27</v>
      </c>
      <c r="C52" s="362"/>
      <c r="D52" s="362" t="s">
        <v>28</v>
      </c>
      <c r="E52" s="362"/>
      <c r="F52" s="362" t="s">
        <v>29</v>
      </c>
      <c r="G52" s="362"/>
      <c r="H52" s="362" t="s">
        <v>30</v>
      </c>
      <c r="I52" s="362"/>
      <c r="J52" s="362" t="s">
        <v>31</v>
      </c>
      <c r="K52" s="362"/>
      <c r="L52" s="362" t="s">
        <v>32</v>
      </c>
      <c r="M52" s="362"/>
      <c r="N52" s="362" t="s">
        <v>33</v>
      </c>
      <c r="O52" s="362"/>
      <c r="P52" s="362" t="s">
        <v>34</v>
      </c>
      <c r="Q52" s="363"/>
    </row>
    <row r="53" spans="1:25" ht="15" customHeight="1">
      <c r="A53" s="346"/>
      <c r="B53" s="53" t="s">
        <v>4</v>
      </c>
      <c r="C53" s="54" t="s">
        <v>5</v>
      </c>
      <c r="D53" s="54" t="s">
        <v>4</v>
      </c>
      <c r="E53" s="54" t="s">
        <v>5</v>
      </c>
      <c r="F53" s="54" t="s">
        <v>4</v>
      </c>
      <c r="G53" s="54" t="s">
        <v>5</v>
      </c>
      <c r="H53" s="54" t="s">
        <v>4</v>
      </c>
      <c r="I53" s="54" t="s">
        <v>5</v>
      </c>
      <c r="J53" s="54" t="s">
        <v>4</v>
      </c>
      <c r="K53" s="54" t="s">
        <v>5</v>
      </c>
      <c r="L53" s="54" t="s">
        <v>4</v>
      </c>
      <c r="M53" s="54" t="s">
        <v>5</v>
      </c>
      <c r="N53" s="54" t="s">
        <v>4</v>
      </c>
      <c r="O53" s="54" t="s">
        <v>5</v>
      </c>
      <c r="P53" s="54" t="s">
        <v>4</v>
      </c>
      <c r="Q53" s="55" t="s">
        <v>5</v>
      </c>
    </row>
    <row r="54" spans="1:25" ht="24">
      <c r="A54" s="2" t="s">
        <v>6</v>
      </c>
      <c r="B54" s="5">
        <v>53</v>
      </c>
      <c r="C54" s="6">
        <v>0.70666666666666667</v>
      </c>
      <c r="D54" s="7">
        <v>22</v>
      </c>
      <c r="E54" s="6">
        <v>0.29333333333333333</v>
      </c>
      <c r="F54" s="7">
        <v>42</v>
      </c>
      <c r="G54" s="6">
        <v>0.56000000000000005</v>
      </c>
      <c r="H54" s="7">
        <v>6</v>
      </c>
      <c r="I54" s="6">
        <v>0.08</v>
      </c>
      <c r="J54" s="7">
        <v>16</v>
      </c>
      <c r="K54" s="6">
        <v>0.21333333333333332</v>
      </c>
      <c r="L54" s="7">
        <v>9</v>
      </c>
      <c r="M54" s="6">
        <v>0.12</v>
      </c>
      <c r="N54" s="7">
        <v>1</v>
      </c>
      <c r="O54" s="6">
        <v>1.3333333333333332E-2</v>
      </c>
      <c r="P54" s="7">
        <v>1</v>
      </c>
      <c r="Q54" s="8">
        <v>1.3333333333333332E-2</v>
      </c>
    </row>
    <row r="55" spans="1:25">
      <c r="A55" s="3" t="s">
        <v>7</v>
      </c>
      <c r="B55" s="9">
        <v>14</v>
      </c>
      <c r="C55" s="10">
        <v>0.73684210526315796</v>
      </c>
      <c r="D55" s="11">
        <v>5</v>
      </c>
      <c r="E55" s="10">
        <v>0.26315789473684209</v>
      </c>
      <c r="F55" s="11">
        <v>14</v>
      </c>
      <c r="G55" s="10">
        <v>0.73684210526315796</v>
      </c>
      <c r="H55" s="11">
        <v>4</v>
      </c>
      <c r="I55" s="10">
        <v>0.2105263157894737</v>
      </c>
      <c r="J55" s="11">
        <v>0</v>
      </c>
      <c r="K55" s="10">
        <v>0</v>
      </c>
      <c r="L55" s="11">
        <v>0</v>
      </c>
      <c r="M55" s="10">
        <v>0</v>
      </c>
      <c r="N55" s="11">
        <v>0</v>
      </c>
      <c r="O55" s="10">
        <v>0</v>
      </c>
      <c r="P55" s="11">
        <v>1</v>
      </c>
      <c r="Q55" s="12">
        <v>5.2631578947368425E-2</v>
      </c>
    </row>
    <row r="56" spans="1:25" ht="37.5" customHeight="1">
      <c r="A56" s="3" t="s">
        <v>8</v>
      </c>
      <c r="B56" s="9">
        <v>48</v>
      </c>
      <c r="C56" s="10">
        <v>0.68571428571428572</v>
      </c>
      <c r="D56" s="11">
        <v>22</v>
      </c>
      <c r="E56" s="10">
        <v>0.31428571428571428</v>
      </c>
      <c r="F56" s="11">
        <v>56</v>
      </c>
      <c r="G56" s="10">
        <v>0.8</v>
      </c>
      <c r="H56" s="11">
        <v>7</v>
      </c>
      <c r="I56" s="10">
        <v>0.1</v>
      </c>
      <c r="J56" s="11">
        <v>1</v>
      </c>
      <c r="K56" s="10">
        <v>1.4285714285714285E-2</v>
      </c>
      <c r="L56" s="11">
        <v>2</v>
      </c>
      <c r="M56" s="10">
        <v>2.8571428571428571E-2</v>
      </c>
      <c r="N56" s="11">
        <v>2</v>
      </c>
      <c r="O56" s="10">
        <v>2.8571428571428571E-2</v>
      </c>
      <c r="P56" s="11">
        <v>2</v>
      </c>
      <c r="Q56" s="12">
        <v>2.8571428571428571E-2</v>
      </c>
    </row>
    <row r="57" spans="1:25" ht="36">
      <c r="A57" s="3" t="s">
        <v>9</v>
      </c>
      <c r="B57" s="9">
        <v>10</v>
      </c>
      <c r="C57" s="10">
        <v>0.66666666666666674</v>
      </c>
      <c r="D57" s="11">
        <v>5</v>
      </c>
      <c r="E57" s="10">
        <v>0.33333333333333337</v>
      </c>
      <c r="F57" s="11">
        <v>8</v>
      </c>
      <c r="G57" s="10">
        <v>0.53333333333333333</v>
      </c>
      <c r="H57" s="11">
        <v>3</v>
      </c>
      <c r="I57" s="10">
        <v>0.2</v>
      </c>
      <c r="J57" s="11">
        <v>1</v>
      </c>
      <c r="K57" s="10">
        <v>6.6666666666666666E-2</v>
      </c>
      <c r="L57" s="11">
        <v>1</v>
      </c>
      <c r="M57" s="10">
        <v>6.6666666666666666E-2</v>
      </c>
      <c r="N57" s="11">
        <v>0</v>
      </c>
      <c r="O57" s="10">
        <v>0</v>
      </c>
      <c r="P57" s="11">
        <v>2</v>
      </c>
      <c r="Q57" s="12">
        <v>0.13333333333333333</v>
      </c>
    </row>
    <row r="58" spans="1:25" ht="37.5" customHeight="1">
      <c r="A58" s="3" t="s">
        <v>10</v>
      </c>
      <c r="B58" s="9">
        <v>9</v>
      </c>
      <c r="C58" s="10">
        <v>0.52941176470588236</v>
      </c>
      <c r="D58" s="11">
        <v>8</v>
      </c>
      <c r="E58" s="10">
        <v>0.4705882352941177</v>
      </c>
      <c r="F58" s="11">
        <v>13</v>
      </c>
      <c r="G58" s="10">
        <v>0.76470588235294112</v>
      </c>
      <c r="H58" s="11">
        <v>1</v>
      </c>
      <c r="I58" s="10">
        <v>5.8823529411764712E-2</v>
      </c>
      <c r="J58" s="11">
        <v>0</v>
      </c>
      <c r="K58" s="10">
        <v>0</v>
      </c>
      <c r="L58" s="11">
        <v>0</v>
      </c>
      <c r="M58" s="10">
        <v>0</v>
      </c>
      <c r="N58" s="11">
        <v>1</v>
      </c>
      <c r="O58" s="10">
        <v>5.8823529411764712E-2</v>
      </c>
      <c r="P58" s="11">
        <v>2</v>
      </c>
      <c r="Q58" s="12">
        <v>0.11764705882352942</v>
      </c>
    </row>
    <row r="59" spans="1:25" ht="15" customHeight="1">
      <c r="A59" s="4" t="s">
        <v>11</v>
      </c>
      <c r="B59" s="13">
        <v>134</v>
      </c>
      <c r="C59" s="14">
        <v>0.68367346938775508</v>
      </c>
      <c r="D59" s="15">
        <v>62</v>
      </c>
      <c r="E59" s="14">
        <v>0.31632653061224486</v>
      </c>
      <c r="F59" s="15">
        <v>133</v>
      </c>
      <c r="G59" s="14">
        <v>0.6785714285714286</v>
      </c>
      <c r="H59" s="15">
        <v>21</v>
      </c>
      <c r="I59" s="14">
        <v>0.10714285714285714</v>
      </c>
      <c r="J59" s="15">
        <v>18</v>
      </c>
      <c r="K59" s="14">
        <v>9.1836734693877556E-2</v>
      </c>
      <c r="L59" s="15">
        <v>12</v>
      </c>
      <c r="M59" s="14">
        <v>6.1224489795918366E-2</v>
      </c>
      <c r="N59" s="15">
        <v>4</v>
      </c>
      <c r="O59" s="14">
        <v>2.0408163265306124E-2</v>
      </c>
      <c r="P59" s="15">
        <v>8</v>
      </c>
      <c r="Q59" s="16">
        <v>4.0816326530612249E-2</v>
      </c>
    </row>
    <row r="62" spans="1:25" ht="18">
      <c r="A62" s="1"/>
    </row>
    <row r="64" spans="1:25" ht="18" customHeight="1">
      <c r="A64" s="352" t="s">
        <v>446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</row>
    <row r="65" spans="1:33" ht="15" customHeight="1">
      <c r="A65" s="345"/>
      <c r="B65" s="347" t="s">
        <v>36</v>
      </c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3"/>
    </row>
    <row r="66" spans="1:33" ht="73.5" customHeight="1">
      <c r="A66" s="360"/>
      <c r="B66" s="361" t="s">
        <v>37</v>
      </c>
      <c r="C66" s="362"/>
      <c r="D66" s="362" t="s">
        <v>38</v>
      </c>
      <c r="E66" s="362"/>
      <c r="F66" s="362" t="s">
        <v>39</v>
      </c>
      <c r="G66" s="362"/>
      <c r="H66" s="362" t="s">
        <v>40</v>
      </c>
      <c r="I66" s="362"/>
      <c r="J66" s="362" t="s">
        <v>41</v>
      </c>
      <c r="K66" s="362"/>
      <c r="L66" s="362" t="s">
        <v>42</v>
      </c>
      <c r="M66" s="362"/>
      <c r="N66" s="362" t="s">
        <v>43</v>
      </c>
      <c r="O66" s="362"/>
      <c r="P66" s="362" t="s">
        <v>44</v>
      </c>
      <c r="Q66" s="362"/>
      <c r="R66" s="362" t="s">
        <v>45</v>
      </c>
      <c r="S66" s="362"/>
      <c r="T66" s="362" t="s">
        <v>46</v>
      </c>
      <c r="U66" s="362"/>
      <c r="V66" s="362" t="s">
        <v>47</v>
      </c>
      <c r="W66" s="362"/>
      <c r="X66" s="362" t="s">
        <v>48</v>
      </c>
      <c r="Y66" s="363"/>
    </row>
    <row r="67" spans="1:33" ht="15" customHeight="1">
      <c r="A67" s="346"/>
      <c r="B67" s="53" t="s">
        <v>4</v>
      </c>
      <c r="C67" s="54" t="s">
        <v>5</v>
      </c>
      <c r="D67" s="54" t="s">
        <v>4</v>
      </c>
      <c r="E67" s="54" t="s">
        <v>5</v>
      </c>
      <c r="F67" s="54" t="s">
        <v>4</v>
      </c>
      <c r="G67" s="54" t="s">
        <v>5</v>
      </c>
      <c r="H67" s="54" t="s">
        <v>4</v>
      </c>
      <c r="I67" s="54" t="s">
        <v>5</v>
      </c>
      <c r="J67" s="54" t="s">
        <v>4</v>
      </c>
      <c r="K67" s="54" t="s">
        <v>5</v>
      </c>
      <c r="L67" s="54" t="s">
        <v>4</v>
      </c>
      <c r="M67" s="54" t="s">
        <v>5</v>
      </c>
      <c r="N67" s="54" t="s">
        <v>4</v>
      </c>
      <c r="O67" s="54" t="s">
        <v>5</v>
      </c>
      <c r="P67" s="54" t="s">
        <v>4</v>
      </c>
      <c r="Q67" s="54" t="s">
        <v>5</v>
      </c>
      <c r="R67" s="54" t="s">
        <v>4</v>
      </c>
      <c r="S67" s="54" t="s">
        <v>5</v>
      </c>
      <c r="T67" s="54" t="s">
        <v>4</v>
      </c>
      <c r="U67" s="54" t="s">
        <v>5</v>
      </c>
      <c r="V67" s="54" t="s">
        <v>4</v>
      </c>
      <c r="W67" s="54" t="s">
        <v>5</v>
      </c>
      <c r="X67" s="54" t="s">
        <v>4</v>
      </c>
      <c r="Y67" s="55" t="s">
        <v>5</v>
      </c>
    </row>
    <row r="68" spans="1:33" ht="24">
      <c r="A68" s="2" t="s">
        <v>6</v>
      </c>
      <c r="B68" s="5">
        <v>34</v>
      </c>
      <c r="C68" s="6">
        <v>0.45333333333333337</v>
      </c>
      <c r="D68" s="7">
        <v>3</v>
      </c>
      <c r="E68" s="6">
        <v>0.04</v>
      </c>
      <c r="F68" s="7">
        <v>0</v>
      </c>
      <c r="G68" s="6">
        <v>0</v>
      </c>
      <c r="H68" s="7">
        <v>1</v>
      </c>
      <c r="I68" s="6">
        <v>1.3333333333333332E-2</v>
      </c>
      <c r="J68" s="7">
        <v>3</v>
      </c>
      <c r="K68" s="6">
        <v>0.04</v>
      </c>
      <c r="L68" s="7">
        <v>0</v>
      </c>
      <c r="M68" s="6">
        <v>0</v>
      </c>
      <c r="N68" s="7">
        <v>11</v>
      </c>
      <c r="O68" s="6">
        <v>0.14666666666666667</v>
      </c>
      <c r="P68" s="7">
        <v>14</v>
      </c>
      <c r="Q68" s="6">
        <v>0.18666666666666668</v>
      </c>
      <c r="R68" s="7">
        <v>0</v>
      </c>
      <c r="S68" s="6">
        <v>0</v>
      </c>
      <c r="T68" s="7">
        <v>0</v>
      </c>
      <c r="U68" s="6">
        <v>0</v>
      </c>
      <c r="V68" s="7">
        <v>3</v>
      </c>
      <c r="W68" s="6">
        <v>0.04</v>
      </c>
      <c r="X68" s="7">
        <v>6</v>
      </c>
      <c r="Y68" s="8">
        <v>0.08</v>
      </c>
    </row>
    <row r="69" spans="1:33">
      <c r="A69" s="3" t="s">
        <v>7</v>
      </c>
      <c r="B69" s="9">
        <v>5</v>
      </c>
      <c r="C69" s="10">
        <v>0.26315789473684209</v>
      </c>
      <c r="D69" s="11">
        <v>0</v>
      </c>
      <c r="E69" s="10">
        <v>0</v>
      </c>
      <c r="F69" s="11">
        <v>0</v>
      </c>
      <c r="G69" s="10">
        <v>0</v>
      </c>
      <c r="H69" s="11">
        <v>0</v>
      </c>
      <c r="I69" s="10">
        <v>0</v>
      </c>
      <c r="J69" s="11">
        <v>0</v>
      </c>
      <c r="K69" s="10">
        <v>0</v>
      </c>
      <c r="L69" s="11">
        <v>0</v>
      </c>
      <c r="M69" s="10">
        <v>0</v>
      </c>
      <c r="N69" s="11">
        <v>2</v>
      </c>
      <c r="O69" s="10">
        <v>0.10526315789473685</v>
      </c>
      <c r="P69" s="11">
        <v>6</v>
      </c>
      <c r="Q69" s="10">
        <v>0.31578947368421051</v>
      </c>
      <c r="R69" s="11">
        <v>0</v>
      </c>
      <c r="S69" s="10">
        <v>0</v>
      </c>
      <c r="T69" s="11">
        <v>1</v>
      </c>
      <c r="U69" s="10">
        <v>5.2631578947368425E-2</v>
      </c>
      <c r="V69" s="11">
        <v>2</v>
      </c>
      <c r="W69" s="10">
        <v>0.10526315789473685</v>
      </c>
      <c r="X69" s="11">
        <v>3</v>
      </c>
      <c r="Y69" s="12">
        <v>0.15789473684210525</v>
      </c>
    </row>
    <row r="70" spans="1:33" ht="38.25" customHeight="1">
      <c r="A70" s="3" t="s">
        <v>8</v>
      </c>
      <c r="B70" s="9">
        <v>28</v>
      </c>
      <c r="C70" s="10">
        <v>0.4</v>
      </c>
      <c r="D70" s="11">
        <v>2</v>
      </c>
      <c r="E70" s="10">
        <v>2.8571428571428571E-2</v>
      </c>
      <c r="F70" s="11">
        <v>0</v>
      </c>
      <c r="G70" s="10">
        <v>0</v>
      </c>
      <c r="H70" s="11">
        <v>0</v>
      </c>
      <c r="I70" s="10">
        <v>0</v>
      </c>
      <c r="J70" s="11">
        <v>5</v>
      </c>
      <c r="K70" s="10">
        <v>7.1428571428571438E-2</v>
      </c>
      <c r="L70" s="11">
        <v>1</v>
      </c>
      <c r="M70" s="10">
        <v>1.4285714285714285E-2</v>
      </c>
      <c r="N70" s="11">
        <v>3</v>
      </c>
      <c r="O70" s="10">
        <v>4.2857142857142858E-2</v>
      </c>
      <c r="P70" s="11">
        <v>13</v>
      </c>
      <c r="Q70" s="10">
        <v>0.18571428571428572</v>
      </c>
      <c r="R70" s="11">
        <v>0</v>
      </c>
      <c r="S70" s="10">
        <v>0</v>
      </c>
      <c r="T70" s="11">
        <v>0</v>
      </c>
      <c r="U70" s="10">
        <v>0</v>
      </c>
      <c r="V70" s="11">
        <v>12</v>
      </c>
      <c r="W70" s="10">
        <v>0.17142857142857143</v>
      </c>
      <c r="X70" s="11">
        <v>6</v>
      </c>
      <c r="Y70" s="12">
        <v>8.5714285714285715E-2</v>
      </c>
    </row>
    <row r="71" spans="1:33" ht="36">
      <c r="A71" s="3" t="s">
        <v>9</v>
      </c>
      <c r="B71" s="9">
        <v>6</v>
      </c>
      <c r="C71" s="10">
        <v>0.4</v>
      </c>
      <c r="D71" s="11">
        <v>1</v>
      </c>
      <c r="E71" s="10">
        <v>6.6666666666666666E-2</v>
      </c>
      <c r="F71" s="11">
        <v>0</v>
      </c>
      <c r="G71" s="10">
        <v>0</v>
      </c>
      <c r="H71" s="11">
        <v>0</v>
      </c>
      <c r="I71" s="10">
        <v>0</v>
      </c>
      <c r="J71" s="11">
        <v>0</v>
      </c>
      <c r="K71" s="10">
        <v>0</v>
      </c>
      <c r="L71" s="11">
        <v>1</v>
      </c>
      <c r="M71" s="10">
        <v>6.6666666666666666E-2</v>
      </c>
      <c r="N71" s="11">
        <v>4</v>
      </c>
      <c r="O71" s="10">
        <v>0.26666666666666666</v>
      </c>
      <c r="P71" s="11">
        <v>1</v>
      </c>
      <c r="Q71" s="10">
        <v>6.6666666666666666E-2</v>
      </c>
      <c r="R71" s="11">
        <v>0</v>
      </c>
      <c r="S71" s="10">
        <v>0</v>
      </c>
      <c r="T71" s="11">
        <v>0</v>
      </c>
      <c r="U71" s="10">
        <v>0</v>
      </c>
      <c r="V71" s="11">
        <v>2</v>
      </c>
      <c r="W71" s="10">
        <v>0.13333333333333333</v>
      </c>
      <c r="X71" s="11">
        <v>0</v>
      </c>
      <c r="Y71" s="12">
        <v>0</v>
      </c>
    </row>
    <row r="72" spans="1:33" ht="39" customHeight="1">
      <c r="A72" s="3" t="s">
        <v>10</v>
      </c>
      <c r="B72" s="9">
        <v>6</v>
      </c>
      <c r="C72" s="10">
        <v>0.35294117647058826</v>
      </c>
      <c r="D72" s="11">
        <v>0</v>
      </c>
      <c r="E72" s="10">
        <v>0</v>
      </c>
      <c r="F72" s="11">
        <v>1</v>
      </c>
      <c r="G72" s="10">
        <v>5.8823529411764712E-2</v>
      </c>
      <c r="H72" s="11">
        <v>0</v>
      </c>
      <c r="I72" s="10">
        <v>0</v>
      </c>
      <c r="J72" s="11">
        <v>0</v>
      </c>
      <c r="K72" s="10">
        <v>0</v>
      </c>
      <c r="L72" s="11">
        <v>0</v>
      </c>
      <c r="M72" s="10">
        <v>0</v>
      </c>
      <c r="N72" s="11">
        <v>4</v>
      </c>
      <c r="O72" s="10">
        <v>0.23529411764705885</v>
      </c>
      <c r="P72" s="11">
        <v>2</v>
      </c>
      <c r="Q72" s="10">
        <v>0.11764705882352942</v>
      </c>
      <c r="R72" s="11">
        <v>0</v>
      </c>
      <c r="S72" s="10">
        <v>0</v>
      </c>
      <c r="T72" s="11">
        <v>0</v>
      </c>
      <c r="U72" s="10">
        <v>0</v>
      </c>
      <c r="V72" s="11">
        <v>4</v>
      </c>
      <c r="W72" s="10">
        <v>0.23529411764705885</v>
      </c>
      <c r="X72" s="11">
        <v>0</v>
      </c>
      <c r="Y72" s="12">
        <v>0</v>
      </c>
    </row>
    <row r="73" spans="1:33" ht="15" customHeight="1">
      <c r="A73" s="4" t="s">
        <v>11</v>
      </c>
      <c r="B73" s="13">
        <v>79</v>
      </c>
      <c r="C73" s="14">
        <v>0.40306122448979592</v>
      </c>
      <c r="D73" s="15">
        <v>6</v>
      </c>
      <c r="E73" s="14">
        <v>3.0612244897959183E-2</v>
      </c>
      <c r="F73" s="15">
        <v>1</v>
      </c>
      <c r="G73" s="17">
        <v>5.1020408163265311E-3</v>
      </c>
      <c r="H73" s="15">
        <v>1</v>
      </c>
      <c r="I73" s="17">
        <v>5.1020408163265311E-3</v>
      </c>
      <c r="J73" s="15">
        <v>8</v>
      </c>
      <c r="K73" s="14">
        <v>4.0816326530612249E-2</v>
      </c>
      <c r="L73" s="15">
        <v>2</v>
      </c>
      <c r="M73" s="14">
        <v>1.0204081632653062E-2</v>
      </c>
      <c r="N73" s="15">
        <v>24</v>
      </c>
      <c r="O73" s="14">
        <v>0.12244897959183673</v>
      </c>
      <c r="P73" s="15">
        <v>36</v>
      </c>
      <c r="Q73" s="14">
        <v>0.18367346938775511</v>
      </c>
      <c r="R73" s="15">
        <v>0</v>
      </c>
      <c r="S73" s="14">
        <v>0</v>
      </c>
      <c r="T73" s="15">
        <v>1</v>
      </c>
      <c r="U73" s="17">
        <v>5.1020408163265311E-3</v>
      </c>
      <c r="V73" s="15">
        <v>23</v>
      </c>
      <c r="W73" s="14">
        <v>0.11734693877551021</v>
      </c>
      <c r="X73" s="15">
        <v>15</v>
      </c>
      <c r="Y73" s="16">
        <v>7.6530612244897961E-2</v>
      </c>
    </row>
    <row r="76" spans="1:33" ht="23.25">
      <c r="A76" s="56" t="s">
        <v>270</v>
      </c>
    </row>
    <row r="78" spans="1:33" ht="18" customHeight="1" thickBot="1">
      <c r="A78" s="365" t="s">
        <v>49</v>
      </c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customHeight="1" thickTop="1">
      <c r="A79" s="345"/>
      <c r="B79" s="366" t="s">
        <v>284</v>
      </c>
      <c r="C79" s="367"/>
      <c r="D79" s="367"/>
      <c r="E79" s="367"/>
      <c r="F79" s="367"/>
      <c r="G79" s="367"/>
      <c r="H79" s="367"/>
      <c r="I79" s="367"/>
      <c r="J79" s="367"/>
      <c r="K79" s="368"/>
    </row>
    <row r="80" spans="1:33" ht="15" customHeight="1">
      <c r="A80" s="360"/>
      <c r="B80" s="364" t="s">
        <v>283</v>
      </c>
      <c r="C80" s="362"/>
      <c r="D80" s="364" t="s">
        <v>282</v>
      </c>
      <c r="E80" s="362"/>
      <c r="F80" s="364" t="s">
        <v>281</v>
      </c>
      <c r="G80" s="362"/>
      <c r="H80" s="364" t="s">
        <v>280</v>
      </c>
      <c r="I80" s="362"/>
      <c r="J80" s="364" t="s">
        <v>279</v>
      </c>
      <c r="K80" s="363"/>
    </row>
    <row r="81" spans="1:13" ht="15" customHeight="1" thickBot="1">
      <c r="A81" s="346"/>
      <c r="B81" s="54" t="s">
        <v>4</v>
      </c>
      <c r="C81" s="54" t="s">
        <v>5</v>
      </c>
      <c r="D81" s="54" t="s">
        <v>4</v>
      </c>
      <c r="E81" s="54" t="s">
        <v>5</v>
      </c>
      <c r="F81" s="54" t="s">
        <v>4</v>
      </c>
      <c r="G81" s="54" t="s">
        <v>5</v>
      </c>
      <c r="H81" s="54" t="s">
        <v>4</v>
      </c>
      <c r="I81" s="54" t="s">
        <v>5</v>
      </c>
      <c r="J81" s="54" t="s">
        <v>4</v>
      </c>
      <c r="K81" s="55" t="s">
        <v>5</v>
      </c>
    </row>
    <row r="82" spans="1:13" ht="24.75" thickTop="1">
      <c r="A82" s="2" t="s">
        <v>6</v>
      </c>
      <c r="B82" s="7">
        <v>32</v>
      </c>
      <c r="C82" s="6">
        <v>0.438</v>
      </c>
      <c r="D82" s="7">
        <v>8</v>
      </c>
      <c r="E82" s="6">
        <v>0.1095890410958904</v>
      </c>
      <c r="F82" s="7">
        <v>13</v>
      </c>
      <c r="G82" s="6">
        <v>0.17808219178082191</v>
      </c>
      <c r="H82" s="7">
        <v>15</v>
      </c>
      <c r="I82" s="6">
        <v>0.20547945205479451</v>
      </c>
      <c r="J82" s="7">
        <v>5</v>
      </c>
      <c r="K82" s="8">
        <v>6.8493150684931503E-2</v>
      </c>
    </row>
    <row r="83" spans="1:13">
      <c r="A83" s="3" t="s">
        <v>7</v>
      </c>
      <c r="B83" s="11">
        <v>10</v>
      </c>
      <c r="C83" s="10">
        <v>0.52600000000000002</v>
      </c>
      <c r="D83" s="11">
        <v>0</v>
      </c>
      <c r="E83" s="10">
        <v>0</v>
      </c>
      <c r="F83" s="11">
        <v>4</v>
      </c>
      <c r="G83" s="10">
        <v>0.2105263157894737</v>
      </c>
      <c r="H83" s="11">
        <v>3</v>
      </c>
      <c r="I83" s="10">
        <v>0.15789473684210525</v>
      </c>
      <c r="J83" s="11">
        <v>2</v>
      </c>
      <c r="K83" s="12">
        <v>0.10526315789473685</v>
      </c>
    </row>
    <row r="84" spans="1:13" ht="40.5" customHeight="1">
      <c r="A84" s="3" t="s">
        <v>8</v>
      </c>
      <c r="B84" s="11">
        <v>28</v>
      </c>
      <c r="C84" s="10">
        <v>0.4</v>
      </c>
      <c r="D84" s="11">
        <v>5</v>
      </c>
      <c r="E84" s="10">
        <v>7.1428571428571438E-2</v>
      </c>
      <c r="F84" s="11">
        <v>8</v>
      </c>
      <c r="G84" s="10">
        <v>0.11428571428571428</v>
      </c>
      <c r="H84" s="11">
        <v>22</v>
      </c>
      <c r="I84" s="10">
        <v>0.31428571428571428</v>
      </c>
      <c r="J84" s="11">
        <v>7</v>
      </c>
      <c r="K84" s="12">
        <v>0.1</v>
      </c>
    </row>
    <row r="85" spans="1:13" ht="36">
      <c r="A85" s="3" t="s">
        <v>9</v>
      </c>
      <c r="B85" s="11">
        <v>6</v>
      </c>
      <c r="C85" s="10">
        <v>0.42899999999999999</v>
      </c>
      <c r="D85" s="11">
        <v>1</v>
      </c>
      <c r="E85" s="10">
        <v>7.1428571428571438E-2</v>
      </c>
      <c r="F85" s="11">
        <v>3</v>
      </c>
      <c r="G85" s="10">
        <v>0.21428571428571427</v>
      </c>
      <c r="H85" s="11">
        <v>3</v>
      </c>
      <c r="I85" s="10">
        <v>0.21428571428571427</v>
      </c>
      <c r="J85" s="11">
        <v>1</v>
      </c>
      <c r="K85" s="12">
        <v>7.1428571428571438E-2</v>
      </c>
    </row>
    <row r="86" spans="1:13" ht="40.5" customHeight="1">
      <c r="A86" s="3" t="s">
        <v>10</v>
      </c>
      <c r="B86" s="11">
        <v>11</v>
      </c>
      <c r="C86" s="10">
        <v>0.64700000000000002</v>
      </c>
      <c r="D86" s="11">
        <v>1</v>
      </c>
      <c r="E86" s="10">
        <v>5.8823529411764712E-2</v>
      </c>
      <c r="F86" s="11">
        <v>1</v>
      </c>
      <c r="G86" s="10">
        <v>5.8823529411764712E-2</v>
      </c>
      <c r="H86" s="11">
        <v>4</v>
      </c>
      <c r="I86" s="10">
        <v>0.23529411764705885</v>
      </c>
      <c r="J86" s="11">
        <v>0</v>
      </c>
      <c r="K86" s="12">
        <v>0</v>
      </c>
    </row>
    <row r="87" spans="1:13" ht="15" customHeight="1" thickBot="1">
      <c r="A87" s="4" t="s">
        <v>11</v>
      </c>
      <c r="B87" s="15">
        <v>87</v>
      </c>
      <c r="C87" s="14">
        <v>0.45100000000000001</v>
      </c>
      <c r="D87" s="15">
        <v>15</v>
      </c>
      <c r="E87" s="14">
        <v>7.7720207253886009E-2</v>
      </c>
      <c r="F87" s="15">
        <v>29</v>
      </c>
      <c r="G87" s="14">
        <v>0.15025906735751296</v>
      </c>
      <c r="H87" s="15">
        <v>47</v>
      </c>
      <c r="I87" s="14">
        <v>0.24352331606217617</v>
      </c>
      <c r="J87" s="15">
        <v>15</v>
      </c>
      <c r="K87" s="16">
        <v>7.7720207253886009E-2</v>
      </c>
    </row>
    <row r="88" spans="1:13" ht="15.75" thickTop="1"/>
    <row r="90" spans="1:13" ht="15.75" thickBot="1">
      <c r="A90" s="332" t="s">
        <v>311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</row>
    <row r="91" spans="1:13" ht="15.75" customHeight="1" thickTop="1">
      <c r="A91" s="355"/>
      <c r="B91" s="374" t="s">
        <v>51</v>
      </c>
      <c r="C91" s="375"/>
      <c r="D91" s="375"/>
      <c r="E91" s="375"/>
      <c r="F91" s="375"/>
      <c r="G91" s="375"/>
      <c r="H91" s="375"/>
      <c r="I91" s="375"/>
      <c r="J91" s="375"/>
      <c r="K91" s="375"/>
      <c r="L91" s="375"/>
      <c r="M91" s="376"/>
    </row>
    <row r="92" spans="1:13" ht="15" customHeight="1">
      <c r="A92" s="356"/>
      <c r="B92" s="377" t="s">
        <v>52</v>
      </c>
      <c r="C92" s="378"/>
      <c r="D92" s="378"/>
      <c r="E92" s="379"/>
      <c r="F92" s="380" t="s">
        <v>53</v>
      </c>
      <c r="G92" s="378"/>
      <c r="H92" s="378"/>
      <c r="I92" s="379"/>
      <c r="J92" s="380" t="s">
        <v>54</v>
      </c>
      <c r="K92" s="378"/>
      <c r="L92" s="378"/>
      <c r="M92" s="381"/>
    </row>
    <row r="93" spans="1:13" ht="24.75" customHeight="1">
      <c r="A93" s="356"/>
      <c r="B93" s="377" t="s">
        <v>55</v>
      </c>
      <c r="C93" s="378"/>
      <c r="D93" s="378"/>
      <c r="E93" s="379"/>
      <c r="F93" s="380" t="s">
        <v>55</v>
      </c>
      <c r="G93" s="378"/>
      <c r="H93" s="378"/>
      <c r="I93" s="379"/>
      <c r="J93" s="380" t="s">
        <v>55</v>
      </c>
      <c r="K93" s="378"/>
      <c r="L93" s="378"/>
      <c r="M93" s="381"/>
    </row>
    <row r="94" spans="1:13" ht="15" customHeight="1">
      <c r="A94" s="356"/>
      <c r="B94" s="377" t="s">
        <v>312</v>
      </c>
      <c r="C94" s="379"/>
      <c r="D94" s="380" t="s">
        <v>313</v>
      </c>
      <c r="E94" s="379"/>
      <c r="F94" s="380" t="s">
        <v>312</v>
      </c>
      <c r="G94" s="379"/>
      <c r="H94" s="380" t="s">
        <v>313</v>
      </c>
      <c r="I94" s="379"/>
      <c r="J94" s="380" t="s">
        <v>312</v>
      </c>
      <c r="K94" s="379"/>
      <c r="L94" s="380" t="s">
        <v>313</v>
      </c>
      <c r="M94" s="381"/>
    </row>
    <row r="95" spans="1:13" ht="15.75" thickBot="1">
      <c r="A95" s="357"/>
      <c r="B95" s="89" t="s">
        <v>4</v>
      </c>
      <c r="C95" s="90" t="s">
        <v>5</v>
      </c>
      <c r="D95" s="90" t="s">
        <v>4</v>
      </c>
      <c r="E95" s="90" t="s">
        <v>5</v>
      </c>
      <c r="F95" s="90" t="s">
        <v>4</v>
      </c>
      <c r="G95" s="90" t="s">
        <v>5</v>
      </c>
      <c r="H95" s="90" t="s">
        <v>4</v>
      </c>
      <c r="I95" s="90" t="s">
        <v>5</v>
      </c>
      <c r="J95" s="90" t="s">
        <v>4</v>
      </c>
      <c r="K95" s="90" t="s">
        <v>5</v>
      </c>
      <c r="L95" s="90" t="s">
        <v>4</v>
      </c>
      <c r="M95" s="91" t="s">
        <v>5</v>
      </c>
    </row>
    <row r="96" spans="1:13" ht="24.75" thickTop="1">
      <c r="A96" s="74" t="s">
        <v>6</v>
      </c>
      <c r="B96" s="75">
        <v>3</v>
      </c>
      <c r="C96" s="76">
        <v>0.04</v>
      </c>
      <c r="D96" s="77">
        <v>48</v>
      </c>
      <c r="E96" s="76">
        <v>0.64</v>
      </c>
      <c r="F96" s="77">
        <v>2</v>
      </c>
      <c r="G96" s="76">
        <v>2.6666666666666668E-2</v>
      </c>
      <c r="H96" s="77">
        <v>15</v>
      </c>
      <c r="I96" s="76">
        <v>0.2</v>
      </c>
      <c r="J96" s="77">
        <v>6</v>
      </c>
      <c r="K96" s="76">
        <v>0.08</v>
      </c>
      <c r="L96" s="77">
        <v>1</v>
      </c>
      <c r="M96" s="76">
        <v>1.3333333333333334E-2</v>
      </c>
    </row>
    <row r="97" spans="1:13">
      <c r="A97" s="79" t="s">
        <v>7</v>
      </c>
      <c r="B97" s="80">
        <v>1</v>
      </c>
      <c r="C97" s="81">
        <v>5.2631578947368418E-2</v>
      </c>
      <c r="D97" s="82">
        <v>9</v>
      </c>
      <c r="E97" s="81">
        <v>0.47368421052631576</v>
      </c>
      <c r="F97" s="82">
        <v>0</v>
      </c>
      <c r="G97" s="81">
        <v>0</v>
      </c>
      <c r="H97" s="82">
        <v>6</v>
      </c>
      <c r="I97" s="81">
        <v>0.31578947368421051</v>
      </c>
      <c r="J97" s="82">
        <v>1</v>
      </c>
      <c r="K97" s="81">
        <v>5.2631578947368418E-2</v>
      </c>
      <c r="L97" s="82">
        <v>2</v>
      </c>
      <c r="M97" s="81">
        <v>0.10526315789473684</v>
      </c>
    </row>
    <row r="98" spans="1:13" ht="48">
      <c r="A98" s="79" t="s">
        <v>8</v>
      </c>
      <c r="B98" s="80">
        <v>1</v>
      </c>
      <c r="C98" s="81">
        <v>1.4285714285714285E-2</v>
      </c>
      <c r="D98" s="82">
        <v>38</v>
      </c>
      <c r="E98" s="81">
        <v>0.54285714285714282</v>
      </c>
      <c r="F98" s="82">
        <v>6</v>
      </c>
      <c r="G98" s="81">
        <v>8.5714285714285715E-2</v>
      </c>
      <c r="H98" s="82">
        <v>13</v>
      </c>
      <c r="I98" s="81">
        <v>0.18571428571428572</v>
      </c>
      <c r="J98" s="82">
        <v>11</v>
      </c>
      <c r="K98" s="81">
        <v>0.15714285714285714</v>
      </c>
      <c r="L98" s="82">
        <v>1</v>
      </c>
      <c r="M98" s="81">
        <v>1.4285714285714285E-2</v>
      </c>
    </row>
    <row r="99" spans="1:13" ht="36">
      <c r="A99" s="79" t="s">
        <v>9</v>
      </c>
      <c r="B99" s="80">
        <v>1</v>
      </c>
      <c r="C99" s="81">
        <v>6.6666666666666666E-2</v>
      </c>
      <c r="D99" s="82">
        <v>9</v>
      </c>
      <c r="E99" s="81">
        <v>0.6</v>
      </c>
      <c r="F99" s="82">
        <v>0</v>
      </c>
      <c r="G99" s="81">
        <v>0</v>
      </c>
      <c r="H99" s="82">
        <v>2</v>
      </c>
      <c r="I99" s="81">
        <v>0.13333333333333333</v>
      </c>
      <c r="J99" s="82">
        <v>2</v>
      </c>
      <c r="K99" s="81">
        <v>0.13333333333333333</v>
      </c>
      <c r="L99" s="82">
        <v>1</v>
      </c>
      <c r="M99" s="81">
        <v>6.6666666666666666E-2</v>
      </c>
    </row>
    <row r="100" spans="1:13" ht="48">
      <c r="A100" s="79" t="s">
        <v>10</v>
      </c>
      <c r="B100" s="80">
        <v>0</v>
      </c>
      <c r="C100" s="81">
        <v>0</v>
      </c>
      <c r="D100" s="82">
        <v>8</v>
      </c>
      <c r="E100" s="81">
        <v>0.47058823529411764</v>
      </c>
      <c r="F100" s="82">
        <v>0</v>
      </c>
      <c r="G100" s="81">
        <v>0</v>
      </c>
      <c r="H100" s="82">
        <v>3</v>
      </c>
      <c r="I100" s="81">
        <v>0.17647058823529413</v>
      </c>
      <c r="J100" s="82">
        <v>4</v>
      </c>
      <c r="K100" s="81">
        <v>0.23529411764705882</v>
      </c>
      <c r="L100" s="82">
        <v>2</v>
      </c>
      <c r="M100" s="81">
        <v>0.11764705882352941</v>
      </c>
    </row>
    <row r="101" spans="1:13" ht="15.75" thickBot="1">
      <c r="A101" s="84" t="s">
        <v>11</v>
      </c>
      <c r="B101" s="85">
        <v>6</v>
      </c>
      <c r="C101" s="86">
        <v>3.0612244897959183E-2</v>
      </c>
      <c r="D101" s="87">
        <v>112</v>
      </c>
      <c r="E101" s="86">
        <v>0.5714285714285714</v>
      </c>
      <c r="F101" s="87">
        <v>8</v>
      </c>
      <c r="G101" s="86">
        <v>4.0816326530612242E-2</v>
      </c>
      <c r="H101" s="87">
        <v>39</v>
      </c>
      <c r="I101" s="86">
        <v>0.19897959183673469</v>
      </c>
      <c r="J101" s="87">
        <v>24</v>
      </c>
      <c r="K101" s="86">
        <v>0.12244897959183673</v>
      </c>
      <c r="L101" s="87">
        <v>7</v>
      </c>
      <c r="M101" s="86">
        <v>3.5714285714285712E-2</v>
      </c>
    </row>
    <row r="102" spans="1:13" ht="15.75" thickTop="1"/>
    <row r="104" spans="1:13" ht="18" customHeight="1">
      <c r="A104" s="352" t="s">
        <v>56</v>
      </c>
      <c r="B104" s="352"/>
      <c r="C104" s="352"/>
      <c r="D104" s="352"/>
      <c r="E104" s="352"/>
      <c r="F104" s="352"/>
      <c r="G104" s="352"/>
      <c r="H104" s="352"/>
      <c r="I104" s="352"/>
      <c r="J104" s="352"/>
      <c r="K104" s="352"/>
    </row>
    <row r="105" spans="1:13" ht="15" customHeight="1">
      <c r="A105" s="345"/>
      <c r="B105" s="347" t="s">
        <v>57</v>
      </c>
      <c r="C105" s="342"/>
      <c r="D105" s="342"/>
      <c r="E105" s="342"/>
      <c r="F105" s="342"/>
      <c r="G105" s="342"/>
      <c r="H105" s="342"/>
      <c r="I105" s="342"/>
      <c r="J105" s="342"/>
      <c r="K105" s="343"/>
    </row>
    <row r="106" spans="1:13" ht="15" customHeight="1">
      <c r="A106" s="360"/>
      <c r="B106" s="361" t="s">
        <v>58</v>
      </c>
      <c r="C106" s="362"/>
      <c r="D106" s="362" t="s">
        <v>59</v>
      </c>
      <c r="E106" s="362"/>
      <c r="F106" s="362" t="s">
        <v>60</v>
      </c>
      <c r="G106" s="362"/>
      <c r="H106" s="362" t="s">
        <v>61</v>
      </c>
      <c r="I106" s="362"/>
      <c r="J106" s="362" t="s">
        <v>62</v>
      </c>
      <c r="K106" s="363"/>
    </row>
    <row r="107" spans="1:13" ht="15" customHeight="1">
      <c r="A107" s="346"/>
      <c r="B107" s="53" t="s">
        <v>4</v>
      </c>
      <c r="C107" s="54" t="s">
        <v>5</v>
      </c>
      <c r="D107" s="54" t="s">
        <v>4</v>
      </c>
      <c r="E107" s="54" t="s">
        <v>5</v>
      </c>
      <c r="F107" s="54" t="s">
        <v>4</v>
      </c>
      <c r="G107" s="54" t="s">
        <v>5</v>
      </c>
      <c r="H107" s="54" t="s">
        <v>4</v>
      </c>
      <c r="I107" s="54" t="s">
        <v>5</v>
      </c>
      <c r="J107" s="54" t="s">
        <v>4</v>
      </c>
      <c r="K107" s="55" t="s">
        <v>5</v>
      </c>
    </row>
    <row r="108" spans="1:13" ht="24">
      <c r="A108" s="2" t="s">
        <v>6</v>
      </c>
      <c r="B108" s="5">
        <v>42</v>
      </c>
      <c r="C108" s="6">
        <v>0.56000000000000005</v>
      </c>
      <c r="D108" s="7">
        <v>4</v>
      </c>
      <c r="E108" s="6">
        <v>5.333333333333333E-2</v>
      </c>
      <c r="F108" s="7">
        <v>26</v>
      </c>
      <c r="G108" s="6">
        <v>0.34666666666666662</v>
      </c>
      <c r="H108" s="7">
        <v>3</v>
      </c>
      <c r="I108" s="6">
        <v>0.04</v>
      </c>
      <c r="J108" s="7">
        <v>0</v>
      </c>
      <c r="K108" s="8">
        <v>0</v>
      </c>
    </row>
    <row r="109" spans="1:13">
      <c r="A109" s="3" t="s">
        <v>7</v>
      </c>
      <c r="B109" s="9">
        <v>8</v>
      </c>
      <c r="C109" s="10">
        <v>0.4210526315789474</v>
      </c>
      <c r="D109" s="11">
        <v>2</v>
      </c>
      <c r="E109" s="10">
        <v>0.10526315789473685</v>
      </c>
      <c r="F109" s="11">
        <v>5</v>
      </c>
      <c r="G109" s="10">
        <v>0.26315789473684209</v>
      </c>
      <c r="H109" s="11">
        <v>4</v>
      </c>
      <c r="I109" s="10">
        <v>0.2105263157894737</v>
      </c>
      <c r="J109" s="11">
        <v>0</v>
      </c>
      <c r="K109" s="12">
        <v>0</v>
      </c>
    </row>
    <row r="110" spans="1:13" ht="39" customHeight="1">
      <c r="A110" s="3" t="s">
        <v>8</v>
      </c>
      <c r="B110" s="9">
        <v>27</v>
      </c>
      <c r="C110" s="10">
        <v>0.38571428571428568</v>
      </c>
      <c r="D110" s="11">
        <v>7</v>
      </c>
      <c r="E110" s="10">
        <v>0.1</v>
      </c>
      <c r="F110" s="11">
        <v>29</v>
      </c>
      <c r="G110" s="10">
        <v>0.41428571428571431</v>
      </c>
      <c r="H110" s="11">
        <v>7</v>
      </c>
      <c r="I110" s="10">
        <v>0.1</v>
      </c>
      <c r="J110" s="11">
        <v>0</v>
      </c>
      <c r="K110" s="12">
        <v>0</v>
      </c>
    </row>
    <row r="111" spans="1:13" ht="36">
      <c r="A111" s="3" t="s">
        <v>9</v>
      </c>
      <c r="B111" s="9">
        <v>4</v>
      </c>
      <c r="C111" s="10">
        <v>0.26666666666666666</v>
      </c>
      <c r="D111" s="11">
        <v>2</v>
      </c>
      <c r="E111" s="10">
        <v>0.13333333333333333</v>
      </c>
      <c r="F111" s="11">
        <v>5</v>
      </c>
      <c r="G111" s="10">
        <v>0.33333333333333337</v>
      </c>
      <c r="H111" s="11">
        <v>3</v>
      </c>
      <c r="I111" s="10">
        <v>0.2</v>
      </c>
      <c r="J111" s="11">
        <v>1</v>
      </c>
      <c r="K111" s="12">
        <v>6.6666666666666666E-2</v>
      </c>
    </row>
    <row r="112" spans="1:13" ht="39" customHeight="1">
      <c r="A112" s="3" t="s">
        <v>10</v>
      </c>
      <c r="B112" s="9">
        <v>8</v>
      </c>
      <c r="C112" s="10">
        <v>0.4705882352941177</v>
      </c>
      <c r="D112" s="11">
        <v>1</v>
      </c>
      <c r="E112" s="10">
        <v>5.8823529411764712E-2</v>
      </c>
      <c r="F112" s="11">
        <v>7</v>
      </c>
      <c r="G112" s="10">
        <v>0.41176470588235298</v>
      </c>
      <c r="H112" s="11">
        <v>1</v>
      </c>
      <c r="I112" s="10">
        <v>5.8823529411764712E-2</v>
      </c>
      <c r="J112" s="11">
        <v>0</v>
      </c>
      <c r="K112" s="12">
        <v>0</v>
      </c>
    </row>
    <row r="113" spans="1:11" ht="15" customHeight="1">
      <c r="A113" s="4" t="s">
        <v>11</v>
      </c>
      <c r="B113" s="13">
        <v>89</v>
      </c>
      <c r="C113" s="14">
        <v>0.45408163265306123</v>
      </c>
      <c r="D113" s="15">
        <v>16</v>
      </c>
      <c r="E113" s="14">
        <v>8.1632653061224497E-2</v>
      </c>
      <c r="F113" s="15">
        <v>72</v>
      </c>
      <c r="G113" s="14">
        <v>0.36734693877551022</v>
      </c>
      <c r="H113" s="15">
        <v>18</v>
      </c>
      <c r="I113" s="14">
        <v>9.1836734693877556E-2</v>
      </c>
      <c r="J113" s="15">
        <v>1</v>
      </c>
      <c r="K113" s="18">
        <v>5.1020408163265311E-3</v>
      </c>
    </row>
    <row r="116" spans="1:11">
      <c r="A116" s="304" t="s">
        <v>447</v>
      </c>
    </row>
    <row r="118" spans="1:11" ht="18" customHeight="1">
      <c r="A118" s="352" t="s">
        <v>63</v>
      </c>
      <c r="B118" s="352"/>
      <c r="C118" s="352"/>
      <c r="D118" s="352"/>
      <c r="E118" s="352"/>
    </row>
    <row r="119" spans="1:11" ht="15" customHeight="1">
      <c r="A119" s="345"/>
      <c r="B119" s="347" t="s">
        <v>64</v>
      </c>
      <c r="C119" s="342"/>
      <c r="D119" s="342"/>
      <c r="E119" s="343"/>
    </row>
    <row r="120" spans="1:11" ht="15" customHeight="1">
      <c r="A120" s="360"/>
      <c r="B120" s="361" t="s">
        <v>65</v>
      </c>
      <c r="C120" s="362"/>
      <c r="D120" s="362" t="s">
        <v>66</v>
      </c>
      <c r="E120" s="363"/>
    </row>
    <row r="121" spans="1:11" ht="15" customHeight="1">
      <c r="A121" s="346"/>
      <c r="B121" s="53" t="s">
        <v>4</v>
      </c>
      <c r="C121" s="54" t="s">
        <v>5</v>
      </c>
      <c r="D121" s="54" t="s">
        <v>4</v>
      </c>
      <c r="E121" s="55" t="s">
        <v>5</v>
      </c>
    </row>
    <row r="122" spans="1:11" ht="24">
      <c r="A122" s="2" t="s">
        <v>6</v>
      </c>
      <c r="B122" s="5">
        <v>3</v>
      </c>
      <c r="C122" s="6">
        <v>0.1875</v>
      </c>
      <c r="D122" s="7">
        <v>1</v>
      </c>
      <c r="E122" s="8">
        <v>6.25E-2</v>
      </c>
    </row>
    <row r="123" spans="1:11">
      <c r="A123" s="3" t="s">
        <v>7</v>
      </c>
      <c r="B123" s="9">
        <v>1</v>
      </c>
      <c r="C123" s="10">
        <v>6.25E-2</v>
      </c>
      <c r="D123" s="11">
        <v>1</v>
      </c>
      <c r="E123" s="12">
        <v>6.25E-2</v>
      </c>
    </row>
    <row r="124" spans="1:11" ht="36.75" customHeight="1">
      <c r="A124" s="3" t="s">
        <v>8</v>
      </c>
      <c r="B124" s="9">
        <v>5</v>
      </c>
      <c r="C124" s="10">
        <v>0.3125</v>
      </c>
      <c r="D124" s="11">
        <v>2</v>
      </c>
      <c r="E124" s="12">
        <v>0.125</v>
      </c>
    </row>
    <row r="125" spans="1:11" ht="36">
      <c r="A125" s="3" t="s">
        <v>9</v>
      </c>
      <c r="B125" s="9">
        <v>2</v>
      </c>
      <c r="C125" s="10">
        <v>0.125</v>
      </c>
      <c r="D125" s="11">
        <v>0</v>
      </c>
      <c r="E125" s="12">
        <v>0</v>
      </c>
    </row>
    <row r="126" spans="1:11" ht="39" customHeight="1">
      <c r="A126" s="3" t="s">
        <v>10</v>
      </c>
      <c r="B126" s="9">
        <v>0</v>
      </c>
      <c r="C126" s="10">
        <v>0</v>
      </c>
      <c r="D126" s="11">
        <v>1</v>
      </c>
      <c r="E126" s="12">
        <v>6.25E-2</v>
      </c>
    </row>
    <row r="127" spans="1:11" ht="15" customHeight="1">
      <c r="A127" s="4" t="s">
        <v>11</v>
      </c>
      <c r="B127" s="13">
        <v>11</v>
      </c>
      <c r="C127" s="14">
        <v>0.6875</v>
      </c>
      <c r="D127" s="15">
        <v>5</v>
      </c>
      <c r="E127" s="16">
        <v>0.3125</v>
      </c>
    </row>
    <row r="130" spans="1:5" ht="18">
      <c r="A130" s="1"/>
    </row>
    <row r="131" spans="1:5">
      <c r="A131" s="304" t="s">
        <v>448</v>
      </c>
    </row>
    <row r="132" spans="1:5" ht="18" customHeight="1">
      <c r="A132" s="352" t="s">
        <v>67</v>
      </c>
      <c r="B132" s="352"/>
      <c r="C132" s="352"/>
      <c r="D132" s="352"/>
      <c r="E132" s="352"/>
    </row>
    <row r="133" spans="1:5" ht="15" customHeight="1">
      <c r="A133" s="345"/>
      <c r="B133" s="347" t="s">
        <v>449</v>
      </c>
      <c r="C133" s="342"/>
      <c r="D133" s="342"/>
      <c r="E133" s="343"/>
    </row>
    <row r="134" spans="1:5" ht="15" customHeight="1">
      <c r="A134" s="360"/>
      <c r="B134" s="361" t="s">
        <v>27</v>
      </c>
      <c r="C134" s="362"/>
      <c r="D134" s="362" t="s">
        <v>28</v>
      </c>
      <c r="E134" s="363"/>
    </row>
    <row r="135" spans="1:5" ht="15" customHeight="1">
      <c r="A135" s="346"/>
      <c r="B135" s="53" t="s">
        <v>4</v>
      </c>
      <c r="C135" s="54" t="s">
        <v>5</v>
      </c>
      <c r="D135" s="54" t="s">
        <v>4</v>
      </c>
      <c r="E135" s="55" t="s">
        <v>5</v>
      </c>
    </row>
    <row r="136" spans="1:5" ht="24">
      <c r="A136" s="2" t="s">
        <v>6</v>
      </c>
      <c r="B136" s="5">
        <v>4</v>
      </c>
      <c r="C136" s="6">
        <v>5.5555555555555552E-2</v>
      </c>
      <c r="D136" s="7">
        <v>68</v>
      </c>
      <c r="E136" s="8">
        <v>0.94444444444444442</v>
      </c>
    </row>
    <row r="137" spans="1:5">
      <c r="A137" s="3" t="s">
        <v>7</v>
      </c>
      <c r="B137" s="9">
        <v>0</v>
      </c>
      <c r="C137" s="10">
        <v>0</v>
      </c>
      <c r="D137" s="11">
        <v>15</v>
      </c>
      <c r="E137" s="12">
        <v>1</v>
      </c>
    </row>
    <row r="138" spans="1:5" ht="39" customHeight="1">
      <c r="A138" s="3" t="s">
        <v>8</v>
      </c>
      <c r="B138" s="9">
        <v>8</v>
      </c>
      <c r="C138" s="10">
        <v>0.12698412698412698</v>
      </c>
      <c r="D138" s="11">
        <v>55</v>
      </c>
      <c r="E138" s="12">
        <v>0.87301587301587302</v>
      </c>
    </row>
    <row r="139" spans="1:5" ht="36">
      <c r="A139" s="3" t="s">
        <v>9</v>
      </c>
      <c r="B139" s="9">
        <v>2</v>
      </c>
      <c r="C139" s="10">
        <v>0.16666666666666669</v>
      </c>
      <c r="D139" s="11">
        <v>10</v>
      </c>
      <c r="E139" s="12">
        <v>0.83333333333333326</v>
      </c>
    </row>
    <row r="140" spans="1:5" ht="39.75" customHeight="1">
      <c r="A140" s="3" t="s">
        <v>10</v>
      </c>
      <c r="B140" s="9">
        <v>2</v>
      </c>
      <c r="C140" s="10">
        <v>0.125</v>
      </c>
      <c r="D140" s="11">
        <v>14</v>
      </c>
      <c r="E140" s="12">
        <v>0.875</v>
      </c>
    </row>
    <row r="141" spans="1:5" ht="15" customHeight="1">
      <c r="A141" s="4" t="s">
        <v>11</v>
      </c>
      <c r="B141" s="13">
        <v>16</v>
      </c>
      <c r="C141" s="14">
        <v>8.9887640449438214E-2</v>
      </c>
      <c r="D141" s="15">
        <v>162</v>
      </c>
      <c r="E141" s="16">
        <v>0.9101123595505618</v>
      </c>
    </row>
    <row r="144" spans="1:5" ht="18">
      <c r="A144" s="1"/>
    </row>
    <row r="145" spans="1:19">
      <c r="A145" s="304" t="s">
        <v>450</v>
      </c>
    </row>
    <row r="146" spans="1:19" ht="18" customHeight="1">
      <c r="A146" s="352" t="s">
        <v>69</v>
      </c>
      <c r="B146" s="352"/>
      <c r="C146" s="352"/>
      <c r="D146" s="352"/>
      <c r="E146" s="352"/>
      <c r="F146" s="352"/>
      <c r="G146" s="352"/>
    </row>
    <row r="147" spans="1:19" ht="15" customHeight="1">
      <c r="A147" s="345"/>
      <c r="B147" s="347" t="s">
        <v>70</v>
      </c>
      <c r="C147" s="342"/>
      <c r="D147" s="342"/>
      <c r="E147" s="342"/>
      <c r="F147" s="342"/>
      <c r="G147" s="343"/>
    </row>
    <row r="148" spans="1:19" ht="29.25" customHeight="1">
      <c r="A148" s="360"/>
      <c r="B148" s="361" t="s">
        <v>71</v>
      </c>
      <c r="C148" s="362"/>
      <c r="D148" s="362" t="s">
        <v>72</v>
      </c>
      <c r="E148" s="362"/>
      <c r="F148" s="362" t="s">
        <v>34</v>
      </c>
      <c r="G148" s="363"/>
    </row>
    <row r="149" spans="1:19" ht="15" customHeight="1">
      <c r="A149" s="346"/>
      <c r="B149" s="53" t="s">
        <v>4</v>
      </c>
      <c r="C149" s="54" t="s">
        <v>5</v>
      </c>
      <c r="D149" s="54" t="s">
        <v>4</v>
      </c>
      <c r="E149" s="54" t="s">
        <v>5</v>
      </c>
      <c r="F149" s="54" t="s">
        <v>4</v>
      </c>
      <c r="G149" s="55" t="s">
        <v>5</v>
      </c>
    </row>
    <row r="150" spans="1:19" ht="24">
      <c r="A150" s="2" t="s">
        <v>6</v>
      </c>
      <c r="B150" s="5">
        <v>3</v>
      </c>
      <c r="C150" s="6">
        <v>0.13043478260869565</v>
      </c>
      <c r="D150" s="7">
        <v>9</v>
      </c>
      <c r="E150" s="6">
        <v>0.39130434782608697</v>
      </c>
      <c r="F150" s="7">
        <v>11</v>
      </c>
      <c r="G150" s="8">
        <v>0.47826086956521741</v>
      </c>
    </row>
    <row r="151" spans="1:19">
      <c r="A151" s="3" t="s">
        <v>7</v>
      </c>
      <c r="B151" s="9">
        <v>1</v>
      </c>
      <c r="C151" s="10">
        <v>0.2</v>
      </c>
      <c r="D151" s="11">
        <v>2</v>
      </c>
      <c r="E151" s="10">
        <v>0.4</v>
      </c>
      <c r="F151" s="11">
        <v>2</v>
      </c>
      <c r="G151" s="12">
        <v>0.4</v>
      </c>
    </row>
    <row r="152" spans="1:19" ht="39.75" customHeight="1">
      <c r="A152" s="3" t="s">
        <v>8</v>
      </c>
      <c r="B152" s="9">
        <v>6</v>
      </c>
      <c r="C152" s="10">
        <v>0.20689655172413793</v>
      </c>
      <c r="D152" s="11">
        <v>13</v>
      </c>
      <c r="E152" s="10">
        <v>0.44827586206896552</v>
      </c>
      <c r="F152" s="11">
        <v>10</v>
      </c>
      <c r="G152" s="12">
        <v>0.34482758620689657</v>
      </c>
    </row>
    <row r="153" spans="1:19" ht="36">
      <c r="A153" s="3" t="s">
        <v>9</v>
      </c>
      <c r="B153" s="9">
        <v>0</v>
      </c>
      <c r="C153" s="10">
        <v>0</v>
      </c>
      <c r="D153" s="11">
        <v>3</v>
      </c>
      <c r="E153" s="10">
        <v>0.6</v>
      </c>
      <c r="F153" s="11">
        <v>2</v>
      </c>
      <c r="G153" s="12">
        <v>0.4</v>
      </c>
    </row>
    <row r="154" spans="1:19" ht="48">
      <c r="A154" s="3" t="s">
        <v>10</v>
      </c>
      <c r="B154" s="9">
        <v>2</v>
      </c>
      <c r="C154" s="10">
        <v>0.28571428571428575</v>
      </c>
      <c r="D154" s="11">
        <v>3</v>
      </c>
      <c r="E154" s="10">
        <v>0.42857142857142855</v>
      </c>
      <c r="F154" s="11">
        <v>2</v>
      </c>
      <c r="G154" s="12">
        <v>0.28571428571428575</v>
      </c>
    </row>
    <row r="155" spans="1:19" ht="15" customHeight="1">
      <c r="A155" s="4" t="s">
        <v>11</v>
      </c>
      <c r="B155" s="13">
        <v>12</v>
      </c>
      <c r="C155" s="14">
        <v>0.17391304347826086</v>
      </c>
      <c r="D155" s="15">
        <v>30</v>
      </c>
      <c r="E155" s="14">
        <v>0.43478260869565216</v>
      </c>
      <c r="F155" s="15">
        <v>27</v>
      </c>
      <c r="G155" s="16">
        <v>0.39130434782608697</v>
      </c>
    </row>
    <row r="158" spans="1:19" ht="18">
      <c r="A158" s="1"/>
    </row>
    <row r="160" spans="1:19" ht="18" customHeight="1">
      <c r="A160" s="352" t="s">
        <v>73</v>
      </c>
      <c r="B160" s="352"/>
      <c r="C160" s="352"/>
      <c r="D160" s="352"/>
      <c r="E160" s="352"/>
      <c r="F160" s="352"/>
      <c r="G160" s="352"/>
      <c r="H160" s="352"/>
      <c r="I160" s="352"/>
      <c r="J160" s="352"/>
      <c r="K160" s="352"/>
      <c r="L160" s="352"/>
      <c r="M160" s="352"/>
      <c r="N160" s="352"/>
      <c r="O160" s="352"/>
      <c r="P160" s="352"/>
      <c r="Q160" s="352"/>
      <c r="R160" s="352"/>
      <c r="S160" s="352"/>
    </row>
    <row r="161" spans="1:19" ht="15" customHeight="1">
      <c r="A161" s="345"/>
      <c r="B161" s="347" t="s">
        <v>74</v>
      </c>
      <c r="C161" s="342"/>
      <c r="D161" s="342"/>
      <c r="E161" s="342"/>
      <c r="F161" s="342" t="s">
        <v>75</v>
      </c>
      <c r="G161" s="342"/>
      <c r="H161" s="342"/>
      <c r="I161" s="342"/>
      <c r="J161" s="342"/>
      <c r="K161" s="342"/>
      <c r="L161" s="342"/>
      <c r="M161" s="342"/>
      <c r="N161" s="342"/>
      <c r="O161" s="342"/>
      <c r="P161" s="342"/>
      <c r="Q161" s="342"/>
      <c r="R161" s="342"/>
      <c r="S161" s="343"/>
    </row>
    <row r="162" spans="1:19" ht="42" customHeight="1">
      <c r="A162" s="360"/>
      <c r="B162" s="361" t="s">
        <v>76</v>
      </c>
      <c r="C162" s="362"/>
      <c r="D162" s="362" t="s">
        <v>77</v>
      </c>
      <c r="E162" s="362"/>
      <c r="F162" s="362" t="s">
        <v>78</v>
      </c>
      <c r="G162" s="362"/>
      <c r="H162" s="362" t="s">
        <v>79</v>
      </c>
      <c r="I162" s="362"/>
      <c r="J162" s="362" t="s">
        <v>80</v>
      </c>
      <c r="K162" s="362"/>
      <c r="L162" s="362" t="s">
        <v>81</v>
      </c>
      <c r="M162" s="362"/>
      <c r="N162" s="362" t="s">
        <v>82</v>
      </c>
      <c r="O162" s="362"/>
      <c r="P162" s="362" t="s">
        <v>83</v>
      </c>
      <c r="Q162" s="362"/>
      <c r="R162" s="362" t="s">
        <v>84</v>
      </c>
      <c r="S162" s="363"/>
    </row>
    <row r="163" spans="1:19" ht="15" customHeight="1">
      <c r="A163" s="346"/>
      <c r="B163" s="53" t="s">
        <v>4</v>
      </c>
      <c r="C163" s="54" t="s">
        <v>5</v>
      </c>
      <c r="D163" s="54" t="s">
        <v>4</v>
      </c>
      <c r="E163" s="54" t="s">
        <v>5</v>
      </c>
      <c r="F163" s="54" t="s">
        <v>4</v>
      </c>
      <c r="G163" s="54" t="s">
        <v>5</v>
      </c>
      <c r="H163" s="54" t="s">
        <v>4</v>
      </c>
      <c r="I163" s="54" t="s">
        <v>5</v>
      </c>
      <c r="J163" s="54" t="s">
        <v>4</v>
      </c>
      <c r="K163" s="54" t="s">
        <v>5</v>
      </c>
      <c r="L163" s="54" t="s">
        <v>4</v>
      </c>
      <c r="M163" s="54" t="s">
        <v>5</v>
      </c>
      <c r="N163" s="54" t="s">
        <v>4</v>
      </c>
      <c r="O163" s="54" t="s">
        <v>5</v>
      </c>
      <c r="P163" s="54" t="s">
        <v>4</v>
      </c>
      <c r="Q163" s="54" t="s">
        <v>5</v>
      </c>
      <c r="R163" s="54" t="s">
        <v>4</v>
      </c>
      <c r="S163" s="55" t="s">
        <v>5</v>
      </c>
    </row>
    <row r="164" spans="1:19" ht="24">
      <c r="A164" s="2" t="s">
        <v>6</v>
      </c>
      <c r="B164" s="5">
        <v>7</v>
      </c>
      <c r="C164" s="6">
        <v>9.3333333333333338E-2</v>
      </c>
      <c r="D164" s="7">
        <v>68</v>
      </c>
      <c r="E164" s="6">
        <v>0.90666666666666673</v>
      </c>
      <c r="F164" s="7">
        <v>49</v>
      </c>
      <c r="G164" s="6">
        <v>0.65333333333333332</v>
      </c>
      <c r="H164" s="7">
        <v>3</v>
      </c>
      <c r="I164" s="6">
        <v>0.04</v>
      </c>
      <c r="J164" s="7">
        <v>6</v>
      </c>
      <c r="K164" s="6">
        <v>0.08</v>
      </c>
      <c r="L164" s="7">
        <v>3</v>
      </c>
      <c r="M164" s="6">
        <v>0.04</v>
      </c>
      <c r="N164" s="7">
        <v>7</v>
      </c>
      <c r="O164" s="6">
        <v>9.3333333333333338E-2</v>
      </c>
      <c r="P164" s="7">
        <v>6</v>
      </c>
      <c r="Q164" s="6">
        <v>0.08</v>
      </c>
      <c r="R164" s="7">
        <v>1</v>
      </c>
      <c r="S164" s="8">
        <v>1.3333333333333332E-2</v>
      </c>
    </row>
    <row r="165" spans="1:19">
      <c r="A165" s="3" t="s">
        <v>7</v>
      </c>
      <c r="B165" s="9">
        <v>3</v>
      </c>
      <c r="C165" s="10">
        <v>0.15789473684210525</v>
      </c>
      <c r="D165" s="11">
        <v>16</v>
      </c>
      <c r="E165" s="10">
        <v>0.8421052631578948</v>
      </c>
      <c r="F165" s="11">
        <v>16</v>
      </c>
      <c r="G165" s="10">
        <v>0.8421052631578948</v>
      </c>
      <c r="H165" s="11">
        <v>1</v>
      </c>
      <c r="I165" s="10">
        <v>5.2631578947368425E-2</v>
      </c>
      <c r="J165" s="11">
        <v>1</v>
      </c>
      <c r="K165" s="10">
        <v>5.2631578947368425E-2</v>
      </c>
      <c r="L165" s="11">
        <v>0</v>
      </c>
      <c r="M165" s="10">
        <v>0</v>
      </c>
      <c r="N165" s="11">
        <v>1</v>
      </c>
      <c r="O165" s="10">
        <v>5.2631578947368425E-2</v>
      </c>
      <c r="P165" s="11">
        <v>0</v>
      </c>
      <c r="Q165" s="10">
        <v>0</v>
      </c>
      <c r="R165" s="11">
        <v>0</v>
      </c>
      <c r="S165" s="12">
        <v>0</v>
      </c>
    </row>
    <row r="166" spans="1:19" ht="37.5" customHeight="1">
      <c r="A166" s="3" t="s">
        <v>8</v>
      </c>
      <c r="B166" s="9">
        <v>4</v>
      </c>
      <c r="C166" s="10">
        <v>5.7142857142857141E-2</v>
      </c>
      <c r="D166" s="11">
        <v>66</v>
      </c>
      <c r="E166" s="10">
        <v>0.94285714285714295</v>
      </c>
      <c r="F166" s="11">
        <v>51</v>
      </c>
      <c r="G166" s="10">
        <v>0.72857142857142865</v>
      </c>
      <c r="H166" s="11">
        <v>5</v>
      </c>
      <c r="I166" s="10">
        <v>7.1428571428571438E-2</v>
      </c>
      <c r="J166" s="11">
        <v>3</v>
      </c>
      <c r="K166" s="10">
        <v>4.2857142857142858E-2</v>
      </c>
      <c r="L166" s="11">
        <v>4</v>
      </c>
      <c r="M166" s="10">
        <v>5.7142857142857141E-2</v>
      </c>
      <c r="N166" s="11">
        <v>6</v>
      </c>
      <c r="O166" s="10">
        <v>8.5714285714285715E-2</v>
      </c>
      <c r="P166" s="11">
        <v>1</v>
      </c>
      <c r="Q166" s="10">
        <v>1.4285714285714285E-2</v>
      </c>
      <c r="R166" s="11">
        <v>0</v>
      </c>
      <c r="S166" s="12">
        <v>0</v>
      </c>
    </row>
    <row r="167" spans="1:19" ht="36">
      <c r="A167" s="3" t="s">
        <v>9</v>
      </c>
      <c r="B167" s="9">
        <v>2</v>
      </c>
      <c r="C167" s="10">
        <v>0.13333333333333333</v>
      </c>
      <c r="D167" s="11">
        <v>13</v>
      </c>
      <c r="E167" s="10">
        <v>0.8666666666666667</v>
      </c>
      <c r="F167" s="11">
        <v>13</v>
      </c>
      <c r="G167" s="10">
        <v>0.8666666666666667</v>
      </c>
      <c r="H167" s="11">
        <v>0</v>
      </c>
      <c r="I167" s="10">
        <v>0</v>
      </c>
      <c r="J167" s="11">
        <v>0</v>
      </c>
      <c r="K167" s="10">
        <v>0</v>
      </c>
      <c r="L167" s="11">
        <v>0</v>
      </c>
      <c r="M167" s="10">
        <v>0</v>
      </c>
      <c r="N167" s="11">
        <v>2</v>
      </c>
      <c r="O167" s="10">
        <v>0.13333333333333333</v>
      </c>
      <c r="P167" s="11">
        <v>0</v>
      </c>
      <c r="Q167" s="10">
        <v>0</v>
      </c>
      <c r="R167" s="11">
        <v>0</v>
      </c>
      <c r="S167" s="12">
        <v>0</v>
      </c>
    </row>
    <row r="168" spans="1:19" ht="40.5" customHeight="1">
      <c r="A168" s="3" t="s">
        <v>10</v>
      </c>
      <c r="B168" s="9">
        <v>2</v>
      </c>
      <c r="C168" s="10">
        <v>0.11764705882352942</v>
      </c>
      <c r="D168" s="11">
        <v>15</v>
      </c>
      <c r="E168" s="10">
        <v>0.88235294117647056</v>
      </c>
      <c r="F168" s="11">
        <v>15</v>
      </c>
      <c r="G168" s="10">
        <v>0.88235294117647056</v>
      </c>
      <c r="H168" s="11">
        <v>0</v>
      </c>
      <c r="I168" s="10">
        <v>0</v>
      </c>
      <c r="J168" s="11">
        <v>1</v>
      </c>
      <c r="K168" s="10">
        <v>5.8823529411764712E-2</v>
      </c>
      <c r="L168" s="11">
        <v>0</v>
      </c>
      <c r="M168" s="10">
        <v>0</v>
      </c>
      <c r="N168" s="11">
        <v>0</v>
      </c>
      <c r="O168" s="10">
        <v>0</v>
      </c>
      <c r="P168" s="11">
        <v>0</v>
      </c>
      <c r="Q168" s="10">
        <v>0</v>
      </c>
      <c r="R168" s="11">
        <v>1</v>
      </c>
      <c r="S168" s="12">
        <v>5.8823529411764712E-2</v>
      </c>
    </row>
    <row r="169" spans="1:19" ht="15" customHeight="1">
      <c r="A169" s="4" t="s">
        <v>11</v>
      </c>
      <c r="B169" s="13">
        <v>18</v>
      </c>
      <c r="C169" s="14">
        <v>9.1836734693877556E-2</v>
      </c>
      <c r="D169" s="15">
        <v>178</v>
      </c>
      <c r="E169" s="14">
        <v>0.90816326530612246</v>
      </c>
      <c r="F169" s="15">
        <v>144</v>
      </c>
      <c r="G169" s="14">
        <v>0.73469387755102045</v>
      </c>
      <c r="H169" s="15">
        <v>9</v>
      </c>
      <c r="I169" s="14">
        <v>4.5918367346938778E-2</v>
      </c>
      <c r="J169" s="15">
        <v>11</v>
      </c>
      <c r="K169" s="14">
        <v>5.6122448979591837E-2</v>
      </c>
      <c r="L169" s="15">
        <v>7</v>
      </c>
      <c r="M169" s="14">
        <v>3.5714285714285719E-2</v>
      </c>
      <c r="N169" s="15">
        <v>16</v>
      </c>
      <c r="O169" s="14">
        <v>8.1632653061224497E-2</v>
      </c>
      <c r="P169" s="15">
        <v>7</v>
      </c>
      <c r="Q169" s="14">
        <v>3.5714285714285719E-2</v>
      </c>
      <c r="R169" s="15">
        <v>2</v>
      </c>
      <c r="S169" s="16">
        <v>1.0204081632653062E-2</v>
      </c>
    </row>
    <row r="172" spans="1:19" ht="18">
      <c r="A172" s="1"/>
    </row>
    <row r="174" spans="1:19" ht="18" customHeight="1">
      <c r="A174" s="352" t="s">
        <v>85</v>
      </c>
      <c r="B174" s="352"/>
      <c r="C174" s="352"/>
      <c r="D174" s="352"/>
      <c r="E174" s="352"/>
      <c r="F174" s="352"/>
      <c r="G174" s="352"/>
      <c r="H174" s="352"/>
      <c r="I174" s="352"/>
      <c r="J174" s="352"/>
      <c r="K174" s="352"/>
      <c r="L174" s="352"/>
      <c r="M174" s="352"/>
      <c r="N174" s="352"/>
      <c r="O174" s="352"/>
      <c r="P174" s="352"/>
      <c r="Q174" s="352"/>
    </row>
    <row r="175" spans="1:19" ht="15" customHeight="1">
      <c r="A175" s="345"/>
      <c r="B175" s="347" t="s">
        <v>86</v>
      </c>
      <c r="C175" s="342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3"/>
    </row>
    <row r="176" spans="1:19" ht="36" customHeight="1">
      <c r="A176" s="360"/>
      <c r="B176" s="361" t="s">
        <v>87</v>
      </c>
      <c r="C176" s="362"/>
      <c r="D176" s="362" t="s">
        <v>88</v>
      </c>
      <c r="E176" s="362"/>
      <c r="F176" s="362" t="s">
        <v>89</v>
      </c>
      <c r="G176" s="362"/>
      <c r="H176" s="362" t="s">
        <v>90</v>
      </c>
      <c r="I176" s="362"/>
      <c r="J176" s="362" t="s">
        <v>91</v>
      </c>
      <c r="K176" s="362"/>
      <c r="L176" s="362" t="s">
        <v>92</v>
      </c>
      <c r="M176" s="362"/>
      <c r="N176" s="362" t="s">
        <v>93</v>
      </c>
      <c r="O176" s="362"/>
      <c r="P176" s="362" t="s">
        <v>94</v>
      </c>
      <c r="Q176" s="363"/>
    </row>
    <row r="177" spans="1:17" ht="15" customHeight="1">
      <c r="A177" s="346"/>
      <c r="B177" s="53" t="s">
        <v>4</v>
      </c>
      <c r="C177" s="54" t="s">
        <v>5</v>
      </c>
      <c r="D177" s="54" t="s">
        <v>4</v>
      </c>
      <c r="E177" s="54" t="s">
        <v>5</v>
      </c>
      <c r="F177" s="54" t="s">
        <v>4</v>
      </c>
      <c r="G177" s="54" t="s">
        <v>5</v>
      </c>
      <c r="H177" s="54" t="s">
        <v>4</v>
      </c>
      <c r="I177" s="54" t="s">
        <v>5</v>
      </c>
      <c r="J177" s="54" t="s">
        <v>4</v>
      </c>
      <c r="K177" s="54" t="s">
        <v>5</v>
      </c>
      <c r="L177" s="54" t="s">
        <v>4</v>
      </c>
      <c r="M177" s="54" t="s">
        <v>5</v>
      </c>
      <c r="N177" s="54" t="s">
        <v>4</v>
      </c>
      <c r="O177" s="54" t="s">
        <v>5</v>
      </c>
      <c r="P177" s="54" t="s">
        <v>4</v>
      </c>
      <c r="Q177" s="55" t="s">
        <v>5</v>
      </c>
    </row>
    <row r="178" spans="1:17" ht="24">
      <c r="A178" s="2" t="s">
        <v>6</v>
      </c>
      <c r="B178" s="5">
        <v>2</v>
      </c>
      <c r="C178" s="6">
        <v>2.7777777777777776E-2</v>
      </c>
      <c r="D178" s="7">
        <v>2</v>
      </c>
      <c r="E178" s="6">
        <v>2.7777777777777776E-2</v>
      </c>
      <c r="F178" s="7">
        <v>4</v>
      </c>
      <c r="G178" s="6">
        <v>5.5555555555555552E-2</v>
      </c>
      <c r="H178" s="7">
        <v>2</v>
      </c>
      <c r="I178" s="6">
        <v>2.7777777777777776E-2</v>
      </c>
      <c r="J178" s="7">
        <v>7</v>
      </c>
      <c r="K178" s="6">
        <v>9.722222222222221E-2</v>
      </c>
      <c r="L178" s="7">
        <v>27</v>
      </c>
      <c r="M178" s="6">
        <v>0.375</v>
      </c>
      <c r="N178" s="7">
        <v>18</v>
      </c>
      <c r="O178" s="6">
        <v>0.25</v>
      </c>
      <c r="P178" s="7">
        <v>10</v>
      </c>
      <c r="Q178" s="8">
        <v>0.1388888888888889</v>
      </c>
    </row>
    <row r="179" spans="1:17">
      <c r="A179" s="3" t="s">
        <v>7</v>
      </c>
      <c r="B179" s="9">
        <v>1</v>
      </c>
      <c r="C179" s="10">
        <v>5.5555555555555552E-2</v>
      </c>
      <c r="D179" s="11">
        <v>0</v>
      </c>
      <c r="E179" s="10">
        <v>0</v>
      </c>
      <c r="F179" s="11">
        <v>3</v>
      </c>
      <c r="G179" s="10">
        <v>0.16666666666666669</v>
      </c>
      <c r="H179" s="11">
        <v>2</v>
      </c>
      <c r="I179" s="10">
        <v>0.1111111111111111</v>
      </c>
      <c r="J179" s="11">
        <v>3</v>
      </c>
      <c r="K179" s="10">
        <v>0.16666666666666669</v>
      </c>
      <c r="L179" s="11">
        <v>4</v>
      </c>
      <c r="M179" s="10">
        <v>0.22222222222222221</v>
      </c>
      <c r="N179" s="11">
        <v>4</v>
      </c>
      <c r="O179" s="10">
        <v>0.22222222222222221</v>
      </c>
      <c r="P179" s="11">
        <v>1</v>
      </c>
      <c r="Q179" s="12">
        <v>5.5555555555555552E-2</v>
      </c>
    </row>
    <row r="180" spans="1:17" ht="39" customHeight="1">
      <c r="A180" s="3" t="s">
        <v>8</v>
      </c>
      <c r="B180" s="9">
        <v>5</v>
      </c>
      <c r="C180" s="10">
        <v>7.3529411764705885E-2</v>
      </c>
      <c r="D180" s="11">
        <v>9</v>
      </c>
      <c r="E180" s="10">
        <v>0.13235294117647059</v>
      </c>
      <c r="F180" s="11">
        <v>9</v>
      </c>
      <c r="G180" s="10">
        <v>0.13235294117647059</v>
      </c>
      <c r="H180" s="11">
        <v>4</v>
      </c>
      <c r="I180" s="10">
        <v>5.8823529411764712E-2</v>
      </c>
      <c r="J180" s="11">
        <v>23</v>
      </c>
      <c r="K180" s="10">
        <v>0.33823529411764702</v>
      </c>
      <c r="L180" s="11">
        <v>11</v>
      </c>
      <c r="M180" s="10">
        <v>0.16176470588235292</v>
      </c>
      <c r="N180" s="11">
        <v>7</v>
      </c>
      <c r="O180" s="10">
        <v>0.10294117647058824</v>
      </c>
      <c r="P180" s="11">
        <v>0</v>
      </c>
      <c r="Q180" s="12">
        <v>0</v>
      </c>
    </row>
    <row r="181" spans="1:17" ht="36">
      <c r="A181" s="3" t="s">
        <v>9</v>
      </c>
      <c r="B181" s="9">
        <v>3</v>
      </c>
      <c r="C181" s="10">
        <v>0.25</v>
      </c>
      <c r="D181" s="11">
        <v>0</v>
      </c>
      <c r="E181" s="10">
        <v>0</v>
      </c>
      <c r="F181" s="11">
        <v>2</v>
      </c>
      <c r="G181" s="10">
        <v>0.16666666666666669</v>
      </c>
      <c r="H181" s="11">
        <v>1</v>
      </c>
      <c r="I181" s="10">
        <v>8.3333333333333343E-2</v>
      </c>
      <c r="J181" s="11">
        <v>2</v>
      </c>
      <c r="K181" s="10">
        <v>0.16666666666666669</v>
      </c>
      <c r="L181" s="11">
        <v>3</v>
      </c>
      <c r="M181" s="10">
        <v>0.25</v>
      </c>
      <c r="N181" s="11">
        <v>1</v>
      </c>
      <c r="O181" s="10">
        <v>8.3333333333333343E-2</v>
      </c>
      <c r="P181" s="11">
        <v>0</v>
      </c>
      <c r="Q181" s="12">
        <v>0</v>
      </c>
    </row>
    <row r="182" spans="1:17" ht="39" customHeight="1">
      <c r="A182" s="3" t="s">
        <v>10</v>
      </c>
      <c r="B182" s="9">
        <v>3</v>
      </c>
      <c r="C182" s="10">
        <v>0.17647058823529413</v>
      </c>
      <c r="D182" s="11">
        <v>0</v>
      </c>
      <c r="E182" s="10">
        <v>0</v>
      </c>
      <c r="F182" s="11">
        <v>0</v>
      </c>
      <c r="G182" s="10">
        <v>0</v>
      </c>
      <c r="H182" s="11">
        <v>2</v>
      </c>
      <c r="I182" s="10">
        <v>0.11764705882352942</v>
      </c>
      <c r="J182" s="11">
        <v>5</v>
      </c>
      <c r="K182" s="10">
        <v>0.29411764705882354</v>
      </c>
      <c r="L182" s="11">
        <v>4</v>
      </c>
      <c r="M182" s="10">
        <v>0.23529411764705885</v>
      </c>
      <c r="N182" s="11">
        <v>3</v>
      </c>
      <c r="O182" s="10">
        <v>0.17647058823529413</v>
      </c>
      <c r="P182" s="11">
        <v>0</v>
      </c>
      <c r="Q182" s="12">
        <v>0</v>
      </c>
    </row>
    <row r="183" spans="1:17" ht="15" customHeight="1">
      <c r="A183" s="4" t="s">
        <v>11</v>
      </c>
      <c r="B183" s="13">
        <v>14</v>
      </c>
      <c r="C183" s="14">
        <v>7.4866310160427801E-2</v>
      </c>
      <c r="D183" s="15">
        <v>11</v>
      </c>
      <c r="E183" s="14">
        <v>5.8823529411764712E-2</v>
      </c>
      <c r="F183" s="15">
        <v>18</v>
      </c>
      <c r="G183" s="14">
        <v>9.6256684491978606E-2</v>
      </c>
      <c r="H183" s="15">
        <v>11</v>
      </c>
      <c r="I183" s="14">
        <v>5.8823529411764712E-2</v>
      </c>
      <c r="J183" s="15">
        <v>40</v>
      </c>
      <c r="K183" s="14">
        <v>0.21390374331550802</v>
      </c>
      <c r="L183" s="15">
        <v>49</v>
      </c>
      <c r="M183" s="14">
        <v>0.26203208556149732</v>
      </c>
      <c r="N183" s="15">
        <v>33</v>
      </c>
      <c r="O183" s="14">
        <v>0.17647058823529413</v>
      </c>
      <c r="P183" s="15">
        <v>11</v>
      </c>
      <c r="Q183" s="16">
        <v>5.8823529411764712E-2</v>
      </c>
    </row>
    <row r="186" spans="1:17" ht="18">
      <c r="A186" s="1"/>
    </row>
    <row r="188" spans="1:17" ht="18" customHeight="1">
      <c r="A188" s="352" t="s">
        <v>95</v>
      </c>
      <c r="B188" s="352"/>
      <c r="C188" s="352"/>
      <c r="D188" s="352"/>
      <c r="E188" s="352"/>
      <c r="F188" s="352"/>
      <c r="G188" s="352"/>
      <c r="H188" s="352"/>
      <c r="I188" s="352"/>
      <c r="J188" s="352"/>
      <c r="K188" s="352"/>
      <c r="L188" s="352"/>
      <c r="M188" s="352"/>
    </row>
    <row r="189" spans="1:17" ht="15" customHeight="1">
      <c r="A189" s="345"/>
      <c r="B189" s="347" t="s">
        <v>96</v>
      </c>
      <c r="C189" s="342"/>
      <c r="D189" s="342"/>
      <c r="E189" s="342"/>
      <c r="F189" s="342"/>
      <c r="G189" s="342"/>
      <c r="H189" s="342"/>
      <c r="I189" s="342"/>
      <c r="J189" s="342"/>
      <c r="K189" s="342"/>
      <c r="L189" s="342"/>
      <c r="M189" s="343"/>
    </row>
    <row r="190" spans="1:17" ht="15" customHeight="1">
      <c r="A190" s="360"/>
      <c r="B190" s="361" t="s">
        <v>97</v>
      </c>
      <c r="C190" s="362"/>
      <c r="D190" s="362" t="s">
        <v>98</v>
      </c>
      <c r="E190" s="362"/>
      <c r="F190" s="362" t="s">
        <v>99</v>
      </c>
      <c r="G190" s="362"/>
      <c r="H190" s="362" t="s">
        <v>100</v>
      </c>
      <c r="I190" s="362"/>
      <c r="J190" s="362" t="s">
        <v>101</v>
      </c>
      <c r="K190" s="362"/>
      <c r="L190" s="362" t="s">
        <v>102</v>
      </c>
      <c r="M190" s="363"/>
    </row>
    <row r="191" spans="1:17" ht="15" customHeight="1">
      <c r="A191" s="346"/>
      <c r="B191" s="53" t="s">
        <v>4</v>
      </c>
      <c r="C191" s="54" t="s">
        <v>5</v>
      </c>
      <c r="D191" s="54" t="s">
        <v>4</v>
      </c>
      <c r="E191" s="54" t="s">
        <v>5</v>
      </c>
      <c r="F191" s="54" t="s">
        <v>4</v>
      </c>
      <c r="G191" s="54" t="s">
        <v>5</v>
      </c>
      <c r="H191" s="54" t="s">
        <v>4</v>
      </c>
      <c r="I191" s="54" t="s">
        <v>5</v>
      </c>
      <c r="J191" s="54" t="s">
        <v>4</v>
      </c>
      <c r="K191" s="54" t="s">
        <v>5</v>
      </c>
      <c r="L191" s="54" t="s">
        <v>4</v>
      </c>
      <c r="M191" s="55" t="s">
        <v>5</v>
      </c>
    </row>
    <row r="192" spans="1:17" ht="24">
      <c r="A192" s="2" t="s">
        <v>6</v>
      </c>
      <c r="B192" s="5">
        <v>11</v>
      </c>
      <c r="C192" s="6">
        <v>0.15277777777777779</v>
      </c>
      <c r="D192" s="7">
        <v>19</v>
      </c>
      <c r="E192" s="6">
        <v>0.2638888888888889</v>
      </c>
      <c r="F192" s="7">
        <v>10</v>
      </c>
      <c r="G192" s="6">
        <v>0.1388888888888889</v>
      </c>
      <c r="H192" s="7">
        <v>11</v>
      </c>
      <c r="I192" s="6">
        <v>0.15277777777777779</v>
      </c>
      <c r="J192" s="7">
        <v>2</v>
      </c>
      <c r="K192" s="6">
        <v>2.7777777777777776E-2</v>
      </c>
      <c r="L192" s="7">
        <v>19</v>
      </c>
      <c r="M192" s="8">
        <v>0.2638888888888889</v>
      </c>
    </row>
    <row r="193" spans="1:19">
      <c r="A193" s="3" t="s">
        <v>7</v>
      </c>
      <c r="B193" s="9">
        <v>3</v>
      </c>
      <c r="C193" s="10">
        <v>0.2</v>
      </c>
      <c r="D193" s="11">
        <v>1</v>
      </c>
      <c r="E193" s="10">
        <v>6.6666666666666666E-2</v>
      </c>
      <c r="F193" s="11">
        <v>3</v>
      </c>
      <c r="G193" s="10">
        <v>0.2</v>
      </c>
      <c r="H193" s="11">
        <v>1</v>
      </c>
      <c r="I193" s="10">
        <v>6.6666666666666666E-2</v>
      </c>
      <c r="J193" s="11">
        <v>1</v>
      </c>
      <c r="K193" s="10">
        <v>6.6666666666666666E-2</v>
      </c>
      <c r="L193" s="11">
        <v>6</v>
      </c>
      <c r="M193" s="12">
        <v>0.4</v>
      </c>
    </row>
    <row r="194" spans="1:19" ht="37.5" customHeight="1">
      <c r="A194" s="3" t="s">
        <v>8</v>
      </c>
      <c r="B194" s="9">
        <v>7</v>
      </c>
      <c r="C194" s="10">
        <v>0.11290322580645162</v>
      </c>
      <c r="D194" s="11">
        <v>18</v>
      </c>
      <c r="E194" s="10">
        <v>0.29032258064516125</v>
      </c>
      <c r="F194" s="11">
        <v>10</v>
      </c>
      <c r="G194" s="10">
        <v>0.16129032258064516</v>
      </c>
      <c r="H194" s="11">
        <v>6</v>
      </c>
      <c r="I194" s="10">
        <v>9.6774193548387094E-2</v>
      </c>
      <c r="J194" s="11">
        <v>1</v>
      </c>
      <c r="K194" s="10">
        <v>1.6129032258064516E-2</v>
      </c>
      <c r="L194" s="11">
        <v>20</v>
      </c>
      <c r="M194" s="12">
        <v>0.32258064516129031</v>
      </c>
    </row>
    <row r="195" spans="1:19" ht="36">
      <c r="A195" s="3" t="s">
        <v>9</v>
      </c>
      <c r="B195" s="9">
        <v>3</v>
      </c>
      <c r="C195" s="10">
        <v>0.25</v>
      </c>
      <c r="D195" s="11">
        <v>3</v>
      </c>
      <c r="E195" s="10">
        <v>0.25</v>
      </c>
      <c r="F195" s="11">
        <v>1</v>
      </c>
      <c r="G195" s="10">
        <v>8.3333333333333343E-2</v>
      </c>
      <c r="H195" s="11">
        <v>0</v>
      </c>
      <c r="I195" s="10">
        <v>0</v>
      </c>
      <c r="J195" s="11">
        <v>1</v>
      </c>
      <c r="K195" s="10">
        <v>8.3333333333333343E-2</v>
      </c>
      <c r="L195" s="11">
        <v>4</v>
      </c>
      <c r="M195" s="12">
        <v>0.33333333333333337</v>
      </c>
    </row>
    <row r="196" spans="1:19" ht="38.25" customHeight="1">
      <c r="A196" s="3" t="s">
        <v>10</v>
      </c>
      <c r="B196" s="9">
        <v>2</v>
      </c>
      <c r="C196" s="10">
        <v>0.125</v>
      </c>
      <c r="D196" s="11">
        <v>2</v>
      </c>
      <c r="E196" s="10">
        <v>0.125</v>
      </c>
      <c r="F196" s="11">
        <v>2</v>
      </c>
      <c r="G196" s="10">
        <v>0.125</v>
      </c>
      <c r="H196" s="11">
        <v>1</v>
      </c>
      <c r="I196" s="10">
        <v>6.25E-2</v>
      </c>
      <c r="J196" s="11">
        <v>2</v>
      </c>
      <c r="K196" s="10">
        <v>0.125</v>
      </c>
      <c r="L196" s="11">
        <v>7</v>
      </c>
      <c r="M196" s="12">
        <v>0.4375</v>
      </c>
    </row>
    <row r="197" spans="1:19" ht="15" customHeight="1">
      <c r="A197" s="4" t="s">
        <v>11</v>
      </c>
      <c r="B197" s="13">
        <v>26</v>
      </c>
      <c r="C197" s="14">
        <v>0.14689265536723164</v>
      </c>
      <c r="D197" s="15">
        <v>43</v>
      </c>
      <c r="E197" s="14">
        <v>0.24293785310734464</v>
      </c>
      <c r="F197" s="15">
        <v>26</v>
      </c>
      <c r="G197" s="14">
        <v>0.14689265536723164</v>
      </c>
      <c r="H197" s="15">
        <v>19</v>
      </c>
      <c r="I197" s="14">
        <v>0.10734463276836158</v>
      </c>
      <c r="J197" s="15">
        <v>7</v>
      </c>
      <c r="K197" s="14">
        <v>3.9548022598870053E-2</v>
      </c>
      <c r="L197" s="15">
        <v>56</v>
      </c>
      <c r="M197" s="16">
        <v>0.31638418079096042</v>
      </c>
    </row>
    <row r="198" spans="1:19" ht="15.75" thickTop="1"/>
    <row r="200" spans="1:19" ht="15.75" thickBot="1">
      <c r="A200" s="332" t="s">
        <v>103</v>
      </c>
      <c r="B200" s="333"/>
      <c r="C200" s="333"/>
      <c r="D200" s="333"/>
      <c r="E200" s="333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3"/>
      <c r="R200" s="333"/>
      <c r="S200" s="333"/>
    </row>
    <row r="201" spans="1:19" ht="63.75" customHeight="1" thickTop="1" thickBot="1">
      <c r="A201" s="334" t="s">
        <v>371</v>
      </c>
      <c r="B201" s="336" t="s">
        <v>104</v>
      </c>
      <c r="C201" s="338"/>
      <c r="D201" s="339" t="s">
        <v>105</v>
      </c>
      <c r="E201" s="338"/>
      <c r="F201" s="339" t="s">
        <v>106</v>
      </c>
      <c r="G201" s="338"/>
      <c r="H201" s="339" t="s">
        <v>107</v>
      </c>
      <c r="I201" s="338"/>
      <c r="J201" s="339" t="s">
        <v>108</v>
      </c>
      <c r="K201" s="338"/>
      <c r="L201" s="339" t="s">
        <v>109</v>
      </c>
      <c r="M201" s="338"/>
      <c r="N201" s="339" t="s">
        <v>110</v>
      </c>
      <c r="O201" s="338"/>
      <c r="P201" s="339" t="s">
        <v>111</v>
      </c>
      <c r="Q201" s="338"/>
      <c r="R201" s="340" t="s">
        <v>112</v>
      </c>
      <c r="S201" s="341"/>
    </row>
    <row r="202" spans="1:19">
      <c r="A202" s="353"/>
      <c r="B202" s="354" t="s">
        <v>114</v>
      </c>
      <c r="C202" s="349"/>
      <c r="D202" s="348" t="s">
        <v>28</v>
      </c>
      <c r="E202" s="349"/>
      <c r="F202" s="348" t="s">
        <v>28</v>
      </c>
      <c r="G202" s="349"/>
      <c r="H202" s="348" t="s">
        <v>114</v>
      </c>
      <c r="I202" s="349"/>
      <c r="J202" s="348" t="s">
        <v>114</v>
      </c>
      <c r="K202" s="349"/>
      <c r="L202" s="348" t="s">
        <v>114</v>
      </c>
      <c r="M202" s="349"/>
      <c r="N202" s="348" t="s">
        <v>114</v>
      </c>
      <c r="O202" s="349"/>
      <c r="P202" s="348" t="s">
        <v>114</v>
      </c>
      <c r="Q202" s="349"/>
      <c r="R202" s="350" t="s">
        <v>114</v>
      </c>
      <c r="S202" s="351"/>
    </row>
    <row r="203" spans="1:19" ht="15.75" thickBot="1">
      <c r="A203" s="335"/>
      <c r="B203" s="89" t="s">
        <v>4</v>
      </c>
      <c r="C203" s="90" t="s">
        <v>5</v>
      </c>
      <c r="D203" s="90" t="s">
        <v>4</v>
      </c>
      <c r="E203" s="90" t="s">
        <v>5</v>
      </c>
      <c r="F203" s="90" t="s">
        <v>4</v>
      </c>
      <c r="G203" s="90" t="s">
        <v>5</v>
      </c>
      <c r="H203" s="90" t="s">
        <v>4</v>
      </c>
      <c r="I203" s="90" t="s">
        <v>5</v>
      </c>
      <c r="J203" s="90" t="s">
        <v>4</v>
      </c>
      <c r="K203" s="90" t="s">
        <v>5</v>
      </c>
      <c r="L203" s="90" t="s">
        <v>4</v>
      </c>
      <c r="M203" s="90" t="s">
        <v>5</v>
      </c>
      <c r="N203" s="90" t="s">
        <v>4</v>
      </c>
      <c r="O203" s="90" t="s">
        <v>5</v>
      </c>
      <c r="P203" s="90" t="s">
        <v>4</v>
      </c>
      <c r="Q203" s="90" t="s">
        <v>5</v>
      </c>
      <c r="R203" s="90" t="s">
        <v>4</v>
      </c>
      <c r="S203" s="91" t="s">
        <v>5</v>
      </c>
    </row>
    <row r="204" spans="1:19" ht="24.75" thickTop="1">
      <c r="A204" s="74" t="s">
        <v>6</v>
      </c>
      <c r="B204" s="75">
        <v>36</v>
      </c>
      <c r="C204" s="307">
        <f>B204/($B204+$D204+$F204+$H204+$J204+$L204+$N204+$P204+$R204)</f>
        <v>0.375</v>
      </c>
      <c r="D204" s="77">
        <v>4</v>
      </c>
      <c r="E204" s="307">
        <f>D204/($B204+$D204+$F204+$H204+$J204+$L204+$N204+$P204+$R204)</f>
        <v>4.1666666666666664E-2</v>
      </c>
      <c r="F204" s="77">
        <v>1</v>
      </c>
      <c r="G204" s="307">
        <f>F204/($B204+$D204+$F204+$H204+$J204+$L204+$N204+$P204+$R204)</f>
        <v>1.0416666666666666E-2</v>
      </c>
      <c r="H204" s="77">
        <v>6</v>
      </c>
      <c r="I204" s="307">
        <f>H204/($B204+$D204+$F204+$H204+$J204+$L204+$N204+$P204+$R204)</f>
        <v>6.25E-2</v>
      </c>
      <c r="J204" s="77">
        <v>0</v>
      </c>
      <c r="K204" s="307">
        <f>J204/($B204+$D204+$F204+$H204+$J204+$L204+$N204+$P204+$R204)</f>
        <v>0</v>
      </c>
      <c r="L204" s="77">
        <v>4</v>
      </c>
      <c r="M204" s="307">
        <f>L204/($B204+$D204+$F204+$H204+$J204+$L204+$N204+$P204+$R204)</f>
        <v>4.1666666666666664E-2</v>
      </c>
      <c r="N204" s="77">
        <v>41</v>
      </c>
      <c r="O204" s="307">
        <f>N204/($B204+$D204+$F204+$H204+$J204+$L204+$N204+$P204+$R204)</f>
        <v>0.42708333333333331</v>
      </c>
      <c r="P204" s="77">
        <v>4</v>
      </c>
      <c r="Q204" s="307">
        <f>P204/($B204+$D204+$F204+$H204+$J204+$L204+$N204+$P204+$R204)</f>
        <v>4.1666666666666664E-2</v>
      </c>
      <c r="R204" s="77">
        <v>0</v>
      </c>
      <c r="S204" s="308">
        <f>R204/($B204+$D204+$F204+$H204+$J204+$L204+$N204+$P204+$R204)</f>
        <v>0</v>
      </c>
    </row>
    <row r="205" spans="1:19">
      <c r="A205" s="79" t="s">
        <v>7</v>
      </c>
      <c r="B205" s="80">
        <v>5</v>
      </c>
      <c r="C205" s="305">
        <f t="shared" ref="C205:E209" si="3">B205/($B205+$D205+$F205+$H205+$J205+$L205+$N205+$P205+$R205)</f>
        <v>0.17857142857142858</v>
      </c>
      <c r="D205" s="82">
        <v>4</v>
      </c>
      <c r="E205" s="305">
        <f t="shared" si="3"/>
        <v>0.14285714285714285</v>
      </c>
      <c r="F205" s="82">
        <v>1</v>
      </c>
      <c r="G205" s="305">
        <f t="shared" ref="G205" si="4">F205/($B205+$D205+$F205+$H205+$J205+$L205+$N205+$P205+$R205)</f>
        <v>3.5714285714285712E-2</v>
      </c>
      <c r="H205" s="82">
        <v>4</v>
      </c>
      <c r="I205" s="305">
        <f t="shared" ref="I205" si="5">H205/($B205+$D205+$F205+$H205+$J205+$L205+$N205+$P205+$R205)</f>
        <v>0.14285714285714285</v>
      </c>
      <c r="J205" s="82">
        <v>0</v>
      </c>
      <c r="K205" s="305">
        <f t="shared" ref="K205" si="6">J205/($B205+$D205+$F205+$H205+$J205+$L205+$N205+$P205+$R205)</f>
        <v>0</v>
      </c>
      <c r="L205" s="82">
        <v>0</v>
      </c>
      <c r="M205" s="305">
        <f t="shared" ref="M205" si="7">L205/($B205+$D205+$F205+$H205+$J205+$L205+$N205+$P205+$R205)</f>
        <v>0</v>
      </c>
      <c r="N205" s="82">
        <v>14</v>
      </c>
      <c r="O205" s="305">
        <f t="shared" ref="O205" si="8">N205/($B205+$D205+$F205+$H205+$J205+$L205+$N205+$P205+$R205)</f>
        <v>0.5</v>
      </c>
      <c r="P205" s="82">
        <v>0</v>
      </c>
      <c r="Q205" s="305">
        <f t="shared" ref="Q205" si="9">P205/($B205+$D205+$F205+$H205+$J205+$L205+$N205+$P205+$R205)</f>
        <v>0</v>
      </c>
      <c r="R205" s="82">
        <v>0</v>
      </c>
      <c r="S205" s="309">
        <f t="shared" ref="S205" si="10">R205/($B205+$D205+$F205+$H205+$J205+$L205+$N205+$P205+$R205)</f>
        <v>0</v>
      </c>
    </row>
    <row r="206" spans="1:19" ht="48">
      <c r="A206" s="79" t="s">
        <v>8</v>
      </c>
      <c r="B206" s="80">
        <v>22</v>
      </c>
      <c r="C206" s="305">
        <f t="shared" si="3"/>
        <v>0.24719101123595505</v>
      </c>
      <c r="D206" s="82">
        <v>5</v>
      </c>
      <c r="E206" s="305">
        <f t="shared" si="3"/>
        <v>5.6179775280898875E-2</v>
      </c>
      <c r="F206" s="82">
        <v>2</v>
      </c>
      <c r="G206" s="305">
        <f t="shared" ref="G206" si="11">F206/($B206+$D206+$F206+$H206+$J206+$L206+$N206+$P206+$R206)</f>
        <v>2.247191011235955E-2</v>
      </c>
      <c r="H206" s="82">
        <v>1</v>
      </c>
      <c r="I206" s="305">
        <f t="shared" ref="I206" si="12">H206/($B206+$D206+$F206+$H206+$J206+$L206+$N206+$P206+$R206)</f>
        <v>1.1235955056179775E-2</v>
      </c>
      <c r="J206" s="82">
        <v>0</v>
      </c>
      <c r="K206" s="305">
        <f t="shared" ref="K206" si="13">J206/($B206+$D206+$F206+$H206+$J206+$L206+$N206+$P206+$R206)</f>
        <v>0</v>
      </c>
      <c r="L206" s="82">
        <v>2</v>
      </c>
      <c r="M206" s="305">
        <f t="shared" ref="M206" si="14">L206/($B206+$D206+$F206+$H206+$J206+$L206+$N206+$P206+$R206)</f>
        <v>2.247191011235955E-2</v>
      </c>
      <c r="N206" s="82">
        <v>52</v>
      </c>
      <c r="O206" s="305">
        <f t="shared" ref="O206" si="15">N206/($B206+$D206+$F206+$H206+$J206+$L206+$N206+$P206+$R206)</f>
        <v>0.5842696629213483</v>
      </c>
      <c r="P206" s="82">
        <v>2</v>
      </c>
      <c r="Q206" s="305">
        <f t="shared" ref="Q206" si="16">P206/($B206+$D206+$F206+$H206+$J206+$L206+$N206+$P206+$R206)</f>
        <v>2.247191011235955E-2</v>
      </c>
      <c r="R206" s="82">
        <v>3</v>
      </c>
      <c r="S206" s="309">
        <f t="shared" ref="S206" si="17">R206/($B206+$D206+$F206+$H206+$J206+$L206+$N206+$P206+$R206)</f>
        <v>3.3707865168539325E-2</v>
      </c>
    </row>
    <row r="207" spans="1:19" ht="36">
      <c r="A207" s="79" t="s">
        <v>9</v>
      </c>
      <c r="B207" s="80">
        <v>6</v>
      </c>
      <c r="C207" s="305">
        <f t="shared" si="3"/>
        <v>0.2608695652173913</v>
      </c>
      <c r="D207" s="82">
        <v>5</v>
      </c>
      <c r="E207" s="305">
        <f t="shared" si="3"/>
        <v>0.21739130434782608</v>
      </c>
      <c r="F207" s="82">
        <v>0</v>
      </c>
      <c r="G207" s="305">
        <f t="shared" ref="G207" si="18">F207/($B207+$D207+$F207+$H207+$J207+$L207+$N207+$P207+$R207)</f>
        <v>0</v>
      </c>
      <c r="H207" s="82">
        <v>3</v>
      </c>
      <c r="I207" s="305">
        <f t="shared" ref="I207" si="19">H207/($B207+$D207+$F207+$H207+$J207+$L207+$N207+$P207+$R207)</f>
        <v>0.13043478260869565</v>
      </c>
      <c r="J207" s="82">
        <v>0</v>
      </c>
      <c r="K207" s="305">
        <f t="shared" ref="K207" si="20">J207/($B207+$D207+$F207+$H207+$J207+$L207+$N207+$P207+$R207)</f>
        <v>0</v>
      </c>
      <c r="L207" s="82">
        <v>0</v>
      </c>
      <c r="M207" s="305">
        <f t="shared" ref="M207" si="21">L207/($B207+$D207+$F207+$H207+$J207+$L207+$N207+$P207+$R207)</f>
        <v>0</v>
      </c>
      <c r="N207" s="82">
        <v>9</v>
      </c>
      <c r="O207" s="305">
        <f t="shared" ref="O207" si="22">N207/($B207+$D207+$F207+$H207+$J207+$L207+$N207+$P207+$R207)</f>
        <v>0.39130434782608697</v>
      </c>
      <c r="P207" s="82">
        <v>0</v>
      </c>
      <c r="Q207" s="305">
        <f t="shared" ref="Q207" si="23">P207/($B207+$D207+$F207+$H207+$J207+$L207+$N207+$P207+$R207)</f>
        <v>0</v>
      </c>
      <c r="R207" s="82">
        <v>0</v>
      </c>
      <c r="S207" s="309">
        <f t="shared" ref="S207" si="24">R207/($B207+$D207+$F207+$H207+$J207+$L207+$N207+$P207+$R207)</f>
        <v>0</v>
      </c>
    </row>
    <row r="208" spans="1:19" ht="48">
      <c r="A208" s="79" t="s">
        <v>10</v>
      </c>
      <c r="B208" s="80">
        <v>10</v>
      </c>
      <c r="C208" s="305">
        <f t="shared" si="3"/>
        <v>0.33333333333333331</v>
      </c>
      <c r="D208" s="82">
        <v>5</v>
      </c>
      <c r="E208" s="305">
        <f t="shared" si="3"/>
        <v>0.16666666666666666</v>
      </c>
      <c r="F208" s="82">
        <v>1</v>
      </c>
      <c r="G208" s="305">
        <f t="shared" ref="G208" si="25">F208/($B208+$D208+$F208+$H208+$J208+$L208+$N208+$P208+$R208)</f>
        <v>3.3333333333333333E-2</v>
      </c>
      <c r="H208" s="82">
        <v>1</v>
      </c>
      <c r="I208" s="305">
        <f t="shared" ref="I208" si="26">H208/($B208+$D208+$F208+$H208+$J208+$L208+$N208+$P208+$R208)</f>
        <v>3.3333333333333333E-2</v>
      </c>
      <c r="J208" s="82">
        <v>0</v>
      </c>
      <c r="K208" s="305">
        <f t="shared" ref="K208" si="27">J208/($B208+$D208+$F208+$H208+$J208+$L208+$N208+$P208+$R208)</f>
        <v>0</v>
      </c>
      <c r="L208" s="82">
        <v>0</v>
      </c>
      <c r="M208" s="305">
        <f t="shared" ref="M208" si="28">L208/($B208+$D208+$F208+$H208+$J208+$L208+$N208+$P208+$R208)</f>
        <v>0</v>
      </c>
      <c r="N208" s="82">
        <v>13</v>
      </c>
      <c r="O208" s="305">
        <f t="shared" ref="O208" si="29">N208/($B208+$D208+$F208+$H208+$J208+$L208+$N208+$P208+$R208)</f>
        <v>0.43333333333333335</v>
      </c>
      <c r="P208" s="82">
        <v>0</v>
      </c>
      <c r="Q208" s="305">
        <f t="shared" ref="Q208" si="30">P208/($B208+$D208+$F208+$H208+$J208+$L208+$N208+$P208+$R208)</f>
        <v>0</v>
      </c>
      <c r="R208" s="82">
        <v>0</v>
      </c>
      <c r="S208" s="309">
        <f t="shared" ref="S208" si="31">R208/($B208+$D208+$F208+$H208+$J208+$L208+$N208+$P208+$R208)</f>
        <v>0</v>
      </c>
    </row>
    <row r="209" spans="1:57" ht="15.75" thickBot="1">
      <c r="A209" s="84" t="s">
        <v>11</v>
      </c>
      <c r="B209" s="85">
        <v>79</v>
      </c>
      <c r="C209" s="310">
        <f t="shared" si="3"/>
        <v>0.29699248120300753</v>
      </c>
      <c r="D209" s="87">
        <v>23</v>
      </c>
      <c r="E209" s="310">
        <f t="shared" si="3"/>
        <v>8.646616541353383E-2</v>
      </c>
      <c r="F209" s="87">
        <v>5</v>
      </c>
      <c r="G209" s="310">
        <f t="shared" ref="G209" si="32">F209/($B209+$D209+$F209+$H209+$J209+$L209+$N209+$P209+$R209)</f>
        <v>1.8796992481203006E-2</v>
      </c>
      <c r="H209" s="87">
        <v>15</v>
      </c>
      <c r="I209" s="310">
        <f t="shared" ref="I209" si="33">H209/($B209+$D209+$F209+$H209+$J209+$L209+$N209+$P209+$R209)</f>
        <v>5.6390977443609019E-2</v>
      </c>
      <c r="J209" s="87">
        <v>0</v>
      </c>
      <c r="K209" s="310">
        <f t="shared" ref="K209" si="34">J209/($B209+$D209+$F209+$H209+$J209+$L209+$N209+$P209+$R209)</f>
        <v>0</v>
      </c>
      <c r="L209" s="87">
        <v>6</v>
      </c>
      <c r="M209" s="310">
        <f t="shared" ref="M209" si="35">L209/($B209+$D209+$F209+$H209+$J209+$L209+$N209+$P209+$R209)</f>
        <v>2.2556390977443608E-2</v>
      </c>
      <c r="N209" s="87">
        <v>129</v>
      </c>
      <c r="O209" s="310">
        <f t="shared" ref="O209" si="36">N209/($B209+$D209+$F209+$H209+$J209+$L209+$N209+$P209+$R209)</f>
        <v>0.48496240601503759</v>
      </c>
      <c r="P209" s="87">
        <v>6</v>
      </c>
      <c r="Q209" s="310">
        <f t="shared" ref="Q209" si="37">P209/($B209+$D209+$F209+$H209+$J209+$L209+$N209+$P209+$R209)</f>
        <v>2.2556390977443608E-2</v>
      </c>
      <c r="R209" s="87">
        <v>3</v>
      </c>
      <c r="S209" s="311">
        <f t="shared" ref="S209" si="38">R209/($B209+$D209+$F209+$H209+$J209+$L209+$N209+$P209+$R209)</f>
        <v>1.1278195488721804E-2</v>
      </c>
    </row>
    <row r="210" spans="1:57" ht="15.75" thickTop="1"/>
    <row r="211" spans="1:57" ht="18" customHeight="1" thickBot="1">
      <c r="A211" s="352" t="s">
        <v>115</v>
      </c>
      <c r="B211" s="352"/>
      <c r="C211" s="352"/>
      <c r="D211" s="352"/>
      <c r="E211" s="352"/>
      <c r="F211" s="352"/>
      <c r="G211" s="352"/>
      <c r="H211" s="352"/>
      <c r="I211" s="352"/>
      <c r="J211" s="352"/>
      <c r="K211" s="352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352"/>
      <c r="AK211" s="352"/>
      <c r="AL211" s="352"/>
      <c r="AM211" s="352"/>
      <c r="AN211" s="352"/>
      <c r="AO211" s="352"/>
      <c r="AP211" s="352"/>
      <c r="AQ211" s="352"/>
      <c r="AR211" s="352"/>
      <c r="AS211" s="352"/>
      <c r="AT211" s="352"/>
      <c r="AU211" s="352"/>
      <c r="AV211" s="352"/>
      <c r="AW211" s="352"/>
      <c r="AX211" s="352"/>
      <c r="AY211" s="352"/>
      <c r="AZ211" s="352"/>
      <c r="BA211" s="352"/>
      <c r="BB211" s="352"/>
      <c r="BC211" s="352"/>
      <c r="BD211" s="352"/>
      <c r="BE211" s="352"/>
    </row>
    <row r="212" spans="1:57" ht="15" customHeight="1" thickTop="1">
      <c r="A212" s="345"/>
      <c r="B212" s="347" t="s">
        <v>116</v>
      </c>
      <c r="C212" s="342"/>
      <c r="D212" s="342"/>
      <c r="E212" s="342"/>
      <c r="F212" s="342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  <c r="R212" s="342"/>
      <c r="S212" s="342"/>
      <c r="T212" s="342"/>
      <c r="U212" s="342"/>
      <c r="V212" s="342"/>
      <c r="W212" s="342"/>
      <c r="X212" s="342"/>
      <c r="Y212" s="342"/>
      <c r="Z212" s="342"/>
      <c r="AA212" s="342"/>
      <c r="AB212" s="342"/>
      <c r="AC212" s="342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Q212" s="342"/>
      <c r="AR212" s="342"/>
      <c r="AS212" s="342"/>
      <c r="AT212" s="342"/>
      <c r="AU212" s="342"/>
      <c r="AV212" s="342"/>
      <c r="AW212" s="342"/>
      <c r="AX212" s="342"/>
      <c r="AY212" s="342"/>
      <c r="AZ212" s="342"/>
      <c r="BA212" s="342"/>
      <c r="BB212" s="342"/>
      <c r="BC212" s="342"/>
      <c r="BD212" s="342"/>
      <c r="BE212" s="343"/>
    </row>
    <row r="213" spans="1:57" ht="86.25" customHeight="1">
      <c r="A213" s="360"/>
      <c r="B213" s="361" t="s">
        <v>117</v>
      </c>
      <c r="C213" s="362"/>
      <c r="D213" s="362" t="s">
        <v>118</v>
      </c>
      <c r="E213" s="362"/>
      <c r="F213" s="362" t="s">
        <v>119</v>
      </c>
      <c r="G213" s="362"/>
      <c r="H213" s="362" t="s">
        <v>120</v>
      </c>
      <c r="I213" s="362"/>
      <c r="J213" s="362" t="s">
        <v>121</v>
      </c>
      <c r="K213" s="362"/>
      <c r="L213" s="362" t="s">
        <v>122</v>
      </c>
      <c r="M213" s="362"/>
      <c r="N213" s="362" t="s">
        <v>123</v>
      </c>
      <c r="O213" s="362"/>
      <c r="P213" s="362" t="s">
        <v>124</v>
      </c>
      <c r="Q213" s="362"/>
      <c r="R213" s="362" t="s">
        <v>125</v>
      </c>
      <c r="S213" s="362"/>
      <c r="T213" s="362" t="s">
        <v>126</v>
      </c>
      <c r="U213" s="362"/>
      <c r="V213" s="362" t="s">
        <v>127</v>
      </c>
      <c r="W213" s="362"/>
      <c r="X213" s="362" t="s">
        <v>128</v>
      </c>
      <c r="Y213" s="362"/>
      <c r="Z213" s="362" t="s">
        <v>129</v>
      </c>
      <c r="AA213" s="362"/>
      <c r="AB213" s="362" t="s">
        <v>130</v>
      </c>
      <c r="AC213" s="362"/>
      <c r="AD213" s="362" t="s">
        <v>131</v>
      </c>
      <c r="AE213" s="362"/>
      <c r="AF213" s="362" t="s">
        <v>132</v>
      </c>
      <c r="AG213" s="362"/>
      <c r="AH213" s="362" t="s">
        <v>133</v>
      </c>
      <c r="AI213" s="362"/>
      <c r="AJ213" s="362" t="s">
        <v>134</v>
      </c>
      <c r="AK213" s="362"/>
      <c r="AL213" s="362" t="s">
        <v>135</v>
      </c>
      <c r="AM213" s="362"/>
      <c r="AN213" s="362" t="s">
        <v>136</v>
      </c>
      <c r="AO213" s="362"/>
      <c r="AP213" s="362" t="s">
        <v>137</v>
      </c>
      <c r="AQ213" s="362"/>
      <c r="AR213" s="362" t="s">
        <v>138</v>
      </c>
      <c r="AS213" s="362"/>
      <c r="AT213" s="362" t="s">
        <v>139</v>
      </c>
      <c r="AU213" s="362"/>
      <c r="AV213" s="362" t="s">
        <v>140</v>
      </c>
      <c r="AW213" s="362"/>
      <c r="AX213" s="362" t="s">
        <v>141</v>
      </c>
      <c r="AY213" s="362"/>
      <c r="AZ213" s="362" t="s">
        <v>142</v>
      </c>
      <c r="BA213" s="362"/>
      <c r="BB213" s="362" t="s">
        <v>143</v>
      </c>
      <c r="BC213" s="362"/>
      <c r="BD213" s="362" t="s">
        <v>144</v>
      </c>
      <c r="BE213" s="363"/>
    </row>
    <row r="214" spans="1:57" ht="15" customHeight="1">
      <c r="A214" s="346"/>
      <c r="B214" s="53" t="s">
        <v>4</v>
      </c>
      <c r="C214" s="54" t="s">
        <v>5</v>
      </c>
      <c r="D214" s="54" t="s">
        <v>4</v>
      </c>
      <c r="E214" s="54" t="s">
        <v>5</v>
      </c>
      <c r="F214" s="54" t="s">
        <v>4</v>
      </c>
      <c r="G214" s="54" t="s">
        <v>5</v>
      </c>
      <c r="H214" s="54" t="s">
        <v>4</v>
      </c>
      <c r="I214" s="54" t="s">
        <v>5</v>
      </c>
      <c r="J214" s="54" t="s">
        <v>4</v>
      </c>
      <c r="K214" s="54" t="s">
        <v>5</v>
      </c>
      <c r="L214" s="54" t="s">
        <v>4</v>
      </c>
      <c r="M214" s="54" t="s">
        <v>5</v>
      </c>
      <c r="N214" s="54" t="s">
        <v>4</v>
      </c>
      <c r="O214" s="54" t="s">
        <v>5</v>
      </c>
      <c r="P214" s="54" t="s">
        <v>4</v>
      </c>
      <c r="Q214" s="54" t="s">
        <v>5</v>
      </c>
      <c r="R214" s="54" t="s">
        <v>4</v>
      </c>
      <c r="S214" s="54" t="s">
        <v>5</v>
      </c>
      <c r="T214" s="54" t="s">
        <v>4</v>
      </c>
      <c r="U214" s="54" t="s">
        <v>5</v>
      </c>
      <c r="V214" s="54" t="s">
        <v>4</v>
      </c>
      <c r="W214" s="54" t="s">
        <v>5</v>
      </c>
      <c r="X214" s="54" t="s">
        <v>4</v>
      </c>
      <c r="Y214" s="54" t="s">
        <v>5</v>
      </c>
      <c r="Z214" s="54" t="s">
        <v>4</v>
      </c>
      <c r="AA214" s="54" t="s">
        <v>5</v>
      </c>
      <c r="AB214" s="54" t="s">
        <v>4</v>
      </c>
      <c r="AC214" s="54" t="s">
        <v>5</v>
      </c>
      <c r="AD214" s="54" t="s">
        <v>4</v>
      </c>
      <c r="AE214" s="54" t="s">
        <v>5</v>
      </c>
      <c r="AF214" s="54" t="s">
        <v>4</v>
      </c>
      <c r="AG214" s="54" t="s">
        <v>5</v>
      </c>
      <c r="AH214" s="54" t="s">
        <v>4</v>
      </c>
      <c r="AI214" s="54" t="s">
        <v>5</v>
      </c>
      <c r="AJ214" s="54" t="s">
        <v>4</v>
      </c>
      <c r="AK214" s="54" t="s">
        <v>5</v>
      </c>
      <c r="AL214" s="54" t="s">
        <v>4</v>
      </c>
      <c r="AM214" s="54" t="s">
        <v>5</v>
      </c>
      <c r="AN214" s="54" t="s">
        <v>4</v>
      </c>
      <c r="AO214" s="54" t="s">
        <v>5</v>
      </c>
      <c r="AP214" s="54" t="s">
        <v>4</v>
      </c>
      <c r="AQ214" s="54" t="s">
        <v>5</v>
      </c>
      <c r="AR214" s="54" t="s">
        <v>4</v>
      </c>
      <c r="AS214" s="54" t="s">
        <v>5</v>
      </c>
      <c r="AT214" s="54" t="s">
        <v>4</v>
      </c>
      <c r="AU214" s="54" t="s">
        <v>5</v>
      </c>
      <c r="AV214" s="54" t="s">
        <v>4</v>
      </c>
      <c r="AW214" s="54" t="s">
        <v>5</v>
      </c>
      <c r="AX214" s="54" t="s">
        <v>4</v>
      </c>
      <c r="AY214" s="54" t="s">
        <v>5</v>
      </c>
      <c r="AZ214" s="54" t="s">
        <v>4</v>
      </c>
      <c r="BA214" s="54" t="s">
        <v>5</v>
      </c>
      <c r="BB214" s="54" t="s">
        <v>4</v>
      </c>
      <c r="BC214" s="54" t="s">
        <v>5</v>
      </c>
      <c r="BD214" s="54" t="s">
        <v>4</v>
      </c>
      <c r="BE214" s="55" t="s">
        <v>5</v>
      </c>
    </row>
    <row r="215" spans="1:57" ht="24">
      <c r="A215" s="2" t="s">
        <v>6</v>
      </c>
      <c r="B215" s="5">
        <v>0</v>
      </c>
      <c r="C215" s="6">
        <v>0</v>
      </c>
      <c r="D215" s="7">
        <v>1</v>
      </c>
      <c r="E215" s="6">
        <v>1.3333333333333332E-2</v>
      </c>
      <c r="F215" s="7">
        <v>1</v>
      </c>
      <c r="G215" s="6">
        <v>1.3333333333333332E-2</v>
      </c>
      <c r="H215" s="7">
        <v>5</v>
      </c>
      <c r="I215" s="6">
        <v>6.6666666666666666E-2</v>
      </c>
      <c r="J215" s="7">
        <v>0</v>
      </c>
      <c r="K215" s="6">
        <v>0</v>
      </c>
      <c r="L215" s="7">
        <v>1</v>
      </c>
      <c r="M215" s="6">
        <v>1.3333333333333332E-2</v>
      </c>
      <c r="N215" s="7">
        <v>0</v>
      </c>
      <c r="O215" s="6">
        <v>0</v>
      </c>
      <c r="P215" s="7">
        <v>1</v>
      </c>
      <c r="Q215" s="6">
        <v>1.3333333333333332E-2</v>
      </c>
      <c r="R215" s="7">
        <v>1</v>
      </c>
      <c r="S215" s="6">
        <v>1.3333333333333332E-2</v>
      </c>
      <c r="T215" s="7">
        <v>1</v>
      </c>
      <c r="U215" s="6">
        <v>1.3333333333333332E-2</v>
      </c>
      <c r="V215" s="7">
        <v>0</v>
      </c>
      <c r="W215" s="6">
        <v>0</v>
      </c>
      <c r="X215" s="7">
        <v>1</v>
      </c>
      <c r="Y215" s="6">
        <v>1.3333333333333332E-2</v>
      </c>
      <c r="Z215" s="7">
        <v>1</v>
      </c>
      <c r="AA215" s="6">
        <v>1.3333333333333332E-2</v>
      </c>
      <c r="AB215" s="7">
        <v>0</v>
      </c>
      <c r="AC215" s="6">
        <v>0</v>
      </c>
      <c r="AD215" s="7">
        <v>30</v>
      </c>
      <c r="AE215" s="6">
        <v>0.4</v>
      </c>
      <c r="AF215" s="7">
        <v>2</v>
      </c>
      <c r="AG215" s="6">
        <v>2.6666666666666665E-2</v>
      </c>
      <c r="AH215" s="7">
        <v>1</v>
      </c>
      <c r="AI215" s="6">
        <v>1.3333333333333332E-2</v>
      </c>
      <c r="AJ215" s="7">
        <v>5</v>
      </c>
      <c r="AK215" s="6">
        <v>6.6666666666666666E-2</v>
      </c>
      <c r="AL215" s="7">
        <v>0</v>
      </c>
      <c r="AM215" s="6">
        <v>0</v>
      </c>
      <c r="AN215" s="7">
        <v>0</v>
      </c>
      <c r="AO215" s="6">
        <v>0</v>
      </c>
      <c r="AP215" s="7">
        <v>1</v>
      </c>
      <c r="AQ215" s="6">
        <v>1.3333333333333332E-2</v>
      </c>
      <c r="AR215" s="7">
        <v>16</v>
      </c>
      <c r="AS215" s="6">
        <v>0.21333333333333332</v>
      </c>
      <c r="AT215" s="7">
        <v>0</v>
      </c>
      <c r="AU215" s="6">
        <v>0</v>
      </c>
      <c r="AV215" s="7">
        <v>7</v>
      </c>
      <c r="AW215" s="6">
        <v>9.3333333333333338E-2</v>
      </c>
      <c r="AX215" s="7">
        <v>0</v>
      </c>
      <c r="AY215" s="6">
        <v>0</v>
      </c>
      <c r="AZ215" s="7">
        <v>0</v>
      </c>
      <c r="BA215" s="6">
        <v>0</v>
      </c>
      <c r="BB215" s="7">
        <v>0</v>
      </c>
      <c r="BC215" s="6">
        <v>0</v>
      </c>
      <c r="BD215" s="7">
        <v>0</v>
      </c>
      <c r="BE215" s="8">
        <v>0</v>
      </c>
    </row>
    <row r="216" spans="1:57">
      <c r="A216" s="3" t="s">
        <v>7</v>
      </c>
      <c r="B216" s="9">
        <v>0</v>
      </c>
      <c r="C216" s="10">
        <v>0</v>
      </c>
      <c r="D216" s="11">
        <v>0</v>
      </c>
      <c r="E216" s="10">
        <v>0</v>
      </c>
      <c r="F216" s="11">
        <v>1</v>
      </c>
      <c r="G216" s="10">
        <v>5.2631578947368425E-2</v>
      </c>
      <c r="H216" s="11">
        <v>1</v>
      </c>
      <c r="I216" s="10">
        <v>5.2631578947368425E-2</v>
      </c>
      <c r="J216" s="11">
        <v>0</v>
      </c>
      <c r="K216" s="10">
        <v>0</v>
      </c>
      <c r="L216" s="11">
        <v>0</v>
      </c>
      <c r="M216" s="10">
        <v>0</v>
      </c>
      <c r="N216" s="11">
        <v>0</v>
      </c>
      <c r="O216" s="10">
        <v>0</v>
      </c>
      <c r="P216" s="11">
        <v>1</v>
      </c>
      <c r="Q216" s="10">
        <v>5.2631578947368425E-2</v>
      </c>
      <c r="R216" s="11">
        <v>0</v>
      </c>
      <c r="S216" s="10">
        <v>0</v>
      </c>
      <c r="T216" s="11">
        <v>0</v>
      </c>
      <c r="U216" s="10">
        <v>0</v>
      </c>
      <c r="V216" s="11">
        <v>0</v>
      </c>
      <c r="W216" s="10">
        <v>0</v>
      </c>
      <c r="X216" s="11">
        <v>0</v>
      </c>
      <c r="Y216" s="10">
        <v>0</v>
      </c>
      <c r="Z216" s="11">
        <v>1</v>
      </c>
      <c r="AA216" s="10">
        <v>5.2631578947368425E-2</v>
      </c>
      <c r="AB216" s="11">
        <v>0</v>
      </c>
      <c r="AC216" s="10">
        <v>0</v>
      </c>
      <c r="AD216" s="11">
        <v>4</v>
      </c>
      <c r="AE216" s="10">
        <v>0.2105263157894737</v>
      </c>
      <c r="AF216" s="11">
        <v>0</v>
      </c>
      <c r="AG216" s="10">
        <v>0</v>
      </c>
      <c r="AH216" s="11">
        <v>1</v>
      </c>
      <c r="AI216" s="10">
        <v>5.2631578947368425E-2</v>
      </c>
      <c r="AJ216" s="11">
        <v>0</v>
      </c>
      <c r="AK216" s="10">
        <v>0</v>
      </c>
      <c r="AL216" s="11">
        <v>0</v>
      </c>
      <c r="AM216" s="10">
        <v>0</v>
      </c>
      <c r="AN216" s="11">
        <v>0</v>
      </c>
      <c r="AO216" s="10">
        <v>0</v>
      </c>
      <c r="AP216" s="11">
        <v>0</v>
      </c>
      <c r="AQ216" s="10">
        <v>0</v>
      </c>
      <c r="AR216" s="11">
        <v>3</v>
      </c>
      <c r="AS216" s="10">
        <v>0.15789473684210525</v>
      </c>
      <c r="AT216" s="11">
        <v>0</v>
      </c>
      <c r="AU216" s="10">
        <v>0</v>
      </c>
      <c r="AV216" s="11">
        <v>5</v>
      </c>
      <c r="AW216" s="10">
        <v>0.26315789473684209</v>
      </c>
      <c r="AX216" s="11">
        <v>0</v>
      </c>
      <c r="AY216" s="10">
        <v>0</v>
      </c>
      <c r="AZ216" s="11">
        <v>2</v>
      </c>
      <c r="BA216" s="10">
        <v>0.10526315789473685</v>
      </c>
      <c r="BB216" s="11">
        <v>0</v>
      </c>
      <c r="BC216" s="10">
        <v>0</v>
      </c>
      <c r="BD216" s="11">
        <v>0</v>
      </c>
      <c r="BE216" s="12">
        <v>0</v>
      </c>
    </row>
    <row r="217" spans="1:57" ht="39" customHeight="1">
      <c r="A217" s="3" t="s">
        <v>8</v>
      </c>
      <c r="B217" s="9">
        <v>0</v>
      </c>
      <c r="C217" s="10">
        <v>0</v>
      </c>
      <c r="D217" s="11">
        <v>0</v>
      </c>
      <c r="E217" s="10">
        <v>0</v>
      </c>
      <c r="F217" s="11">
        <v>0</v>
      </c>
      <c r="G217" s="10">
        <v>0</v>
      </c>
      <c r="H217" s="11">
        <v>1</v>
      </c>
      <c r="I217" s="10">
        <v>1.4285714285714285E-2</v>
      </c>
      <c r="J217" s="11">
        <v>0</v>
      </c>
      <c r="K217" s="10">
        <v>0</v>
      </c>
      <c r="L217" s="11">
        <v>1</v>
      </c>
      <c r="M217" s="10">
        <v>1.4285714285714285E-2</v>
      </c>
      <c r="N217" s="11">
        <v>1</v>
      </c>
      <c r="O217" s="10">
        <v>1.4285714285714285E-2</v>
      </c>
      <c r="P217" s="11">
        <v>3</v>
      </c>
      <c r="Q217" s="10">
        <v>4.2857142857142858E-2</v>
      </c>
      <c r="R217" s="11">
        <v>0</v>
      </c>
      <c r="S217" s="10">
        <v>0</v>
      </c>
      <c r="T217" s="11">
        <v>0</v>
      </c>
      <c r="U217" s="10">
        <v>0</v>
      </c>
      <c r="V217" s="11">
        <v>0</v>
      </c>
      <c r="W217" s="10">
        <v>0</v>
      </c>
      <c r="X217" s="11">
        <v>0</v>
      </c>
      <c r="Y217" s="10">
        <v>0</v>
      </c>
      <c r="Z217" s="11">
        <v>0</v>
      </c>
      <c r="AA217" s="10">
        <v>0</v>
      </c>
      <c r="AB217" s="11">
        <v>0</v>
      </c>
      <c r="AC217" s="10">
        <v>0</v>
      </c>
      <c r="AD217" s="11">
        <v>32</v>
      </c>
      <c r="AE217" s="10">
        <v>0.45714285714285713</v>
      </c>
      <c r="AF217" s="11">
        <v>3</v>
      </c>
      <c r="AG217" s="10">
        <v>4.2857142857142858E-2</v>
      </c>
      <c r="AH217" s="11">
        <v>2</v>
      </c>
      <c r="AI217" s="10">
        <v>2.8571428571428571E-2</v>
      </c>
      <c r="AJ217" s="11">
        <v>3</v>
      </c>
      <c r="AK217" s="10">
        <v>4.2857142857142858E-2</v>
      </c>
      <c r="AL217" s="11">
        <v>2</v>
      </c>
      <c r="AM217" s="10">
        <v>2.8571428571428571E-2</v>
      </c>
      <c r="AN217" s="11">
        <v>0</v>
      </c>
      <c r="AO217" s="10">
        <v>0</v>
      </c>
      <c r="AP217" s="11">
        <v>2</v>
      </c>
      <c r="AQ217" s="10">
        <v>2.8571428571428571E-2</v>
      </c>
      <c r="AR217" s="11">
        <v>14</v>
      </c>
      <c r="AS217" s="10">
        <v>0.2</v>
      </c>
      <c r="AT217" s="11">
        <v>2</v>
      </c>
      <c r="AU217" s="10">
        <v>2.8571428571428571E-2</v>
      </c>
      <c r="AV217" s="11">
        <v>3</v>
      </c>
      <c r="AW217" s="10">
        <v>4.2857142857142858E-2</v>
      </c>
      <c r="AX217" s="11">
        <v>1</v>
      </c>
      <c r="AY217" s="10">
        <v>1.4285714285714285E-2</v>
      </c>
      <c r="AZ217" s="11">
        <v>0</v>
      </c>
      <c r="BA217" s="10">
        <v>0</v>
      </c>
      <c r="BB217" s="11">
        <v>0</v>
      </c>
      <c r="BC217" s="10">
        <v>0</v>
      </c>
      <c r="BD217" s="11">
        <v>0</v>
      </c>
      <c r="BE217" s="12">
        <v>0</v>
      </c>
    </row>
    <row r="218" spans="1:57" ht="36">
      <c r="A218" s="3" t="s">
        <v>9</v>
      </c>
      <c r="B218" s="9">
        <v>0</v>
      </c>
      <c r="C218" s="10">
        <v>0</v>
      </c>
      <c r="D218" s="11">
        <v>0</v>
      </c>
      <c r="E218" s="10">
        <v>0</v>
      </c>
      <c r="F218" s="11">
        <v>0</v>
      </c>
      <c r="G218" s="10">
        <v>0</v>
      </c>
      <c r="H218" s="11">
        <v>0</v>
      </c>
      <c r="I218" s="10">
        <v>0</v>
      </c>
      <c r="J218" s="11">
        <v>0</v>
      </c>
      <c r="K218" s="10">
        <v>0</v>
      </c>
      <c r="L218" s="11">
        <v>0</v>
      </c>
      <c r="M218" s="10">
        <v>0</v>
      </c>
      <c r="N218" s="11">
        <v>0</v>
      </c>
      <c r="O218" s="10">
        <v>0</v>
      </c>
      <c r="P218" s="11">
        <v>1</v>
      </c>
      <c r="Q218" s="10">
        <v>6.6666666666666666E-2</v>
      </c>
      <c r="R218" s="11">
        <v>0</v>
      </c>
      <c r="S218" s="10">
        <v>0</v>
      </c>
      <c r="T218" s="11">
        <v>0</v>
      </c>
      <c r="U218" s="10">
        <v>0</v>
      </c>
      <c r="V218" s="11">
        <v>0</v>
      </c>
      <c r="W218" s="10">
        <v>0</v>
      </c>
      <c r="X218" s="11">
        <v>0</v>
      </c>
      <c r="Y218" s="10">
        <v>0</v>
      </c>
      <c r="Z218" s="11">
        <v>0</v>
      </c>
      <c r="AA218" s="10">
        <v>0</v>
      </c>
      <c r="AB218" s="11">
        <v>0</v>
      </c>
      <c r="AC218" s="10">
        <v>0</v>
      </c>
      <c r="AD218" s="11">
        <v>5</v>
      </c>
      <c r="AE218" s="10">
        <v>0.33333333333333337</v>
      </c>
      <c r="AF218" s="11">
        <v>0</v>
      </c>
      <c r="AG218" s="10">
        <v>0</v>
      </c>
      <c r="AH218" s="11">
        <v>0</v>
      </c>
      <c r="AI218" s="10">
        <v>0</v>
      </c>
      <c r="AJ218" s="11">
        <v>1</v>
      </c>
      <c r="AK218" s="10">
        <v>6.6666666666666666E-2</v>
      </c>
      <c r="AL218" s="11">
        <v>1</v>
      </c>
      <c r="AM218" s="10">
        <v>6.6666666666666666E-2</v>
      </c>
      <c r="AN218" s="11">
        <v>0</v>
      </c>
      <c r="AO218" s="10">
        <v>0</v>
      </c>
      <c r="AP218" s="11">
        <v>0</v>
      </c>
      <c r="AQ218" s="10">
        <v>0</v>
      </c>
      <c r="AR218" s="11">
        <v>2</v>
      </c>
      <c r="AS218" s="10">
        <v>0.13333333333333333</v>
      </c>
      <c r="AT218" s="11">
        <v>1</v>
      </c>
      <c r="AU218" s="10">
        <v>6.6666666666666666E-2</v>
      </c>
      <c r="AV218" s="11">
        <v>4</v>
      </c>
      <c r="AW218" s="10">
        <v>0.26666666666666666</v>
      </c>
      <c r="AX218" s="11">
        <v>0</v>
      </c>
      <c r="AY218" s="10">
        <v>0</v>
      </c>
      <c r="AZ218" s="11">
        <v>0</v>
      </c>
      <c r="BA218" s="10">
        <v>0</v>
      </c>
      <c r="BB218" s="11">
        <v>0</v>
      </c>
      <c r="BC218" s="10">
        <v>0</v>
      </c>
      <c r="BD218" s="11">
        <v>0</v>
      </c>
      <c r="BE218" s="12">
        <v>0</v>
      </c>
    </row>
    <row r="219" spans="1:57" ht="39" customHeight="1">
      <c r="A219" s="3" t="s">
        <v>10</v>
      </c>
      <c r="B219" s="9">
        <v>0</v>
      </c>
      <c r="C219" s="10">
        <v>0</v>
      </c>
      <c r="D219" s="11">
        <v>0</v>
      </c>
      <c r="E219" s="10">
        <v>0</v>
      </c>
      <c r="F219" s="11">
        <v>0</v>
      </c>
      <c r="G219" s="10">
        <v>0</v>
      </c>
      <c r="H219" s="11">
        <v>0</v>
      </c>
      <c r="I219" s="10">
        <v>0</v>
      </c>
      <c r="J219" s="11">
        <v>0</v>
      </c>
      <c r="K219" s="10">
        <v>0</v>
      </c>
      <c r="L219" s="11">
        <v>1</v>
      </c>
      <c r="M219" s="10">
        <v>5.8823529411764712E-2</v>
      </c>
      <c r="N219" s="11">
        <v>1</v>
      </c>
      <c r="O219" s="10">
        <v>5.8823529411764712E-2</v>
      </c>
      <c r="P219" s="11">
        <v>0</v>
      </c>
      <c r="Q219" s="10">
        <v>0</v>
      </c>
      <c r="R219" s="11">
        <v>1</v>
      </c>
      <c r="S219" s="10">
        <v>5.8823529411764712E-2</v>
      </c>
      <c r="T219" s="11">
        <v>0</v>
      </c>
      <c r="U219" s="10">
        <v>0</v>
      </c>
      <c r="V219" s="11">
        <v>0</v>
      </c>
      <c r="W219" s="10">
        <v>0</v>
      </c>
      <c r="X219" s="11">
        <v>0</v>
      </c>
      <c r="Y219" s="10">
        <v>0</v>
      </c>
      <c r="Z219" s="11">
        <v>0</v>
      </c>
      <c r="AA219" s="10">
        <v>0</v>
      </c>
      <c r="AB219" s="11">
        <v>0</v>
      </c>
      <c r="AC219" s="10">
        <v>0</v>
      </c>
      <c r="AD219" s="11">
        <v>6</v>
      </c>
      <c r="AE219" s="10">
        <v>0.35294117647058826</v>
      </c>
      <c r="AF219" s="11">
        <v>1</v>
      </c>
      <c r="AG219" s="10">
        <v>5.8823529411764712E-2</v>
      </c>
      <c r="AH219" s="11">
        <v>0</v>
      </c>
      <c r="AI219" s="10">
        <v>0</v>
      </c>
      <c r="AJ219" s="11">
        <v>1</v>
      </c>
      <c r="AK219" s="10">
        <v>5.8823529411764712E-2</v>
      </c>
      <c r="AL219" s="11">
        <v>0</v>
      </c>
      <c r="AM219" s="10">
        <v>0</v>
      </c>
      <c r="AN219" s="11">
        <v>0</v>
      </c>
      <c r="AO219" s="10">
        <v>0</v>
      </c>
      <c r="AP219" s="11">
        <v>1</v>
      </c>
      <c r="AQ219" s="10">
        <v>5.8823529411764712E-2</v>
      </c>
      <c r="AR219" s="11">
        <v>2</v>
      </c>
      <c r="AS219" s="10">
        <v>0.11764705882352942</v>
      </c>
      <c r="AT219" s="11">
        <v>2</v>
      </c>
      <c r="AU219" s="10">
        <v>0.11764705882352942</v>
      </c>
      <c r="AV219" s="11">
        <v>1</v>
      </c>
      <c r="AW219" s="10">
        <v>5.8823529411764712E-2</v>
      </c>
      <c r="AX219" s="11">
        <v>0</v>
      </c>
      <c r="AY219" s="10">
        <v>0</v>
      </c>
      <c r="AZ219" s="11">
        <v>0</v>
      </c>
      <c r="BA219" s="10">
        <v>0</v>
      </c>
      <c r="BB219" s="11">
        <v>0</v>
      </c>
      <c r="BC219" s="10">
        <v>0</v>
      </c>
      <c r="BD219" s="11">
        <v>0</v>
      </c>
      <c r="BE219" s="12">
        <v>0</v>
      </c>
    </row>
    <row r="220" spans="1:57" ht="15" customHeight="1">
      <c r="A220" s="4" t="s">
        <v>11</v>
      </c>
      <c r="B220" s="13">
        <v>0</v>
      </c>
      <c r="C220" s="14">
        <v>0</v>
      </c>
      <c r="D220" s="15">
        <v>1</v>
      </c>
      <c r="E220" s="17">
        <v>5.1020408163265311E-3</v>
      </c>
      <c r="F220" s="15">
        <v>2</v>
      </c>
      <c r="G220" s="14">
        <v>1.0204081632653062E-2</v>
      </c>
      <c r="H220" s="15">
        <v>7</v>
      </c>
      <c r="I220" s="14">
        <v>3.5714285714285719E-2</v>
      </c>
      <c r="J220" s="15">
        <v>0</v>
      </c>
      <c r="K220" s="14">
        <v>0</v>
      </c>
      <c r="L220" s="15">
        <v>3</v>
      </c>
      <c r="M220" s="14">
        <v>1.5306122448979591E-2</v>
      </c>
      <c r="N220" s="15">
        <v>2</v>
      </c>
      <c r="O220" s="14">
        <v>1.0204081632653062E-2</v>
      </c>
      <c r="P220" s="15">
        <v>6</v>
      </c>
      <c r="Q220" s="14">
        <v>3.0612244897959183E-2</v>
      </c>
      <c r="R220" s="15">
        <v>2</v>
      </c>
      <c r="S220" s="14">
        <v>1.0204081632653062E-2</v>
      </c>
      <c r="T220" s="15">
        <v>1</v>
      </c>
      <c r="U220" s="17">
        <v>5.1020408163265311E-3</v>
      </c>
      <c r="V220" s="15">
        <v>0</v>
      </c>
      <c r="W220" s="14">
        <v>0</v>
      </c>
      <c r="X220" s="15">
        <v>1</v>
      </c>
      <c r="Y220" s="17">
        <v>5.1020408163265311E-3</v>
      </c>
      <c r="Z220" s="15">
        <v>2</v>
      </c>
      <c r="AA220" s="14">
        <v>1.0204081632653062E-2</v>
      </c>
      <c r="AB220" s="15">
        <v>0</v>
      </c>
      <c r="AC220" s="14">
        <v>0</v>
      </c>
      <c r="AD220" s="15">
        <v>77</v>
      </c>
      <c r="AE220" s="14">
        <v>0.39285714285714285</v>
      </c>
      <c r="AF220" s="15">
        <v>6</v>
      </c>
      <c r="AG220" s="14">
        <v>3.0612244897959183E-2</v>
      </c>
      <c r="AH220" s="15">
        <v>4</v>
      </c>
      <c r="AI220" s="14">
        <v>2.0408163265306124E-2</v>
      </c>
      <c r="AJ220" s="15">
        <v>10</v>
      </c>
      <c r="AK220" s="14">
        <v>5.1020408163265307E-2</v>
      </c>
      <c r="AL220" s="15">
        <v>3</v>
      </c>
      <c r="AM220" s="14">
        <v>1.5306122448979591E-2</v>
      </c>
      <c r="AN220" s="15">
        <v>0</v>
      </c>
      <c r="AO220" s="14">
        <v>0</v>
      </c>
      <c r="AP220" s="15">
        <v>4</v>
      </c>
      <c r="AQ220" s="14">
        <v>2.0408163265306124E-2</v>
      </c>
      <c r="AR220" s="15">
        <v>37</v>
      </c>
      <c r="AS220" s="14">
        <v>0.18877551020408162</v>
      </c>
      <c r="AT220" s="15">
        <v>5</v>
      </c>
      <c r="AU220" s="14">
        <v>2.5510204081632654E-2</v>
      </c>
      <c r="AV220" s="15">
        <v>20</v>
      </c>
      <c r="AW220" s="14">
        <v>0.10204081632653061</v>
      </c>
      <c r="AX220" s="15">
        <v>1</v>
      </c>
      <c r="AY220" s="17">
        <v>5.1020408163265311E-3</v>
      </c>
      <c r="AZ220" s="15">
        <v>2</v>
      </c>
      <c r="BA220" s="14">
        <v>1.0204081632653062E-2</v>
      </c>
      <c r="BB220" s="15">
        <v>0</v>
      </c>
      <c r="BC220" s="14">
        <v>0</v>
      </c>
      <c r="BD220" s="15">
        <v>0</v>
      </c>
      <c r="BE220" s="16">
        <v>0</v>
      </c>
    </row>
    <row r="223" spans="1:57" ht="23.25">
      <c r="A223" s="56" t="s">
        <v>452</v>
      </c>
    </row>
    <row r="224" spans="1:57">
      <c r="A224" s="304" t="s">
        <v>451</v>
      </c>
    </row>
    <row r="225" spans="1:13" ht="18" customHeight="1" thickBot="1">
      <c r="A225" s="352" t="s">
        <v>145</v>
      </c>
      <c r="B225" s="352"/>
      <c r="C225" s="352"/>
      <c r="D225" s="352"/>
      <c r="E225" s="352"/>
      <c r="F225" s="352"/>
      <c r="G225" s="352"/>
      <c r="H225" s="352"/>
      <c r="I225" s="352"/>
      <c r="J225" s="352"/>
      <c r="K225" s="352"/>
      <c r="L225" s="352"/>
      <c r="M225" s="352"/>
    </row>
    <row r="226" spans="1:13" ht="39" customHeight="1" thickTop="1">
      <c r="A226" s="345" t="s">
        <v>371</v>
      </c>
      <c r="B226" s="347" t="s">
        <v>146</v>
      </c>
      <c r="C226" s="342"/>
      <c r="D226" s="342"/>
      <c r="E226" s="342" t="s">
        <v>147</v>
      </c>
      <c r="F226" s="342"/>
      <c r="G226" s="342"/>
      <c r="H226" s="342" t="s">
        <v>148</v>
      </c>
      <c r="I226" s="342"/>
      <c r="J226" s="342"/>
      <c r="K226" s="342" t="s">
        <v>149</v>
      </c>
      <c r="L226" s="342"/>
      <c r="M226" s="343"/>
    </row>
    <row r="227" spans="1:13" ht="15" customHeight="1" thickBot="1">
      <c r="A227" s="346"/>
      <c r="B227" s="53" t="s">
        <v>4</v>
      </c>
      <c r="C227" s="54" t="s">
        <v>150</v>
      </c>
      <c r="D227" s="54" t="s">
        <v>151</v>
      </c>
      <c r="E227" s="54" t="s">
        <v>4</v>
      </c>
      <c r="F227" s="54" t="s">
        <v>150</v>
      </c>
      <c r="G227" s="54" t="s">
        <v>151</v>
      </c>
      <c r="H227" s="54" t="s">
        <v>4</v>
      </c>
      <c r="I227" s="54" t="s">
        <v>150</v>
      </c>
      <c r="J227" s="54" t="s">
        <v>151</v>
      </c>
      <c r="K227" s="54" t="s">
        <v>4</v>
      </c>
      <c r="L227" s="54" t="s">
        <v>150</v>
      </c>
      <c r="M227" s="55" t="s">
        <v>151</v>
      </c>
    </row>
    <row r="228" spans="1:13" ht="24.75" thickTop="1">
      <c r="A228" s="2" t="s">
        <v>6</v>
      </c>
      <c r="B228" s="5">
        <v>69</v>
      </c>
      <c r="C228" s="19">
        <v>4.6086956521739131</v>
      </c>
      <c r="D228" s="19">
        <v>1.6198891692693402</v>
      </c>
      <c r="E228" s="7">
        <v>69</v>
      </c>
      <c r="F228" s="19">
        <v>4.246376811594204</v>
      </c>
      <c r="G228" s="19">
        <v>1.7773559104455043</v>
      </c>
      <c r="H228" s="7">
        <v>69</v>
      </c>
      <c r="I228" s="19">
        <v>3.9130434782608692</v>
      </c>
      <c r="J228" s="19">
        <v>2.1539234408999572</v>
      </c>
      <c r="K228" s="7">
        <v>69</v>
      </c>
      <c r="L228" s="19">
        <v>4.3478260869565224</v>
      </c>
      <c r="M228" s="20">
        <v>1.3701232979781068</v>
      </c>
    </row>
    <row r="229" spans="1:13">
      <c r="A229" s="3" t="s">
        <v>7</v>
      </c>
      <c r="B229" s="9">
        <v>14</v>
      </c>
      <c r="C229" s="21">
        <v>4.4285714285714288</v>
      </c>
      <c r="D229" s="21">
        <v>1.9499225118444583</v>
      </c>
      <c r="E229" s="11">
        <v>14</v>
      </c>
      <c r="F229" s="21">
        <v>4.5</v>
      </c>
      <c r="G229" s="21">
        <v>1.7431183374807171</v>
      </c>
      <c r="H229" s="11">
        <v>14</v>
      </c>
      <c r="I229" s="21">
        <v>3.6428571428571432</v>
      </c>
      <c r="J229" s="21">
        <v>2.4053511772118195</v>
      </c>
      <c r="K229" s="11">
        <v>14</v>
      </c>
      <c r="L229" s="21">
        <v>4.7142857142857135</v>
      </c>
      <c r="M229" s="22">
        <v>1.7728105208558367</v>
      </c>
    </row>
    <row r="230" spans="1:13" ht="37.5" customHeight="1">
      <c r="A230" s="3" t="s">
        <v>8</v>
      </c>
      <c r="B230" s="9">
        <v>58</v>
      </c>
      <c r="C230" s="21">
        <v>4.3275862068965516</v>
      </c>
      <c r="D230" s="21">
        <v>1.7309152941712331</v>
      </c>
      <c r="E230" s="11">
        <v>58</v>
      </c>
      <c r="F230" s="21">
        <v>4.6206896551724128</v>
      </c>
      <c r="G230" s="21">
        <v>1.9269791485219752</v>
      </c>
      <c r="H230" s="11">
        <v>58</v>
      </c>
      <c r="I230" s="21">
        <v>3.0344827586206899</v>
      </c>
      <c r="J230" s="21">
        <v>1.8728486346924698</v>
      </c>
      <c r="K230" s="11">
        <v>58</v>
      </c>
      <c r="L230" s="21">
        <v>4.9827586206896557</v>
      </c>
      <c r="M230" s="22">
        <v>1.7013037241381932</v>
      </c>
    </row>
    <row r="231" spans="1:13" ht="38.25" customHeight="1">
      <c r="A231" s="3" t="s">
        <v>9</v>
      </c>
      <c r="B231" s="9">
        <v>8</v>
      </c>
      <c r="C231" s="21">
        <v>3.625</v>
      </c>
      <c r="D231" s="21">
        <v>1.5979898086569353</v>
      </c>
      <c r="E231" s="11">
        <v>8</v>
      </c>
      <c r="F231" s="21">
        <v>4.7499999999999991</v>
      </c>
      <c r="G231" s="21">
        <v>1.2817398889233114</v>
      </c>
      <c r="H231" s="11">
        <v>8</v>
      </c>
      <c r="I231" s="21">
        <v>4.5</v>
      </c>
      <c r="J231" s="21">
        <v>2.6726124191242437</v>
      </c>
      <c r="K231" s="11">
        <v>8</v>
      </c>
      <c r="L231" s="21">
        <v>5.375</v>
      </c>
      <c r="M231" s="22">
        <v>1.1877349391654206</v>
      </c>
    </row>
    <row r="232" spans="1:13" ht="39" customHeight="1">
      <c r="A232" s="3" t="s">
        <v>10</v>
      </c>
      <c r="B232" s="9">
        <v>16</v>
      </c>
      <c r="C232" s="21">
        <v>4.4375</v>
      </c>
      <c r="D232" s="21">
        <v>1.9653244007033546</v>
      </c>
      <c r="E232" s="11">
        <v>16</v>
      </c>
      <c r="F232" s="21">
        <v>3.9999999999999996</v>
      </c>
      <c r="G232" s="21">
        <v>1.8973665961010275</v>
      </c>
      <c r="H232" s="11">
        <v>16</v>
      </c>
      <c r="I232" s="21">
        <v>4.0625000000000009</v>
      </c>
      <c r="J232" s="21">
        <v>2.1746647251166484</v>
      </c>
      <c r="K232" s="11">
        <v>16</v>
      </c>
      <c r="L232" s="21">
        <v>4.5625</v>
      </c>
      <c r="M232" s="22">
        <v>2.0645822822062581</v>
      </c>
    </row>
    <row r="233" spans="1:13" ht="15" customHeight="1" thickBot="1">
      <c r="A233" s="4" t="s">
        <v>11</v>
      </c>
      <c r="B233" s="13">
        <v>165</v>
      </c>
      <c r="C233" s="23">
        <v>4.4303030303030324</v>
      </c>
      <c r="D233" s="23">
        <v>1.715155693794058</v>
      </c>
      <c r="E233" s="15">
        <v>165</v>
      </c>
      <c r="F233" s="23">
        <v>4.4000000000000021</v>
      </c>
      <c r="G233" s="23">
        <v>1.8139029473593746</v>
      </c>
      <c r="H233" s="15">
        <v>165</v>
      </c>
      <c r="I233" s="23">
        <v>3.6242424242424236</v>
      </c>
      <c r="J233" s="23">
        <v>2.133791755993379</v>
      </c>
      <c r="K233" s="15">
        <v>165</v>
      </c>
      <c r="L233" s="23">
        <v>4.6727272727272746</v>
      </c>
      <c r="M233" s="24">
        <v>1.6085277178428525</v>
      </c>
    </row>
    <row r="234" spans="1:13" ht="15.75" thickTop="1"/>
    <row r="236" spans="1:13" ht="18">
      <c r="A236" s="1"/>
    </row>
    <row r="238" spans="1:13" ht="18" customHeight="1" thickBot="1">
      <c r="A238" s="352" t="s">
        <v>145</v>
      </c>
      <c r="B238" s="352"/>
      <c r="C238" s="352"/>
      <c r="D238" s="352"/>
      <c r="E238" s="352"/>
      <c r="F238" s="352"/>
      <c r="G238" s="352"/>
      <c r="H238" s="352"/>
      <c r="I238" s="352"/>
      <c r="J238" s="352"/>
      <c r="K238" s="352"/>
      <c r="L238" s="352"/>
      <c r="M238" s="352"/>
    </row>
    <row r="239" spans="1:13" ht="15" customHeight="1" thickTop="1">
      <c r="A239" s="345" t="s">
        <v>371</v>
      </c>
      <c r="B239" s="347" t="s">
        <v>152</v>
      </c>
      <c r="C239" s="342"/>
      <c r="D239" s="342"/>
      <c r="E239" s="342" t="s">
        <v>153</v>
      </c>
      <c r="F239" s="342"/>
      <c r="G239" s="342"/>
      <c r="H239" s="342" t="s">
        <v>154</v>
      </c>
      <c r="I239" s="342"/>
      <c r="J239" s="342"/>
      <c r="K239" s="342" t="s">
        <v>155</v>
      </c>
      <c r="L239" s="342"/>
      <c r="M239" s="343"/>
    </row>
    <row r="240" spans="1:13" ht="15" customHeight="1" thickBot="1">
      <c r="A240" s="346"/>
      <c r="B240" s="53" t="s">
        <v>4</v>
      </c>
      <c r="C240" s="54" t="s">
        <v>150</v>
      </c>
      <c r="D240" s="54" t="s">
        <v>151</v>
      </c>
      <c r="E240" s="54" t="s">
        <v>4</v>
      </c>
      <c r="F240" s="54" t="s">
        <v>150</v>
      </c>
      <c r="G240" s="54" t="s">
        <v>151</v>
      </c>
      <c r="H240" s="54" t="s">
        <v>4</v>
      </c>
      <c r="I240" s="54" t="s">
        <v>150</v>
      </c>
      <c r="J240" s="54" t="s">
        <v>151</v>
      </c>
      <c r="K240" s="54" t="s">
        <v>4</v>
      </c>
      <c r="L240" s="54" t="s">
        <v>150</v>
      </c>
      <c r="M240" s="55" t="s">
        <v>151</v>
      </c>
    </row>
    <row r="241" spans="1:17" ht="24.75" thickTop="1">
      <c r="A241" s="2" t="s">
        <v>6</v>
      </c>
      <c r="B241" s="5">
        <v>69</v>
      </c>
      <c r="C241" s="19">
        <v>5.3333333333333339</v>
      </c>
      <c r="D241" s="19">
        <v>1.3576219116167652</v>
      </c>
      <c r="E241" s="7">
        <v>69</v>
      </c>
      <c r="F241" s="19">
        <v>5.2463768115942004</v>
      </c>
      <c r="G241" s="19">
        <v>1.3438946595343619</v>
      </c>
      <c r="H241" s="7">
        <v>69</v>
      </c>
      <c r="I241" s="19">
        <v>5.2898550724637659</v>
      </c>
      <c r="J241" s="19">
        <v>1.2845398498084637</v>
      </c>
      <c r="K241" s="7">
        <v>69</v>
      </c>
      <c r="L241" s="19">
        <v>5.246376811594204</v>
      </c>
      <c r="M241" s="20">
        <v>1.6033585806917681</v>
      </c>
    </row>
    <row r="242" spans="1:17">
      <c r="A242" s="3" t="s">
        <v>7</v>
      </c>
      <c r="B242" s="9">
        <v>13</v>
      </c>
      <c r="C242" s="21">
        <v>5.3076923076923075</v>
      </c>
      <c r="D242" s="21">
        <v>1.5483655567842813</v>
      </c>
      <c r="E242" s="11">
        <v>14</v>
      </c>
      <c r="F242" s="21">
        <v>5.5714285714285712</v>
      </c>
      <c r="G242" s="21">
        <v>1.2224996910042532</v>
      </c>
      <c r="H242" s="11">
        <v>14</v>
      </c>
      <c r="I242" s="21">
        <v>5.5714285714285712</v>
      </c>
      <c r="J242" s="21">
        <v>1.3985864135061359</v>
      </c>
      <c r="K242" s="11">
        <v>14</v>
      </c>
      <c r="L242" s="21">
        <v>5.7142857142857135</v>
      </c>
      <c r="M242" s="22">
        <v>1.1387288073563857</v>
      </c>
    </row>
    <row r="243" spans="1:17" ht="37.5" customHeight="1">
      <c r="A243" s="3" t="s">
        <v>8</v>
      </c>
      <c r="B243" s="9">
        <v>58</v>
      </c>
      <c r="C243" s="21">
        <v>5.482758620689653</v>
      </c>
      <c r="D243" s="21">
        <v>1.3538946978973496</v>
      </c>
      <c r="E243" s="11">
        <v>58</v>
      </c>
      <c r="F243" s="21">
        <v>5.1034482758620694</v>
      </c>
      <c r="G243" s="21">
        <v>1.7136158054991864</v>
      </c>
      <c r="H243" s="11">
        <v>58</v>
      </c>
      <c r="I243" s="21">
        <v>5.2413793103448274</v>
      </c>
      <c r="J243" s="21">
        <v>1.6147385299998827</v>
      </c>
      <c r="K243" s="11">
        <v>58</v>
      </c>
      <c r="L243" s="21">
        <v>5.2758620689655169</v>
      </c>
      <c r="M243" s="22">
        <v>1.6521448414507989</v>
      </c>
    </row>
    <row r="244" spans="1:17" ht="36">
      <c r="A244" s="3" t="s">
        <v>9</v>
      </c>
      <c r="B244" s="9">
        <v>8</v>
      </c>
      <c r="C244" s="21">
        <v>6.125</v>
      </c>
      <c r="D244" s="21">
        <v>1.1259916264596033</v>
      </c>
      <c r="E244" s="11">
        <v>8</v>
      </c>
      <c r="F244" s="21">
        <v>5.75</v>
      </c>
      <c r="G244" s="21">
        <v>1.3887301496588274</v>
      </c>
      <c r="H244" s="11">
        <v>8</v>
      </c>
      <c r="I244" s="21">
        <v>6</v>
      </c>
      <c r="J244" s="21">
        <v>1.1952286093343938</v>
      </c>
      <c r="K244" s="11">
        <v>8</v>
      </c>
      <c r="L244" s="21">
        <v>4.125</v>
      </c>
      <c r="M244" s="22">
        <v>1.6420805617960925</v>
      </c>
    </row>
    <row r="245" spans="1:17" ht="36.75" customHeight="1">
      <c r="A245" s="3" t="s">
        <v>10</v>
      </c>
      <c r="B245" s="9">
        <v>16</v>
      </c>
      <c r="C245" s="21">
        <v>5.25</v>
      </c>
      <c r="D245" s="21">
        <v>1.6532795690182993</v>
      </c>
      <c r="E245" s="11">
        <v>16</v>
      </c>
      <c r="F245" s="21">
        <v>4.6874999999999991</v>
      </c>
      <c r="G245" s="21">
        <v>2.0238165265985288</v>
      </c>
      <c r="H245" s="11">
        <v>16</v>
      </c>
      <c r="I245" s="21">
        <v>4.9375</v>
      </c>
      <c r="J245" s="21">
        <v>1.6111590031195968</v>
      </c>
      <c r="K245" s="11">
        <v>16</v>
      </c>
      <c r="L245" s="21">
        <v>4.4375</v>
      </c>
      <c r="M245" s="22">
        <v>1.8607794065928396</v>
      </c>
    </row>
    <row r="246" spans="1:17" ht="15" customHeight="1" thickBot="1">
      <c r="A246" s="4" t="s">
        <v>11</v>
      </c>
      <c r="B246" s="13">
        <v>164</v>
      </c>
      <c r="C246" s="23">
        <v>5.4146341463414638</v>
      </c>
      <c r="D246" s="23">
        <v>1.3875097480424283</v>
      </c>
      <c r="E246" s="15">
        <v>165</v>
      </c>
      <c r="F246" s="23">
        <v>5.1939393939393934</v>
      </c>
      <c r="G246" s="23">
        <v>1.5495749602004147</v>
      </c>
      <c r="H246" s="15">
        <v>165</v>
      </c>
      <c r="I246" s="23">
        <v>5.2969696969696969</v>
      </c>
      <c r="J246" s="23">
        <v>1.4450261303411813</v>
      </c>
      <c r="K246" s="15">
        <v>165</v>
      </c>
      <c r="L246" s="23">
        <v>5.163636363636364</v>
      </c>
      <c r="M246" s="24">
        <v>1.6390468270030136</v>
      </c>
    </row>
    <row r="247" spans="1:17" ht="15.75" thickTop="1"/>
    <row r="249" spans="1:17" ht="23.25">
      <c r="A249" s="56" t="s">
        <v>271</v>
      </c>
    </row>
    <row r="250" spans="1:17">
      <c r="A250" s="304" t="s">
        <v>453</v>
      </c>
    </row>
    <row r="251" spans="1:17" ht="18" customHeight="1" thickBot="1">
      <c r="A251" s="332" t="s">
        <v>156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06"/>
    </row>
    <row r="252" spans="1:17" ht="26.25" customHeight="1" thickTop="1">
      <c r="A252" s="345" t="s">
        <v>371</v>
      </c>
      <c r="B252" s="347" t="s">
        <v>157</v>
      </c>
      <c r="C252" s="342"/>
      <c r="D252" s="342"/>
      <c r="E252" s="342" t="s">
        <v>158</v>
      </c>
      <c r="F252" s="342"/>
      <c r="G252" s="342"/>
      <c r="H252" s="342" t="s">
        <v>159</v>
      </c>
      <c r="I252" s="342"/>
      <c r="J252" s="342"/>
      <c r="K252" s="342" t="s">
        <v>160</v>
      </c>
      <c r="L252" s="342"/>
      <c r="M252" s="342"/>
      <c r="N252" s="342" t="s">
        <v>161</v>
      </c>
      <c r="O252" s="342"/>
      <c r="P252" s="343"/>
      <c r="Q252" s="306"/>
    </row>
    <row r="253" spans="1:17" ht="15" customHeight="1" thickBot="1">
      <c r="A253" s="346"/>
      <c r="B253" s="53" t="s">
        <v>4</v>
      </c>
      <c r="C253" s="54" t="s">
        <v>150</v>
      </c>
      <c r="D253" s="54" t="s">
        <v>151</v>
      </c>
      <c r="E253" s="54" t="s">
        <v>4</v>
      </c>
      <c r="F253" s="54" t="s">
        <v>150</v>
      </c>
      <c r="G253" s="54" t="s">
        <v>151</v>
      </c>
      <c r="H253" s="54" t="s">
        <v>4</v>
      </c>
      <c r="I253" s="54" t="s">
        <v>150</v>
      </c>
      <c r="J253" s="54" t="s">
        <v>151</v>
      </c>
      <c r="K253" s="54" t="s">
        <v>4</v>
      </c>
      <c r="L253" s="54" t="s">
        <v>150</v>
      </c>
      <c r="M253" s="54" t="s">
        <v>151</v>
      </c>
      <c r="N253" s="54" t="s">
        <v>4</v>
      </c>
      <c r="O253" s="54" t="s">
        <v>150</v>
      </c>
      <c r="P253" s="55" t="s">
        <v>151</v>
      </c>
      <c r="Q253" s="306"/>
    </row>
    <row r="254" spans="1:17" ht="24.75" thickTop="1">
      <c r="A254" s="2" t="s">
        <v>6</v>
      </c>
      <c r="B254" s="5">
        <v>62</v>
      </c>
      <c r="C254" s="19">
        <v>5.2741935483870961</v>
      </c>
      <c r="D254" s="19">
        <v>1.1897010898693765</v>
      </c>
      <c r="E254" s="7">
        <v>62</v>
      </c>
      <c r="F254" s="19">
        <v>4.5161290322580649</v>
      </c>
      <c r="G254" s="19">
        <v>1.6569964480889436</v>
      </c>
      <c r="H254" s="7">
        <v>62</v>
      </c>
      <c r="I254" s="19">
        <v>4.419354838709677</v>
      </c>
      <c r="J254" s="19">
        <v>1.4991624666905119</v>
      </c>
      <c r="K254" s="7">
        <v>62</v>
      </c>
      <c r="L254" s="19">
        <v>4.4516129032258069</v>
      </c>
      <c r="M254" s="19">
        <v>1.7431591761148495</v>
      </c>
      <c r="N254" s="7">
        <v>65</v>
      </c>
      <c r="O254" s="19">
        <v>4.8153846153846152</v>
      </c>
      <c r="P254" s="20">
        <v>1.1975535960384467</v>
      </c>
      <c r="Q254" s="306"/>
    </row>
    <row r="255" spans="1:17">
      <c r="A255" s="3" t="s">
        <v>7</v>
      </c>
      <c r="B255" s="9">
        <v>10</v>
      </c>
      <c r="C255" s="21">
        <v>5.7</v>
      </c>
      <c r="D255" s="21">
        <v>0.82327260234856459</v>
      </c>
      <c r="E255" s="11">
        <v>10</v>
      </c>
      <c r="F255" s="21">
        <v>5.4</v>
      </c>
      <c r="G255" s="21">
        <v>1.5055453054181622</v>
      </c>
      <c r="H255" s="11">
        <v>9</v>
      </c>
      <c r="I255" s="21">
        <v>4.9999999999999991</v>
      </c>
      <c r="J255" s="21">
        <v>1.5</v>
      </c>
      <c r="K255" s="11">
        <v>10</v>
      </c>
      <c r="L255" s="21">
        <v>4.1999999999999993</v>
      </c>
      <c r="M255" s="21">
        <v>1.5491933384829668</v>
      </c>
      <c r="N255" s="11">
        <v>14</v>
      </c>
      <c r="O255" s="21">
        <v>5.8571428571428577</v>
      </c>
      <c r="P255" s="22">
        <v>0.86443782150756632</v>
      </c>
      <c r="Q255" s="306"/>
    </row>
    <row r="256" spans="1:17" ht="40.5" customHeight="1">
      <c r="A256" s="3" t="s">
        <v>8</v>
      </c>
      <c r="B256" s="9">
        <v>52</v>
      </c>
      <c r="C256" s="21">
        <v>5.1153846153846168</v>
      </c>
      <c r="D256" s="21">
        <v>1.2933289794829608</v>
      </c>
      <c r="E256" s="11">
        <v>52</v>
      </c>
      <c r="F256" s="21">
        <v>4.1538461538461533</v>
      </c>
      <c r="G256" s="21">
        <v>1.984099690970796</v>
      </c>
      <c r="H256" s="11">
        <v>52</v>
      </c>
      <c r="I256" s="21">
        <v>4.1538461538461551</v>
      </c>
      <c r="J256" s="21">
        <v>1.5641149271326051</v>
      </c>
      <c r="K256" s="11">
        <v>52</v>
      </c>
      <c r="L256" s="21">
        <v>4.5384615384615365</v>
      </c>
      <c r="M256" s="21">
        <v>1.720254637575364</v>
      </c>
      <c r="N256" s="11">
        <v>58</v>
      </c>
      <c r="O256" s="21">
        <v>5.2931034482758639</v>
      </c>
      <c r="P256" s="22">
        <v>1.1548315087804417</v>
      </c>
      <c r="Q256" s="306"/>
    </row>
    <row r="257" spans="1:17" ht="41.25" customHeight="1">
      <c r="A257" s="3" t="s">
        <v>9</v>
      </c>
      <c r="B257" s="9">
        <v>8</v>
      </c>
      <c r="C257" s="21">
        <v>5.75</v>
      </c>
      <c r="D257" s="21">
        <v>1.5811388300841898</v>
      </c>
      <c r="E257" s="11">
        <v>7</v>
      </c>
      <c r="F257" s="21">
        <v>4.8571428571428568</v>
      </c>
      <c r="G257" s="21">
        <v>2.1157009420498154</v>
      </c>
      <c r="H257" s="11">
        <v>7</v>
      </c>
      <c r="I257" s="21">
        <v>4.1428571428571432</v>
      </c>
      <c r="J257" s="21">
        <v>1.6761634196950517</v>
      </c>
      <c r="K257" s="11">
        <v>7</v>
      </c>
      <c r="L257" s="21">
        <v>3.4285714285714288</v>
      </c>
      <c r="M257" s="21">
        <v>1.8126539343499315</v>
      </c>
      <c r="N257" s="11">
        <v>10</v>
      </c>
      <c r="O257" s="21">
        <v>6.1</v>
      </c>
      <c r="P257" s="22">
        <v>0.73786478737262184</v>
      </c>
      <c r="Q257" s="306"/>
    </row>
    <row r="258" spans="1:17" ht="41.25" customHeight="1">
      <c r="A258" s="3" t="s">
        <v>10</v>
      </c>
      <c r="B258" s="9">
        <v>12</v>
      </c>
      <c r="C258" s="21">
        <v>5.0833333333333321</v>
      </c>
      <c r="D258" s="21">
        <v>2.0652243256245835</v>
      </c>
      <c r="E258" s="11">
        <v>12</v>
      </c>
      <c r="F258" s="21">
        <v>3.2500000000000004</v>
      </c>
      <c r="G258" s="21">
        <v>1.712255291076124</v>
      </c>
      <c r="H258" s="11">
        <v>12</v>
      </c>
      <c r="I258" s="21">
        <v>3.6666666666666665</v>
      </c>
      <c r="J258" s="21">
        <v>2.1461734799546393</v>
      </c>
      <c r="K258" s="11">
        <v>12</v>
      </c>
      <c r="L258" s="21">
        <v>3.9166666666666665</v>
      </c>
      <c r="M258" s="21">
        <v>1.8319554050414564</v>
      </c>
      <c r="N258" s="11">
        <v>13</v>
      </c>
      <c r="O258" s="21">
        <v>5</v>
      </c>
      <c r="P258" s="22">
        <v>1.7320508075688772</v>
      </c>
      <c r="Q258" s="306"/>
    </row>
    <row r="259" spans="1:17" ht="15" customHeight="1" thickBot="1">
      <c r="A259" s="4" t="s">
        <v>11</v>
      </c>
      <c r="B259" s="13">
        <v>144</v>
      </c>
      <c r="C259" s="23">
        <v>5.2569444444444438</v>
      </c>
      <c r="D259" s="23">
        <v>1.315568572222926</v>
      </c>
      <c r="E259" s="15">
        <v>143</v>
      </c>
      <c r="F259" s="23">
        <v>4.3566433566433576</v>
      </c>
      <c r="G259" s="23">
        <v>1.8362760632215636</v>
      </c>
      <c r="H259" s="15">
        <v>142</v>
      </c>
      <c r="I259" s="23">
        <v>4.2816901408450692</v>
      </c>
      <c r="J259" s="23">
        <v>1.5950552901024055</v>
      </c>
      <c r="K259" s="15">
        <v>143</v>
      </c>
      <c r="L259" s="23">
        <v>4.3706293706293717</v>
      </c>
      <c r="M259" s="23">
        <v>1.7307424185629074</v>
      </c>
      <c r="N259" s="15">
        <v>160</v>
      </c>
      <c r="O259" s="23">
        <v>5.1750000000000007</v>
      </c>
      <c r="P259" s="24">
        <v>1.2364994207884057</v>
      </c>
      <c r="Q259" s="306"/>
    </row>
    <row r="260" spans="1:17" ht="15.75" thickTop="1">
      <c r="D260" s="274"/>
      <c r="E260" s="274"/>
      <c r="F260" s="274"/>
      <c r="G260" s="274"/>
      <c r="H260" s="274"/>
    </row>
    <row r="262" spans="1:17" ht="23.25">
      <c r="A262" s="56" t="s">
        <v>272</v>
      </c>
    </row>
    <row r="263" spans="1:17">
      <c r="A263" s="304" t="s">
        <v>454</v>
      </c>
    </row>
    <row r="264" spans="1:17" ht="18" customHeight="1" thickBot="1">
      <c r="A264" s="352" t="s">
        <v>162</v>
      </c>
      <c r="B264" s="352"/>
      <c r="C264" s="352"/>
      <c r="D264" s="352"/>
      <c r="E264" s="352"/>
      <c r="F264" s="352"/>
      <c r="G264" s="352"/>
      <c r="H264" s="352"/>
      <c r="I264" s="352"/>
      <c r="J264" s="352"/>
      <c r="K264" s="352"/>
      <c r="L264" s="352"/>
      <c r="M264" s="352"/>
    </row>
    <row r="265" spans="1:17" ht="15" customHeight="1" thickTop="1">
      <c r="A265" s="345" t="s">
        <v>371</v>
      </c>
      <c r="B265" s="347" t="s">
        <v>458</v>
      </c>
      <c r="C265" s="342"/>
      <c r="D265" s="342"/>
      <c r="E265" s="342" t="s">
        <v>459</v>
      </c>
      <c r="F265" s="342"/>
      <c r="G265" s="342"/>
      <c r="H265" s="342" t="s">
        <v>460</v>
      </c>
      <c r="I265" s="342"/>
      <c r="J265" s="342"/>
      <c r="K265" s="342" t="s">
        <v>461</v>
      </c>
      <c r="L265" s="342"/>
      <c r="M265" s="343"/>
    </row>
    <row r="266" spans="1:17" ht="15" customHeight="1" thickBot="1">
      <c r="A266" s="346"/>
      <c r="B266" s="53" t="s">
        <v>4</v>
      </c>
      <c r="C266" s="54" t="s">
        <v>150</v>
      </c>
      <c r="D266" s="54" t="s">
        <v>151</v>
      </c>
      <c r="E266" s="54" t="s">
        <v>4</v>
      </c>
      <c r="F266" s="54" t="s">
        <v>150</v>
      </c>
      <c r="G266" s="54" t="s">
        <v>151</v>
      </c>
      <c r="H266" s="54" t="s">
        <v>4</v>
      </c>
      <c r="I266" s="54" t="s">
        <v>150</v>
      </c>
      <c r="J266" s="54" t="s">
        <v>462</v>
      </c>
      <c r="K266" s="54" t="s">
        <v>4</v>
      </c>
      <c r="L266" s="54" t="s">
        <v>150</v>
      </c>
      <c r="M266" s="55" t="s">
        <v>462</v>
      </c>
    </row>
    <row r="267" spans="1:17" ht="24.75" thickTop="1">
      <c r="A267" s="2" t="s">
        <v>6</v>
      </c>
      <c r="B267" s="5">
        <v>75</v>
      </c>
      <c r="C267" s="19">
        <v>5.4533333333333323</v>
      </c>
      <c r="D267" s="19">
        <v>1.1888369666751339</v>
      </c>
      <c r="E267" s="7">
        <v>75</v>
      </c>
      <c r="F267" s="19">
        <v>3.8799999999999994</v>
      </c>
      <c r="G267" s="19">
        <v>1.5765168585858524</v>
      </c>
      <c r="H267" s="7">
        <v>75</v>
      </c>
      <c r="I267" s="19">
        <v>3.1599999999999993</v>
      </c>
      <c r="J267" s="19">
        <v>1.4523047852256046</v>
      </c>
      <c r="K267" s="7">
        <v>75</v>
      </c>
      <c r="L267" s="19">
        <v>3.666666666666667</v>
      </c>
      <c r="M267" s="20">
        <v>1.8108780409732952</v>
      </c>
    </row>
    <row r="268" spans="1:17">
      <c r="A268" s="3" t="s">
        <v>7</v>
      </c>
      <c r="B268" s="9">
        <v>19</v>
      </c>
      <c r="C268" s="21">
        <v>5.2105263157894726</v>
      </c>
      <c r="D268" s="21">
        <v>0.97632800547203691</v>
      </c>
      <c r="E268" s="11">
        <v>19</v>
      </c>
      <c r="F268" s="21">
        <v>4.0526315789473681</v>
      </c>
      <c r="G268" s="21">
        <v>1.7150861400630166</v>
      </c>
      <c r="H268" s="11">
        <v>19</v>
      </c>
      <c r="I268" s="21">
        <v>4.3157894736842097</v>
      </c>
      <c r="J268" s="21">
        <v>1.6347827439397078</v>
      </c>
      <c r="K268" s="11">
        <v>19</v>
      </c>
      <c r="L268" s="21">
        <v>3.4736842105263159</v>
      </c>
      <c r="M268" s="22">
        <v>2.0102078679864479</v>
      </c>
    </row>
    <row r="269" spans="1:17" ht="39.75" customHeight="1">
      <c r="A269" s="3" t="s">
        <v>8</v>
      </c>
      <c r="B269" s="9">
        <v>79</v>
      </c>
      <c r="C269" s="21">
        <v>5.0379746835443031</v>
      </c>
      <c r="D269" s="21">
        <v>1.2345770372436553</v>
      </c>
      <c r="E269" s="11">
        <v>70</v>
      </c>
      <c r="F269" s="21">
        <v>3.914285714285715</v>
      </c>
      <c r="G269" s="21">
        <v>1.5764834940586396</v>
      </c>
      <c r="H269" s="11">
        <v>79</v>
      </c>
      <c r="I269" s="21">
        <v>3.4050632911392404</v>
      </c>
      <c r="J269" s="21">
        <v>1.5567799388462578</v>
      </c>
      <c r="K269" s="11">
        <v>70</v>
      </c>
      <c r="L269" s="21">
        <v>3.5142857142857147</v>
      </c>
      <c r="M269" s="22">
        <v>1.7835224643811975</v>
      </c>
    </row>
    <row r="270" spans="1:17" ht="36">
      <c r="A270" s="3" t="s">
        <v>9</v>
      </c>
      <c r="B270" s="9">
        <v>20</v>
      </c>
      <c r="C270" s="21">
        <v>5.05</v>
      </c>
      <c r="D270" s="21">
        <v>0.94451324138833248</v>
      </c>
      <c r="E270" s="11">
        <v>15</v>
      </c>
      <c r="F270" s="21">
        <v>3.2666666666666666</v>
      </c>
      <c r="G270" s="21">
        <v>1.3345232785352157</v>
      </c>
      <c r="H270" s="11">
        <v>20</v>
      </c>
      <c r="I270" s="21">
        <v>3.2</v>
      </c>
      <c r="J270" s="21">
        <v>1.6415653633362466</v>
      </c>
      <c r="K270" s="11">
        <v>15</v>
      </c>
      <c r="L270" s="21">
        <v>3.5333333333333332</v>
      </c>
      <c r="M270" s="22">
        <v>2.0655911179772888</v>
      </c>
    </row>
    <row r="271" spans="1:17" ht="39" customHeight="1">
      <c r="A271" s="3" t="s">
        <v>10</v>
      </c>
      <c r="B271" s="9">
        <v>18</v>
      </c>
      <c r="C271" s="21">
        <v>4.8888888888888893</v>
      </c>
      <c r="D271" s="21">
        <v>1.4907119849998596</v>
      </c>
      <c r="E271" s="11">
        <v>16</v>
      </c>
      <c r="F271" s="21">
        <v>3.3125</v>
      </c>
      <c r="G271" s="21">
        <v>1.5798206649279321</v>
      </c>
      <c r="H271" s="11">
        <v>18</v>
      </c>
      <c r="I271" s="21">
        <v>2.6111111111111112</v>
      </c>
      <c r="J271" s="21">
        <v>1.6851911704746589</v>
      </c>
      <c r="K271" s="11">
        <v>17</v>
      </c>
      <c r="L271" s="21">
        <v>2.1764705882352939</v>
      </c>
      <c r="M271" s="22">
        <v>1.5904124511289146</v>
      </c>
    </row>
    <row r="272" spans="1:17" ht="15" customHeight="1" thickBot="1">
      <c r="A272" s="4" t="s">
        <v>11</v>
      </c>
      <c r="B272" s="13">
        <v>211</v>
      </c>
      <c r="C272" s="23">
        <v>5.1895734597156391</v>
      </c>
      <c r="D272" s="23">
        <v>1.2039954548470102</v>
      </c>
      <c r="E272" s="15">
        <v>195</v>
      </c>
      <c r="F272" s="23">
        <v>3.8153846153846143</v>
      </c>
      <c r="G272" s="23">
        <v>1.5751842408256878</v>
      </c>
      <c r="H272" s="15">
        <v>211</v>
      </c>
      <c r="I272" s="23">
        <v>3.3127962085308069</v>
      </c>
      <c r="J272" s="23">
        <v>1.578660448181376</v>
      </c>
      <c r="K272" s="15">
        <v>196</v>
      </c>
      <c r="L272" s="23">
        <v>3.4540816326530606</v>
      </c>
      <c r="M272" s="24">
        <v>1.8488898050588773</v>
      </c>
    </row>
    <row r="273" spans="1:19" ht="15.75" thickTop="1"/>
    <row r="275" spans="1:19" ht="18">
      <c r="A275" s="1"/>
    </row>
    <row r="277" spans="1:19" ht="18" customHeight="1" thickBot="1">
      <c r="A277" s="344" t="s">
        <v>165</v>
      </c>
      <c r="B277" s="344"/>
      <c r="C277" s="344"/>
      <c r="D277" s="344"/>
      <c r="E277" s="344"/>
      <c r="F277" s="344"/>
      <c r="G277" s="344"/>
      <c r="H277" s="344"/>
      <c r="I277" s="344"/>
      <c r="J277" s="344"/>
      <c r="K277" s="344"/>
      <c r="L277" s="344"/>
      <c r="M277" s="344"/>
      <c r="N277" s="344"/>
      <c r="O277" s="344"/>
      <c r="P277" s="344"/>
      <c r="Q277" s="344"/>
      <c r="R277" s="344"/>
      <c r="S277" s="344"/>
    </row>
    <row r="278" spans="1:19" ht="25.5" customHeight="1" thickTop="1">
      <c r="A278" s="345" t="s">
        <v>371</v>
      </c>
      <c r="B278" s="347" t="s">
        <v>463</v>
      </c>
      <c r="C278" s="342"/>
      <c r="D278" s="342"/>
      <c r="E278" s="342" t="s">
        <v>464</v>
      </c>
      <c r="F278" s="342"/>
      <c r="G278" s="342"/>
      <c r="H278" s="342" t="s">
        <v>465</v>
      </c>
      <c r="I278" s="342"/>
      <c r="J278" s="342"/>
      <c r="K278" s="342" t="s">
        <v>466</v>
      </c>
      <c r="L278" s="342"/>
      <c r="M278" s="342"/>
      <c r="N278" s="342" t="s">
        <v>467</v>
      </c>
      <c r="O278" s="342"/>
      <c r="P278" s="342"/>
      <c r="Q278" s="342" t="s">
        <v>468</v>
      </c>
      <c r="R278" s="342"/>
      <c r="S278" s="343"/>
    </row>
    <row r="279" spans="1:19" ht="15" customHeight="1" thickBot="1">
      <c r="A279" s="346"/>
      <c r="B279" s="53" t="s">
        <v>4</v>
      </c>
      <c r="C279" s="54" t="s">
        <v>150</v>
      </c>
      <c r="D279" s="54" t="s">
        <v>151</v>
      </c>
      <c r="E279" s="54" t="s">
        <v>4</v>
      </c>
      <c r="F279" s="54" t="s">
        <v>150</v>
      </c>
      <c r="G279" s="54" t="s">
        <v>151</v>
      </c>
      <c r="H279" s="54" t="s">
        <v>4</v>
      </c>
      <c r="I279" s="54" t="s">
        <v>150</v>
      </c>
      <c r="J279" s="54" t="s">
        <v>151</v>
      </c>
      <c r="K279" s="54" t="s">
        <v>4</v>
      </c>
      <c r="L279" s="54" t="s">
        <v>150</v>
      </c>
      <c r="M279" s="54" t="s">
        <v>151</v>
      </c>
      <c r="N279" s="54" t="s">
        <v>4</v>
      </c>
      <c r="O279" s="54" t="s">
        <v>150</v>
      </c>
      <c r="P279" s="54" t="s">
        <v>151</v>
      </c>
      <c r="Q279" s="54" t="s">
        <v>4</v>
      </c>
      <c r="R279" s="54" t="s">
        <v>150</v>
      </c>
      <c r="S279" s="55" t="s">
        <v>151</v>
      </c>
    </row>
    <row r="280" spans="1:19" ht="24.75" thickTop="1">
      <c r="A280" s="2" t="s">
        <v>6</v>
      </c>
      <c r="B280" s="5">
        <v>75</v>
      </c>
      <c r="C280" s="19">
        <v>4.1599999999999984</v>
      </c>
      <c r="D280" s="19">
        <v>1.4890591987215609</v>
      </c>
      <c r="E280" s="7">
        <v>75</v>
      </c>
      <c r="F280" s="19">
        <v>4.9866666666666681</v>
      </c>
      <c r="G280" s="19">
        <v>1.589605877834769</v>
      </c>
      <c r="H280" s="7">
        <v>75</v>
      </c>
      <c r="I280" s="19">
        <v>1.9066666666666665</v>
      </c>
      <c r="J280" s="19">
        <v>1.4158688797641839</v>
      </c>
      <c r="K280" s="7">
        <v>75</v>
      </c>
      <c r="L280" s="19">
        <v>4.626666666666666</v>
      </c>
      <c r="M280" s="19">
        <v>2.1483704279047164</v>
      </c>
      <c r="N280" s="7">
        <v>74</v>
      </c>
      <c r="O280" s="19">
        <v>3.9594594594594583</v>
      </c>
      <c r="P280" s="19">
        <v>1.6422436138938237</v>
      </c>
      <c r="Q280" s="7">
        <v>74</v>
      </c>
      <c r="R280" s="19">
        <v>4.6216216216216228</v>
      </c>
      <c r="S280" s="20">
        <v>1.6692439655461999</v>
      </c>
    </row>
    <row r="281" spans="1:19">
      <c r="A281" s="3" t="s">
        <v>7</v>
      </c>
      <c r="B281" s="9">
        <v>19</v>
      </c>
      <c r="C281" s="21">
        <v>4.3684210526315779</v>
      </c>
      <c r="D281" s="21">
        <v>1.6401397743888062</v>
      </c>
      <c r="E281" s="11">
        <v>19</v>
      </c>
      <c r="F281" s="21">
        <v>5.0526315789473681</v>
      </c>
      <c r="G281" s="21">
        <v>1.8700470644857614</v>
      </c>
      <c r="H281" s="11">
        <v>19</v>
      </c>
      <c r="I281" s="21">
        <v>2.2105263157894739</v>
      </c>
      <c r="J281" s="21">
        <v>1.3156725094212403</v>
      </c>
      <c r="K281" s="11">
        <v>19</v>
      </c>
      <c r="L281" s="21">
        <v>4.1052631578947372</v>
      </c>
      <c r="M281" s="21">
        <v>2.4696994158557763</v>
      </c>
      <c r="N281" s="11">
        <v>19</v>
      </c>
      <c r="O281" s="21">
        <v>4.2631578947368407</v>
      </c>
      <c r="P281" s="21">
        <v>1.661395172175679</v>
      </c>
      <c r="Q281" s="11">
        <v>19</v>
      </c>
      <c r="R281" s="21">
        <v>4.5789473684210531</v>
      </c>
      <c r="S281" s="22">
        <v>2.090076805438398</v>
      </c>
    </row>
    <row r="282" spans="1:19" ht="39" customHeight="1">
      <c r="A282" s="3" t="s">
        <v>8</v>
      </c>
      <c r="B282" s="9">
        <v>79</v>
      </c>
      <c r="C282" s="21">
        <v>4.1265822784810133</v>
      </c>
      <c r="D282" s="21">
        <v>1.6280166367164406</v>
      </c>
      <c r="E282" s="11">
        <v>70</v>
      </c>
      <c r="F282" s="21">
        <v>5.6428571428571459</v>
      </c>
      <c r="G282" s="21">
        <v>1.4942955713841839</v>
      </c>
      <c r="H282" s="11">
        <v>79</v>
      </c>
      <c r="I282" s="21">
        <v>2.0000000000000004</v>
      </c>
      <c r="J282" s="21">
        <v>1.3867504905630732</v>
      </c>
      <c r="K282" s="11">
        <v>70</v>
      </c>
      <c r="L282" s="21">
        <v>4.3142857142857141</v>
      </c>
      <c r="M282" s="21">
        <v>2.0397702139897809</v>
      </c>
      <c r="N282" s="11">
        <v>79</v>
      </c>
      <c r="O282" s="21">
        <v>4.3670886075949351</v>
      </c>
      <c r="P282" s="21">
        <v>1.6026997670587235</v>
      </c>
      <c r="Q282" s="11">
        <v>70</v>
      </c>
      <c r="R282" s="21">
        <v>5.2285714285714286</v>
      </c>
      <c r="S282" s="22">
        <v>1.2530707623289783</v>
      </c>
    </row>
    <row r="283" spans="1:19" ht="36">
      <c r="A283" s="3" t="s">
        <v>9</v>
      </c>
      <c r="B283" s="9">
        <v>20</v>
      </c>
      <c r="C283" s="21">
        <v>3.9999999999999996</v>
      </c>
      <c r="D283" s="21">
        <v>1.7471781760734559</v>
      </c>
      <c r="E283" s="11">
        <v>15</v>
      </c>
      <c r="F283" s="21">
        <v>5.6</v>
      </c>
      <c r="G283" s="21">
        <v>1.594633858557237</v>
      </c>
      <c r="H283" s="11">
        <v>20</v>
      </c>
      <c r="I283" s="21">
        <v>1.7999999999999996</v>
      </c>
      <c r="J283" s="21">
        <v>1.0563093645728086</v>
      </c>
      <c r="K283" s="11">
        <v>15</v>
      </c>
      <c r="L283" s="21">
        <v>4.5333333333333332</v>
      </c>
      <c r="M283" s="21">
        <v>2.5597618936887376</v>
      </c>
      <c r="N283" s="11">
        <v>20</v>
      </c>
      <c r="O283" s="21">
        <v>3.95</v>
      </c>
      <c r="P283" s="21">
        <v>1.6050905860647506</v>
      </c>
      <c r="Q283" s="11">
        <v>15</v>
      </c>
      <c r="R283" s="21">
        <v>4.9333333333333336</v>
      </c>
      <c r="S283" s="22">
        <v>1.667618775665584</v>
      </c>
    </row>
    <row r="284" spans="1:19" ht="38.25" customHeight="1">
      <c r="A284" s="3" t="s">
        <v>10</v>
      </c>
      <c r="B284" s="9">
        <v>18</v>
      </c>
      <c r="C284" s="21">
        <v>3.166666666666667</v>
      </c>
      <c r="D284" s="21">
        <v>1.8864844365675972</v>
      </c>
      <c r="E284" s="11">
        <v>17</v>
      </c>
      <c r="F284" s="21">
        <v>5.2941176470588243</v>
      </c>
      <c r="G284" s="21">
        <v>2.2848606599296417</v>
      </c>
      <c r="H284" s="11">
        <v>18</v>
      </c>
      <c r="I284" s="21">
        <v>1.6111111111111109</v>
      </c>
      <c r="J284" s="21">
        <v>1.0921586228732252</v>
      </c>
      <c r="K284" s="11">
        <v>17</v>
      </c>
      <c r="L284" s="21">
        <v>5.0588235294117645</v>
      </c>
      <c r="M284" s="21">
        <v>2.2212211797594055</v>
      </c>
      <c r="N284" s="11">
        <v>18</v>
      </c>
      <c r="O284" s="21">
        <v>3.4444444444444446</v>
      </c>
      <c r="P284" s="21">
        <v>1.3814835257889049</v>
      </c>
      <c r="Q284" s="11">
        <v>17</v>
      </c>
      <c r="R284" s="21">
        <v>4.3529411764705879</v>
      </c>
      <c r="S284" s="22">
        <v>1.6934128435864448</v>
      </c>
    </row>
    <row r="285" spans="1:19" ht="15" customHeight="1" thickBot="1">
      <c r="A285" s="4" t="s">
        <v>11</v>
      </c>
      <c r="B285" s="13">
        <v>211</v>
      </c>
      <c r="C285" s="23">
        <v>4.0663507109004762</v>
      </c>
      <c r="D285" s="23">
        <v>1.625790782017277</v>
      </c>
      <c r="E285" s="15">
        <v>196</v>
      </c>
      <c r="F285" s="23">
        <v>5.3010204081632679</v>
      </c>
      <c r="G285" s="23">
        <v>1.6660098130014926</v>
      </c>
      <c r="H285" s="15">
        <v>211</v>
      </c>
      <c r="I285" s="23">
        <v>1.9336492890995258</v>
      </c>
      <c r="J285" s="23">
        <v>1.3364328676553461</v>
      </c>
      <c r="K285" s="15">
        <v>196</v>
      </c>
      <c r="L285" s="23">
        <v>4.494897959183672</v>
      </c>
      <c r="M285" s="23">
        <v>2.1732580975956459</v>
      </c>
      <c r="N285" s="15">
        <v>210</v>
      </c>
      <c r="O285" s="23">
        <v>4.0952380952380958</v>
      </c>
      <c r="P285" s="23">
        <v>1.6134827231995204</v>
      </c>
      <c r="Q285" s="15">
        <v>195</v>
      </c>
      <c r="R285" s="23">
        <v>4.8358974358974356</v>
      </c>
      <c r="S285" s="24">
        <v>1.596950570132651</v>
      </c>
    </row>
    <row r="286" spans="1:19" ht="15.75" thickTop="1"/>
    <row r="288" spans="1:19" ht="18">
      <c r="A288" s="1"/>
    </row>
    <row r="290" spans="1:19" ht="18" customHeight="1" thickBot="1">
      <c r="A290" s="344" t="s">
        <v>169</v>
      </c>
      <c r="B290" s="344"/>
      <c r="C290" s="344"/>
      <c r="D290" s="344"/>
      <c r="E290" s="344"/>
      <c r="F290" s="344"/>
      <c r="G290" s="344"/>
      <c r="H290" s="344"/>
      <c r="I290" s="344"/>
      <c r="J290" s="344"/>
      <c r="K290" s="344"/>
      <c r="L290" s="344"/>
      <c r="M290" s="344"/>
      <c r="N290" s="344"/>
      <c r="O290" s="344"/>
      <c r="P290" s="344"/>
      <c r="Q290" s="344"/>
      <c r="R290" s="344"/>
      <c r="S290" s="344"/>
    </row>
    <row r="291" spans="1:19" ht="15" customHeight="1" thickTop="1">
      <c r="A291" s="345" t="s">
        <v>371</v>
      </c>
      <c r="B291" s="347" t="s">
        <v>469</v>
      </c>
      <c r="C291" s="342"/>
      <c r="D291" s="342"/>
      <c r="E291" s="342" t="s">
        <v>470</v>
      </c>
      <c r="F291" s="342"/>
      <c r="G291" s="342"/>
      <c r="H291" s="342" t="s">
        <v>471</v>
      </c>
      <c r="I291" s="342"/>
      <c r="J291" s="342"/>
      <c r="K291" s="342" t="s">
        <v>472</v>
      </c>
      <c r="L291" s="342"/>
      <c r="M291" s="342"/>
      <c r="N291" s="342" t="s">
        <v>473</v>
      </c>
      <c r="O291" s="342"/>
      <c r="P291" s="342"/>
      <c r="Q291" s="342" t="s">
        <v>474</v>
      </c>
      <c r="R291" s="342"/>
      <c r="S291" s="343"/>
    </row>
    <row r="292" spans="1:19" ht="15" customHeight="1" thickBot="1">
      <c r="A292" s="346"/>
      <c r="B292" s="53" t="s">
        <v>4</v>
      </c>
      <c r="C292" s="54" t="s">
        <v>150</v>
      </c>
      <c r="D292" s="54" t="s">
        <v>151</v>
      </c>
      <c r="E292" s="54" t="s">
        <v>4</v>
      </c>
      <c r="F292" s="54" t="s">
        <v>150</v>
      </c>
      <c r="G292" s="54" t="s">
        <v>151</v>
      </c>
      <c r="H292" s="54" t="s">
        <v>4</v>
      </c>
      <c r="I292" s="54" t="s">
        <v>150</v>
      </c>
      <c r="J292" s="54" t="s">
        <v>151</v>
      </c>
      <c r="K292" s="54" t="s">
        <v>4</v>
      </c>
      <c r="L292" s="54" t="s">
        <v>150</v>
      </c>
      <c r="M292" s="54" t="s">
        <v>151</v>
      </c>
      <c r="N292" s="54" t="s">
        <v>4</v>
      </c>
      <c r="O292" s="54" t="s">
        <v>150</v>
      </c>
      <c r="P292" s="54" t="s">
        <v>151</v>
      </c>
      <c r="Q292" s="54" t="s">
        <v>4</v>
      </c>
      <c r="R292" s="54" t="s">
        <v>150</v>
      </c>
      <c r="S292" s="55" t="s">
        <v>151</v>
      </c>
    </row>
    <row r="293" spans="1:19" ht="24.75" thickTop="1">
      <c r="A293" s="2" t="s">
        <v>6</v>
      </c>
      <c r="B293" s="5">
        <v>75</v>
      </c>
      <c r="C293" s="19">
        <v>4.5199999999999996</v>
      </c>
      <c r="D293" s="19">
        <v>1.6137919086190524</v>
      </c>
      <c r="E293" s="7">
        <v>75</v>
      </c>
      <c r="F293" s="19">
        <v>5.6400000000000023</v>
      </c>
      <c r="G293" s="19">
        <v>1.2907152846177756</v>
      </c>
      <c r="H293" s="7">
        <v>75</v>
      </c>
      <c r="I293" s="19">
        <v>2.8800000000000008</v>
      </c>
      <c r="J293" s="19">
        <v>1.5679216748225588</v>
      </c>
      <c r="K293" s="7">
        <v>75</v>
      </c>
      <c r="L293" s="19">
        <v>4.9333333333333327</v>
      </c>
      <c r="M293" s="19">
        <v>1.7731734670201174</v>
      </c>
      <c r="N293" s="7">
        <v>75</v>
      </c>
      <c r="O293" s="19">
        <v>3.6133333333333337</v>
      </c>
      <c r="P293" s="19">
        <v>1.5844969645381561</v>
      </c>
      <c r="Q293" s="7">
        <v>75</v>
      </c>
      <c r="R293" s="19">
        <v>4.9066666666666681</v>
      </c>
      <c r="S293" s="20">
        <v>1.3474032416079069</v>
      </c>
    </row>
    <row r="294" spans="1:19">
      <c r="A294" s="3" t="s">
        <v>7</v>
      </c>
      <c r="B294" s="9">
        <v>19</v>
      </c>
      <c r="C294" s="21">
        <v>4.4210526315789478</v>
      </c>
      <c r="D294" s="21">
        <v>1.3045130838611443</v>
      </c>
      <c r="E294" s="11">
        <v>19</v>
      </c>
      <c r="F294" s="21">
        <v>5.4736842105263159</v>
      </c>
      <c r="G294" s="21">
        <v>1.3891812557774845</v>
      </c>
      <c r="H294" s="11">
        <v>19</v>
      </c>
      <c r="I294" s="21">
        <v>3.7894736842105261</v>
      </c>
      <c r="J294" s="21">
        <v>1.3572417850765923</v>
      </c>
      <c r="K294" s="11">
        <v>19</v>
      </c>
      <c r="L294" s="21">
        <v>4.7368421052631584</v>
      </c>
      <c r="M294" s="21">
        <v>1.9102677317636771</v>
      </c>
      <c r="N294" s="11">
        <v>19</v>
      </c>
      <c r="O294" s="21">
        <v>4.3157894736842106</v>
      </c>
      <c r="P294" s="21">
        <v>1.4549773415168656</v>
      </c>
      <c r="Q294" s="11">
        <v>19</v>
      </c>
      <c r="R294" s="21">
        <v>5.2105263157894726</v>
      </c>
      <c r="S294" s="22">
        <v>1.6858544608470489</v>
      </c>
    </row>
    <row r="295" spans="1:19" ht="37.5" customHeight="1">
      <c r="A295" s="3" t="s">
        <v>8</v>
      </c>
      <c r="B295" s="9">
        <v>79</v>
      </c>
      <c r="C295" s="21">
        <v>4.7848101265822782</v>
      </c>
      <c r="D295" s="21">
        <v>1.2877219607125077</v>
      </c>
      <c r="E295" s="11">
        <v>70</v>
      </c>
      <c r="F295" s="21">
        <v>5.8285714285714274</v>
      </c>
      <c r="G295" s="21">
        <v>1.1029792142184409</v>
      </c>
      <c r="H295" s="11">
        <v>79</v>
      </c>
      <c r="I295" s="21">
        <v>3.7468354430379751</v>
      </c>
      <c r="J295" s="21">
        <v>1.652258395623146</v>
      </c>
      <c r="K295" s="11">
        <v>70</v>
      </c>
      <c r="L295" s="21">
        <v>5.2571428571428562</v>
      </c>
      <c r="M295" s="21">
        <v>1.3042374004326709</v>
      </c>
      <c r="N295" s="11">
        <v>79</v>
      </c>
      <c r="O295" s="21">
        <v>4.4430379746835449</v>
      </c>
      <c r="P295" s="21">
        <v>1.3276819537578672</v>
      </c>
      <c r="Q295" s="11">
        <v>70</v>
      </c>
      <c r="R295" s="21">
        <v>5.4428571428571422</v>
      </c>
      <c r="S295" s="22">
        <v>1.3366160417502784</v>
      </c>
    </row>
    <row r="296" spans="1:19" ht="36">
      <c r="A296" s="3" t="s">
        <v>9</v>
      </c>
      <c r="B296" s="9">
        <v>20</v>
      </c>
      <c r="C296" s="21">
        <v>3.9999999999999996</v>
      </c>
      <c r="D296" s="21">
        <v>1.8353258709644942</v>
      </c>
      <c r="E296" s="11">
        <v>15</v>
      </c>
      <c r="F296" s="21">
        <v>6</v>
      </c>
      <c r="G296" s="21">
        <v>1.5583874449479591</v>
      </c>
      <c r="H296" s="11">
        <v>20</v>
      </c>
      <c r="I296" s="21">
        <v>3.35</v>
      </c>
      <c r="J296" s="21">
        <v>1.6944180805158293</v>
      </c>
      <c r="K296" s="11">
        <v>15</v>
      </c>
      <c r="L296" s="21">
        <v>5.666666666666667</v>
      </c>
      <c r="M296" s="21">
        <v>1.5886502207249786</v>
      </c>
      <c r="N296" s="11">
        <v>20</v>
      </c>
      <c r="O296" s="21">
        <v>3.6999999999999993</v>
      </c>
      <c r="P296" s="21">
        <v>1.5593520921743174</v>
      </c>
      <c r="Q296" s="11">
        <v>15</v>
      </c>
      <c r="R296" s="21">
        <v>5.4</v>
      </c>
      <c r="S296" s="22">
        <v>1.5023790657297038</v>
      </c>
    </row>
    <row r="297" spans="1:19" ht="37.5" customHeight="1">
      <c r="A297" s="3" t="s">
        <v>10</v>
      </c>
      <c r="B297" s="9">
        <v>18</v>
      </c>
      <c r="C297" s="21">
        <v>3.2222222222222223</v>
      </c>
      <c r="D297" s="21">
        <v>1.8328876463610655</v>
      </c>
      <c r="E297" s="11">
        <v>17</v>
      </c>
      <c r="F297" s="21">
        <v>4.9411764705882355</v>
      </c>
      <c r="G297" s="21">
        <v>2.221221179759405</v>
      </c>
      <c r="H297" s="11">
        <v>18</v>
      </c>
      <c r="I297" s="21">
        <v>2.7777777777777777</v>
      </c>
      <c r="J297" s="21">
        <v>1.8328876463610655</v>
      </c>
      <c r="K297" s="11">
        <v>17</v>
      </c>
      <c r="L297" s="21">
        <v>5</v>
      </c>
      <c r="M297" s="21">
        <v>1.8371173070873836</v>
      </c>
      <c r="N297" s="11">
        <v>18</v>
      </c>
      <c r="O297" s="21">
        <v>3.5</v>
      </c>
      <c r="P297" s="21">
        <v>1.3394467690277294</v>
      </c>
      <c r="Q297" s="11">
        <v>17</v>
      </c>
      <c r="R297" s="21">
        <v>4.764705882352942</v>
      </c>
      <c r="S297" s="22">
        <v>1.9852396506689651</v>
      </c>
    </row>
    <row r="298" spans="1:19" ht="15" customHeight="1" thickBot="1">
      <c r="A298" s="4" t="s">
        <v>11</v>
      </c>
      <c r="B298" s="13">
        <v>211</v>
      </c>
      <c r="C298" s="23">
        <v>4.4502369668246438</v>
      </c>
      <c r="D298" s="23">
        <v>1.5648330021224977</v>
      </c>
      <c r="E298" s="15">
        <v>196</v>
      </c>
      <c r="F298" s="23">
        <v>5.6581632653061265</v>
      </c>
      <c r="G298" s="23">
        <v>1.3739274395342647</v>
      </c>
      <c r="H298" s="15">
        <v>211</v>
      </c>
      <c r="I298" s="23">
        <v>3.3222748815165875</v>
      </c>
      <c r="J298" s="23">
        <v>1.6591525491115038</v>
      </c>
      <c r="K298" s="15">
        <v>196</v>
      </c>
      <c r="L298" s="23">
        <v>5.0918367346938762</v>
      </c>
      <c r="M298" s="23">
        <v>1.627247067707172</v>
      </c>
      <c r="N298" s="15">
        <v>211</v>
      </c>
      <c r="O298" s="23">
        <v>3.9857819905213243</v>
      </c>
      <c r="P298" s="23">
        <v>1.5007257704057151</v>
      </c>
      <c r="Q298" s="15">
        <v>196</v>
      </c>
      <c r="R298" s="23">
        <v>5.1530612244897949</v>
      </c>
      <c r="S298" s="24">
        <v>1.463063458436382</v>
      </c>
    </row>
    <row r="299" spans="1:19" ht="15.75" thickTop="1"/>
    <row r="301" spans="1:19" ht="18">
      <c r="A301" s="1"/>
    </row>
    <row r="303" spans="1:19" ht="18" customHeight="1" thickBot="1">
      <c r="A303" s="344" t="s">
        <v>169</v>
      </c>
      <c r="B303" s="344"/>
      <c r="C303" s="344"/>
      <c r="D303" s="344"/>
      <c r="E303" s="344"/>
      <c r="F303" s="344"/>
      <c r="G303" s="344"/>
      <c r="H303" s="344"/>
      <c r="I303" s="344"/>
      <c r="J303" s="344"/>
      <c r="K303" s="344"/>
      <c r="L303" s="344"/>
      <c r="M303" s="344"/>
      <c r="N303" s="344"/>
      <c r="O303" s="344"/>
      <c r="P303" s="344"/>
      <c r="Q303" s="344"/>
      <c r="R303" s="344"/>
      <c r="S303" s="344"/>
    </row>
    <row r="304" spans="1:19" ht="15" customHeight="1" thickTop="1">
      <c r="A304" s="345" t="s">
        <v>371</v>
      </c>
      <c r="B304" s="347" t="s">
        <v>475</v>
      </c>
      <c r="C304" s="342"/>
      <c r="D304" s="342"/>
      <c r="E304" s="342" t="s">
        <v>476</v>
      </c>
      <c r="F304" s="342"/>
      <c r="G304" s="342"/>
      <c r="H304" s="342" t="s">
        <v>477</v>
      </c>
      <c r="I304" s="342"/>
      <c r="J304" s="342"/>
      <c r="K304" s="342" t="s">
        <v>478</v>
      </c>
      <c r="L304" s="342"/>
      <c r="M304" s="342"/>
      <c r="N304" s="342" t="s">
        <v>479</v>
      </c>
      <c r="O304" s="342"/>
      <c r="P304" s="342"/>
      <c r="Q304" s="342" t="s">
        <v>480</v>
      </c>
      <c r="R304" s="342"/>
      <c r="S304" s="343"/>
    </row>
    <row r="305" spans="1:19" ht="15" customHeight="1" thickBot="1">
      <c r="A305" s="346"/>
      <c r="B305" s="53" t="s">
        <v>4</v>
      </c>
      <c r="C305" s="54" t="s">
        <v>150</v>
      </c>
      <c r="D305" s="54" t="s">
        <v>151</v>
      </c>
      <c r="E305" s="54" t="s">
        <v>4</v>
      </c>
      <c r="F305" s="54" t="s">
        <v>150</v>
      </c>
      <c r="G305" s="54" t="s">
        <v>151</v>
      </c>
      <c r="H305" s="54" t="s">
        <v>4</v>
      </c>
      <c r="I305" s="54" t="s">
        <v>150</v>
      </c>
      <c r="J305" s="54" t="s">
        <v>151</v>
      </c>
      <c r="K305" s="54" t="s">
        <v>4</v>
      </c>
      <c r="L305" s="54" t="s">
        <v>150</v>
      </c>
      <c r="M305" s="54" t="s">
        <v>151</v>
      </c>
      <c r="N305" s="54" t="s">
        <v>4</v>
      </c>
      <c r="O305" s="54" t="s">
        <v>150</v>
      </c>
      <c r="P305" s="54" t="s">
        <v>151</v>
      </c>
      <c r="Q305" s="54" t="s">
        <v>4</v>
      </c>
      <c r="R305" s="54" t="s">
        <v>150</v>
      </c>
      <c r="S305" s="55" t="s">
        <v>151</v>
      </c>
    </row>
    <row r="306" spans="1:19" ht="24.75" thickTop="1">
      <c r="A306" s="2" t="s">
        <v>6</v>
      </c>
      <c r="B306" s="5">
        <v>75</v>
      </c>
      <c r="C306" s="19">
        <v>4.1599999999999993</v>
      </c>
      <c r="D306" s="19">
        <v>1.3953591032515704</v>
      </c>
      <c r="E306" s="7">
        <v>75</v>
      </c>
      <c r="F306" s="19">
        <v>5.3466666666666676</v>
      </c>
      <c r="G306" s="19">
        <v>1.1797083163696487</v>
      </c>
      <c r="H306" s="7">
        <v>75</v>
      </c>
      <c r="I306" s="19">
        <v>3.4133333333333336</v>
      </c>
      <c r="J306" s="19">
        <v>1.5862017639745696</v>
      </c>
      <c r="K306" s="7">
        <v>75</v>
      </c>
      <c r="L306" s="19">
        <v>4.919999999999999</v>
      </c>
      <c r="M306" s="19">
        <v>1.6171379456110524</v>
      </c>
      <c r="N306" s="7">
        <v>75</v>
      </c>
      <c r="O306" s="19">
        <v>5.64</v>
      </c>
      <c r="P306" s="19">
        <v>1.3914798655446716</v>
      </c>
      <c r="Q306" s="7">
        <v>75</v>
      </c>
      <c r="R306" s="19">
        <v>5.92</v>
      </c>
      <c r="S306" s="20">
        <v>1.1596830881171221</v>
      </c>
    </row>
    <row r="307" spans="1:19">
      <c r="A307" s="3" t="s">
        <v>7</v>
      </c>
      <c r="B307" s="9">
        <v>19</v>
      </c>
      <c r="C307" s="21">
        <v>4.5263157894736832</v>
      </c>
      <c r="D307" s="21">
        <v>1.3067525929498998</v>
      </c>
      <c r="E307" s="11">
        <v>19</v>
      </c>
      <c r="F307" s="21">
        <v>5.3157894736842088</v>
      </c>
      <c r="G307" s="21">
        <v>1.7013926184468011</v>
      </c>
      <c r="H307" s="11">
        <v>19</v>
      </c>
      <c r="I307" s="21">
        <v>3.5263157894736845</v>
      </c>
      <c r="J307" s="21">
        <v>1.3485968449808854</v>
      </c>
      <c r="K307" s="11">
        <v>19</v>
      </c>
      <c r="L307" s="21">
        <v>4.5263157894736841</v>
      </c>
      <c r="M307" s="21">
        <v>1.8064212949190015</v>
      </c>
      <c r="N307" s="11">
        <v>19</v>
      </c>
      <c r="O307" s="21">
        <v>4.8421052631578947</v>
      </c>
      <c r="P307" s="21">
        <v>1.5727950313140984</v>
      </c>
      <c r="Q307" s="11">
        <v>19</v>
      </c>
      <c r="R307" s="21">
        <v>5.4736842105263159</v>
      </c>
      <c r="S307" s="22">
        <v>1.0733344230135038</v>
      </c>
    </row>
    <row r="308" spans="1:19" ht="37.5" customHeight="1">
      <c r="A308" s="3" t="s">
        <v>8</v>
      </c>
      <c r="B308" s="9">
        <v>79</v>
      </c>
      <c r="C308" s="21">
        <v>4.670886075949368</v>
      </c>
      <c r="D308" s="21">
        <v>1.4025756434406191</v>
      </c>
      <c r="E308" s="11">
        <v>70</v>
      </c>
      <c r="F308" s="21">
        <v>5.4714285714285706</v>
      </c>
      <c r="G308" s="21">
        <v>1.3483369098115827</v>
      </c>
      <c r="H308" s="11">
        <v>79</v>
      </c>
      <c r="I308" s="21">
        <v>3.6202531645569613</v>
      </c>
      <c r="J308" s="21">
        <v>1.4961814426883475</v>
      </c>
      <c r="K308" s="11">
        <v>70</v>
      </c>
      <c r="L308" s="21">
        <v>5.1000000000000005</v>
      </c>
      <c r="M308" s="21">
        <v>1.4561215110946146</v>
      </c>
      <c r="N308" s="11">
        <v>79</v>
      </c>
      <c r="O308" s="21">
        <v>5.4810126582278471</v>
      </c>
      <c r="P308" s="21">
        <v>1.2285154632431206</v>
      </c>
      <c r="Q308" s="11">
        <v>70</v>
      </c>
      <c r="R308" s="21">
        <v>5.9428571428571431</v>
      </c>
      <c r="S308" s="22">
        <v>1.1406292985397886</v>
      </c>
    </row>
    <row r="309" spans="1:19" ht="36">
      <c r="A309" s="3" t="s">
        <v>9</v>
      </c>
      <c r="B309" s="9">
        <v>20</v>
      </c>
      <c r="C309" s="21">
        <v>4.45</v>
      </c>
      <c r="D309" s="21">
        <v>1.0990426455975697</v>
      </c>
      <c r="E309" s="11">
        <v>15</v>
      </c>
      <c r="F309" s="21">
        <v>5.3333333333333339</v>
      </c>
      <c r="G309" s="21">
        <v>1.7994708216848747</v>
      </c>
      <c r="H309" s="11">
        <v>20</v>
      </c>
      <c r="I309" s="21">
        <v>2.95</v>
      </c>
      <c r="J309" s="21">
        <v>1.7312909694943339</v>
      </c>
      <c r="K309" s="11">
        <v>15</v>
      </c>
      <c r="L309" s="21">
        <v>5</v>
      </c>
      <c r="M309" s="21">
        <v>1.7320508075688772</v>
      </c>
      <c r="N309" s="11">
        <v>20</v>
      </c>
      <c r="O309" s="21">
        <v>5.35</v>
      </c>
      <c r="P309" s="21">
        <v>1.3869694338832113</v>
      </c>
      <c r="Q309" s="11">
        <v>15</v>
      </c>
      <c r="R309" s="21">
        <v>5.9999999999999991</v>
      </c>
      <c r="S309" s="22">
        <v>1.647508942095828</v>
      </c>
    </row>
    <row r="310" spans="1:19" ht="36" customHeight="1">
      <c r="A310" s="3" t="s">
        <v>10</v>
      </c>
      <c r="B310" s="9">
        <v>18</v>
      </c>
      <c r="C310" s="21">
        <v>4</v>
      </c>
      <c r="D310" s="21">
        <v>1.8149704259460602</v>
      </c>
      <c r="E310" s="11">
        <v>17</v>
      </c>
      <c r="F310" s="21">
        <v>5.117647058823529</v>
      </c>
      <c r="G310" s="21">
        <v>2.0579830217101063</v>
      </c>
      <c r="H310" s="11">
        <v>18</v>
      </c>
      <c r="I310" s="21">
        <v>2.7222222222222228</v>
      </c>
      <c r="J310" s="21">
        <v>1.6379885640466825</v>
      </c>
      <c r="K310" s="11">
        <v>16</v>
      </c>
      <c r="L310" s="21">
        <v>4.9375</v>
      </c>
      <c r="M310" s="21">
        <v>2.0806649578119649</v>
      </c>
      <c r="N310" s="11">
        <v>18</v>
      </c>
      <c r="O310" s="21">
        <v>4.2222222222222214</v>
      </c>
      <c r="P310" s="21">
        <v>2.0452399702596544</v>
      </c>
      <c r="Q310" s="11">
        <v>17</v>
      </c>
      <c r="R310" s="21">
        <v>5.2352941176470589</v>
      </c>
      <c r="S310" s="22">
        <v>2.0775409672466711</v>
      </c>
    </row>
    <row r="311" spans="1:19" ht="15" customHeight="1" thickBot="1">
      <c r="A311" s="4" t="s">
        <v>11</v>
      </c>
      <c r="B311" s="13">
        <v>211</v>
      </c>
      <c r="C311" s="23">
        <v>4.3981042654028437</v>
      </c>
      <c r="D311" s="23">
        <v>1.4151547815499279</v>
      </c>
      <c r="E311" s="15">
        <v>196</v>
      </c>
      <c r="F311" s="23">
        <v>5.3673469387755111</v>
      </c>
      <c r="G311" s="23">
        <v>1.4242425254583273</v>
      </c>
      <c r="H311" s="15">
        <v>211</v>
      </c>
      <c r="I311" s="23">
        <v>3.3981042654028428</v>
      </c>
      <c r="J311" s="23">
        <v>1.5622926402690569</v>
      </c>
      <c r="K311" s="15">
        <v>195</v>
      </c>
      <c r="L311" s="23">
        <v>4.953846153846154</v>
      </c>
      <c r="M311" s="23">
        <v>1.6223068331069308</v>
      </c>
      <c r="N311" s="15">
        <v>211</v>
      </c>
      <c r="O311" s="23">
        <v>5.3601895734597163</v>
      </c>
      <c r="P311" s="23">
        <v>1.4616129257923083</v>
      </c>
      <c r="Q311" s="15">
        <v>196</v>
      </c>
      <c r="R311" s="23">
        <v>5.8316326530612201</v>
      </c>
      <c r="S311" s="24">
        <v>1.2958392539418282</v>
      </c>
    </row>
    <row r="312" spans="1:19" ht="15.75" thickTop="1"/>
    <row r="314" spans="1:19" ht="18">
      <c r="A314" s="1"/>
    </row>
    <row r="316" spans="1:19" ht="18" customHeight="1" thickBot="1">
      <c r="A316" s="344" t="s">
        <v>176</v>
      </c>
      <c r="B316" s="344"/>
      <c r="C316" s="344"/>
      <c r="D316" s="344"/>
      <c r="E316" s="344"/>
      <c r="F316" s="344"/>
      <c r="G316" s="344"/>
      <c r="H316" s="344"/>
      <c r="I316" s="344"/>
      <c r="J316" s="344"/>
      <c r="K316" s="344"/>
      <c r="L316" s="344"/>
      <c r="M316" s="344"/>
      <c r="N316" s="344"/>
      <c r="O316" s="344"/>
      <c r="P316" s="344"/>
      <c r="Q316" s="344"/>
      <c r="R316" s="344"/>
      <c r="S316" s="344"/>
    </row>
    <row r="317" spans="1:19" ht="15" customHeight="1" thickTop="1">
      <c r="A317" s="345" t="s">
        <v>371</v>
      </c>
      <c r="B317" s="347" t="s">
        <v>481</v>
      </c>
      <c r="C317" s="342"/>
      <c r="D317" s="342"/>
      <c r="E317" s="342" t="s">
        <v>482</v>
      </c>
      <c r="F317" s="342"/>
      <c r="G317" s="342"/>
      <c r="H317" s="342" t="s">
        <v>483</v>
      </c>
      <c r="I317" s="342"/>
      <c r="J317" s="342"/>
      <c r="K317" s="342" t="s">
        <v>484</v>
      </c>
      <c r="L317" s="342"/>
      <c r="M317" s="342"/>
      <c r="N317" s="342" t="s">
        <v>485</v>
      </c>
      <c r="O317" s="342"/>
      <c r="P317" s="342"/>
      <c r="Q317" s="342" t="s">
        <v>486</v>
      </c>
      <c r="R317" s="342"/>
      <c r="S317" s="343"/>
    </row>
    <row r="318" spans="1:19" ht="15" customHeight="1" thickBot="1">
      <c r="A318" s="346"/>
      <c r="B318" s="53" t="s">
        <v>4</v>
      </c>
      <c r="C318" s="54" t="s">
        <v>150</v>
      </c>
      <c r="D318" s="54" t="s">
        <v>151</v>
      </c>
      <c r="E318" s="54" t="s">
        <v>4</v>
      </c>
      <c r="F318" s="54" t="s">
        <v>150</v>
      </c>
      <c r="G318" s="54" t="s">
        <v>151</v>
      </c>
      <c r="H318" s="54" t="s">
        <v>4</v>
      </c>
      <c r="I318" s="54" t="s">
        <v>150</v>
      </c>
      <c r="J318" s="54" t="s">
        <v>151</v>
      </c>
      <c r="K318" s="54" t="s">
        <v>4</v>
      </c>
      <c r="L318" s="54" t="s">
        <v>150</v>
      </c>
      <c r="M318" s="54" t="s">
        <v>151</v>
      </c>
      <c r="N318" s="54" t="s">
        <v>4</v>
      </c>
      <c r="O318" s="54" t="s">
        <v>150</v>
      </c>
      <c r="P318" s="54" t="s">
        <v>151</v>
      </c>
      <c r="Q318" s="54" t="s">
        <v>4</v>
      </c>
      <c r="R318" s="54" t="s">
        <v>150</v>
      </c>
      <c r="S318" s="55" t="s">
        <v>151</v>
      </c>
    </row>
    <row r="319" spans="1:19" ht="24.75" thickTop="1">
      <c r="A319" s="2" t="s">
        <v>6</v>
      </c>
      <c r="B319" s="5">
        <v>75</v>
      </c>
      <c r="C319" s="19">
        <v>4.6000000000000014</v>
      </c>
      <c r="D319" s="19">
        <v>1.5334116705410037</v>
      </c>
      <c r="E319" s="7">
        <v>75</v>
      </c>
      <c r="F319" s="19">
        <v>5.7333333333333334</v>
      </c>
      <c r="G319" s="19">
        <v>1.2339053944782485</v>
      </c>
      <c r="H319" s="7">
        <v>75</v>
      </c>
      <c r="I319" s="19">
        <v>3.0933333333333342</v>
      </c>
      <c r="J319" s="19">
        <v>1.5524464854190916</v>
      </c>
      <c r="K319" s="7">
        <v>75</v>
      </c>
      <c r="L319" s="19">
        <v>4.3466666666666667</v>
      </c>
      <c r="M319" s="19">
        <v>1.563894422832234</v>
      </c>
      <c r="N319" s="7">
        <v>75</v>
      </c>
      <c r="O319" s="19">
        <v>4.6933333333333342</v>
      </c>
      <c r="P319" s="19">
        <v>1.724022114780507</v>
      </c>
      <c r="Q319" s="7">
        <v>75</v>
      </c>
      <c r="R319" s="19">
        <v>5.253333333333333</v>
      </c>
      <c r="S319" s="20">
        <v>1.4804430795244081</v>
      </c>
    </row>
    <row r="320" spans="1:19">
      <c r="A320" s="3" t="s">
        <v>7</v>
      </c>
      <c r="B320" s="9">
        <v>19</v>
      </c>
      <c r="C320" s="21">
        <v>4.5263157894736841</v>
      </c>
      <c r="D320" s="21">
        <v>0.84119102419205982</v>
      </c>
      <c r="E320" s="11">
        <v>19</v>
      </c>
      <c r="F320" s="21">
        <v>5.473684210526315</v>
      </c>
      <c r="G320" s="21">
        <v>1.4286131990551603</v>
      </c>
      <c r="H320" s="11">
        <v>19</v>
      </c>
      <c r="I320" s="21">
        <v>3.6315789473684208</v>
      </c>
      <c r="J320" s="21">
        <v>0.83069758608783961</v>
      </c>
      <c r="K320" s="11">
        <v>19</v>
      </c>
      <c r="L320" s="21">
        <v>4.3157894736842097</v>
      </c>
      <c r="M320" s="21">
        <v>1.5294382258037451</v>
      </c>
      <c r="N320" s="11">
        <v>19</v>
      </c>
      <c r="O320" s="21">
        <v>4.2631578947368416</v>
      </c>
      <c r="P320" s="21">
        <v>1.8809603121561158</v>
      </c>
      <c r="Q320" s="11">
        <v>19</v>
      </c>
      <c r="R320" s="21">
        <v>5.2631578947368425</v>
      </c>
      <c r="S320" s="22">
        <v>1.9102677317636769</v>
      </c>
    </row>
    <row r="321" spans="1:19" ht="36.75" customHeight="1">
      <c r="A321" s="3" t="s">
        <v>8</v>
      </c>
      <c r="B321" s="9">
        <v>79</v>
      </c>
      <c r="C321" s="21">
        <v>4.7341772151898729</v>
      </c>
      <c r="D321" s="21">
        <v>1.3273152076653976</v>
      </c>
      <c r="E321" s="11">
        <v>70</v>
      </c>
      <c r="F321" s="21">
        <v>5.6285714285714272</v>
      </c>
      <c r="G321" s="21">
        <v>1.4159692595884201</v>
      </c>
      <c r="H321" s="11">
        <v>79</v>
      </c>
      <c r="I321" s="21">
        <v>3.8860759493670884</v>
      </c>
      <c r="J321" s="21">
        <v>1.4848581195465718</v>
      </c>
      <c r="K321" s="11">
        <v>70</v>
      </c>
      <c r="L321" s="21">
        <v>4.9285714285714297</v>
      </c>
      <c r="M321" s="21">
        <v>1.3222886239278262</v>
      </c>
      <c r="N321" s="11">
        <v>79</v>
      </c>
      <c r="O321" s="21">
        <v>4.556962025316456</v>
      </c>
      <c r="P321" s="21">
        <v>1.5253989427152728</v>
      </c>
      <c r="Q321" s="11">
        <v>70</v>
      </c>
      <c r="R321" s="21">
        <v>5.1714285714285699</v>
      </c>
      <c r="S321" s="22">
        <v>1.2035145221263197</v>
      </c>
    </row>
    <row r="322" spans="1:19" ht="36">
      <c r="A322" s="3" t="s">
        <v>9</v>
      </c>
      <c r="B322" s="9">
        <v>20</v>
      </c>
      <c r="C322" s="21">
        <v>4.5499999999999989</v>
      </c>
      <c r="D322" s="21">
        <v>1.669383750149485</v>
      </c>
      <c r="E322" s="11">
        <v>15</v>
      </c>
      <c r="F322" s="21">
        <v>6.0000000000000009</v>
      </c>
      <c r="G322" s="21">
        <v>1.6035674514745459</v>
      </c>
      <c r="H322" s="11">
        <v>20</v>
      </c>
      <c r="I322" s="21">
        <v>2.95</v>
      </c>
      <c r="J322" s="21">
        <v>1.394538218230416</v>
      </c>
      <c r="K322" s="11">
        <v>15</v>
      </c>
      <c r="L322" s="21">
        <v>4.7333333333333343</v>
      </c>
      <c r="M322" s="21">
        <v>1.6242214252050848</v>
      </c>
      <c r="N322" s="11">
        <v>20</v>
      </c>
      <c r="O322" s="21">
        <v>4.3</v>
      </c>
      <c r="P322" s="21">
        <v>1.9221698265515623</v>
      </c>
      <c r="Q322" s="11">
        <v>15</v>
      </c>
      <c r="R322" s="21">
        <v>5.5333333333333332</v>
      </c>
      <c r="S322" s="22">
        <v>1.88477610139267</v>
      </c>
    </row>
    <row r="323" spans="1:19" ht="38.25" customHeight="1">
      <c r="A323" s="3" t="s">
        <v>10</v>
      </c>
      <c r="B323" s="9">
        <v>18</v>
      </c>
      <c r="C323" s="21">
        <v>3.8333333333333339</v>
      </c>
      <c r="D323" s="21">
        <v>1.6179144164088315</v>
      </c>
      <c r="E323" s="11">
        <v>17</v>
      </c>
      <c r="F323" s="21">
        <v>5.117647058823529</v>
      </c>
      <c r="G323" s="21">
        <v>2.0579830217101063</v>
      </c>
      <c r="H323" s="11">
        <v>18</v>
      </c>
      <c r="I323" s="21">
        <v>2.8333333333333335</v>
      </c>
      <c r="J323" s="21">
        <v>2.0073394742060651</v>
      </c>
      <c r="K323" s="11">
        <v>17</v>
      </c>
      <c r="L323" s="21">
        <v>4.0588235294117645</v>
      </c>
      <c r="M323" s="21">
        <v>2.0757705868933987</v>
      </c>
      <c r="N323" s="11">
        <v>18</v>
      </c>
      <c r="O323" s="21">
        <v>4.2222222222222223</v>
      </c>
      <c r="P323" s="21">
        <v>1.9570552775732024</v>
      </c>
      <c r="Q323" s="11">
        <v>17</v>
      </c>
      <c r="R323" s="21">
        <v>4.2941176470588234</v>
      </c>
      <c r="S323" s="22">
        <v>1.8962036376122997</v>
      </c>
    </row>
    <row r="324" spans="1:19" ht="15" customHeight="1" thickBot="1">
      <c r="A324" s="4" t="s">
        <v>11</v>
      </c>
      <c r="B324" s="13">
        <v>211</v>
      </c>
      <c r="C324" s="23">
        <v>4.573459715639812</v>
      </c>
      <c r="D324" s="23">
        <v>1.4369467869783965</v>
      </c>
      <c r="E324" s="15">
        <v>196</v>
      </c>
      <c r="F324" s="23">
        <v>5.6377551020408196</v>
      </c>
      <c r="G324" s="23">
        <v>1.4309412578115042</v>
      </c>
      <c r="H324" s="15">
        <v>211</v>
      </c>
      <c r="I324" s="23">
        <v>3.4028436018957327</v>
      </c>
      <c r="J324" s="23">
        <v>1.5503583208543119</v>
      </c>
      <c r="K324" s="15">
        <v>196</v>
      </c>
      <c r="L324" s="23">
        <v>4.556122448979588</v>
      </c>
      <c r="M324" s="23">
        <v>1.5498265462273173</v>
      </c>
      <c r="N324" s="15">
        <v>211</v>
      </c>
      <c r="O324" s="23">
        <v>4.5260663507108996</v>
      </c>
      <c r="P324" s="23">
        <v>1.6995890750849303</v>
      </c>
      <c r="Q324" s="15">
        <v>196</v>
      </c>
      <c r="R324" s="23">
        <v>5.1632653061224465</v>
      </c>
      <c r="S324" s="24">
        <v>1.5204174700054764</v>
      </c>
    </row>
    <row r="325" spans="1:19" ht="15.75" thickTop="1"/>
    <row r="326" spans="1:19" ht="32.25" thickBot="1">
      <c r="A326" s="52" t="s">
        <v>273</v>
      </c>
      <c r="B326" s="52"/>
      <c r="C326" s="52"/>
      <c r="D326" s="52"/>
      <c r="E326" s="52"/>
    </row>
    <row r="327" spans="1:19">
      <c r="A327" s="304" t="s">
        <v>455</v>
      </c>
    </row>
    <row r="329" spans="1:19" ht="18" customHeight="1" thickBot="1">
      <c r="A329" s="332" t="s">
        <v>180</v>
      </c>
      <c r="B329" s="333"/>
      <c r="C329" s="333"/>
      <c r="D329" s="333"/>
      <c r="E329" s="333"/>
    </row>
    <row r="330" spans="1:19" ht="15" customHeight="1" thickTop="1" thickBot="1">
      <c r="A330" s="334" t="s">
        <v>371</v>
      </c>
      <c r="B330" s="336" t="s">
        <v>381</v>
      </c>
      <c r="C330" s="338"/>
      <c r="D330" s="340" t="s">
        <v>487</v>
      </c>
      <c r="E330" s="341"/>
    </row>
    <row r="331" spans="1:19" ht="15" customHeight="1" thickBot="1">
      <c r="A331" s="335"/>
      <c r="B331" s="89" t="s">
        <v>4</v>
      </c>
      <c r="C331" s="90" t="s">
        <v>5</v>
      </c>
      <c r="D331" s="90" t="s">
        <v>4</v>
      </c>
      <c r="E331" s="91" t="s">
        <v>5</v>
      </c>
    </row>
    <row r="332" spans="1:19" ht="24.75" thickTop="1">
      <c r="A332" s="74" t="s">
        <v>6</v>
      </c>
      <c r="B332" s="75">
        <v>7</v>
      </c>
      <c r="C332" s="307">
        <v>0.7</v>
      </c>
      <c r="D332" s="77">
        <v>3</v>
      </c>
      <c r="E332" s="308">
        <v>0.3</v>
      </c>
    </row>
    <row r="333" spans="1:19">
      <c r="A333" s="79" t="s">
        <v>7</v>
      </c>
      <c r="B333" s="80">
        <v>2</v>
      </c>
      <c r="C333" s="305">
        <v>0.4</v>
      </c>
      <c r="D333" s="82">
        <v>3</v>
      </c>
      <c r="E333" s="309">
        <v>0.6</v>
      </c>
    </row>
    <row r="334" spans="1:19" ht="48">
      <c r="A334" s="79" t="s">
        <v>8</v>
      </c>
      <c r="B334" s="80">
        <v>14</v>
      </c>
      <c r="C334" s="305">
        <v>0.66666666666666652</v>
      </c>
      <c r="D334" s="82">
        <v>7</v>
      </c>
      <c r="E334" s="309">
        <v>0.33333333333333326</v>
      </c>
    </row>
    <row r="335" spans="1:19" ht="36">
      <c r="A335" s="79" t="s">
        <v>9</v>
      </c>
      <c r="B335" s="80">
        <v>5</v>
      </c>
      <c r="C335" s="305">
        <v>0.625</v>
      </c>
      <c r="D335" s="82">
        <v>3</v>
      </c>
      <c r="E335" s="309">
        <v>0.375</v>
      </c>
    </row>
    <row r="336" spans="1:19" ht="48">
      <c r="A336" s="79" t="s">
        <v>10</v>
      </c>
      <c r="B336" s="80">
        <v>5</v>
      </c>
      <c r="C336" s="305">
        <v>1</v>
      </c>
      <c r="D336" s="82">
        <v>0</v>
      </c>
      <c r="E336" s="309">
        <v>0</v>
      </c>
    </row>
    <row r="337" spans="1:9" ht="15.75" thickBot="1">
      <c r="A337" s="84" t="s">
        <v>11</v>
      </c>
      <c r="B337" s="85">
        <v>33</v>
      </c>
      <c r="C337" s="310">
        <v>0.67346938775510201</v>
      </c>
      <c r="D337" s="87">
        <v>16</v>
      </c>
      <c r="E337" s="311">
        <v>0.32653061224489799</v>
      </c>
    </row>
    <row r="338" spans="1:9" ht="15.75" thickTop="1"/>
    <row r="340" spans="1:9" ht="23.25">
      <c r="A340" s="56" t="s">
        <v>275</v>
      </c>
    </row>
    <row r="341" spans="1:9">
      <c r="A341" s="304" t="s">
        <v>456</v>
      </c>
    </row>
    <row r="342" spans="1:9" ht="18" customHeight="1">
      <c r="A342" s="352" t="s">
        <v>183</v>
      </c>
      <c r="B342" s="352"/>
      <c r="C342" s="352"/>
      <c r="D342" s="352"/>
      <c r="E342" s="352"/>
      <c r="F342" s="352"/>
      <c r="G342" s="352"/>
      <c r="H342" s="352"/>
      <c r="I342" s="352"/>
    </row>
    <row r="343" spans="1:9" ht="15" customHeight="1">
      <c r="A343" s="345"/>
      <c r="B343" s="347" t="s">
        <v>184</v>
      </c>
      <c r="C343" s="342"/>
      <c r="D343" s="342"/>
      <c r="E343" s="342"/>
      <c r="F343" s="342"/>
      <c r="G343" s="342"/>
      <c r="H343" s="342"/>
      <c r="I343" s="343"/>
    </row>
    <row r="344" spans="1:9" ht="29.25" customHeight="1">
      <c r="A344" s="360"/>
      <c r="B344" s="361" t="s">
        <v>71</v>
      </c>
      <c r="C344" s="362"/>
      <c r="D344" s="362" t="s">
        <v>72</v>
      </c>
      <c r="E344" s="362"/>
      <c r="F344" s="362" t="s">
        <v>185</v>
      </c>
      <c r="G344" s="362"/>
      <c r="H344" s="362" t="s">
        <v>186</v>
      </c>
      <c r="I344" s="363"/>
    </row>
    <row r="345" spans="1:9" ht="15" customHeight="1">
      <c r="A345" s="346"/>
      <c r="B345" s="53" t="s">
        <v>4</v>
      </c>
      <c r="C345" s="54" t="s">
        <v>5</v>
      </c>
      <c r="D345" s="54" t="s">
        <v>4</v>
      </c>
      <c r="E345" s="54" t="s">
        <v>5</v>
      </c>
      <c r="F345" s="54" t="s">
        <v>4</v>
      </c>
      <c r="G345" s="54" t="s">
        <v>5</v>
      </c>
      <c r="H345" s="54" t="s">
        <v>4</v>
      </c>
      <c r="I345" s="55" t="s">
        <v>5</v>
      </c>
    </row>
    <row r="346" spans="1:9" ht="24">
      <c r="A346" s="2" t="s">
        <v>6</v>
      </c>
      <c r="B346" s="5">
        <v>5</v>
      </c>
      <c r="C346" s="6">
        <v>0.7142857142857143</v>
      </c>
      <c r="D346" s="7">
        <v>1</v>
      </c>
      <c r="E346" s="6">
        <v>0.14285714285714288</v>
      </c>
      <c r="F346" s="7">
        <v>0</v>
      </c>
      <c r="G346" s="6">
        <v>0</v>
      </c>
      <c r="H346" s="7">
        <v>1</v>
      </c>
      <c r="I346" s="8">
        <v>0.14285714285714288</v>
      </c>
    </row>
    <row r="347" spans="1:9">
      <c r="A347" s="3" t="s">
        <v>7</v>
      </c>
      <c r="B347" s="9">
        <v>1</v>
      </c>
      <c r="C347" s="10">
        <v>0.5</v>
      </c>
      <c r="D347" s="11">
        <v>1</v>
      </c>
      <c r="E347" s="10">
        <v>0.5</v>
      </c>
      <c r="F347" s="11">
        <v>0</v>
      </c>
      <c r="G347" s="10">
        <v>0</v>
      </c>
      <c r="H347" s="11">
        <v>0</v>
      </c>
      <c r="I347" s="12">
        <v>0</v>
      </c>
    </row>
    <row r="348" spans="1:9" ht="36" customHeight="1">
      <c r="A348" s="3" t="s">
        <v>8</v>
      </c>
      <c r="B348" s="9">
        <v>5</v>
      </c>
      <c r="C348" s="10">
        <v>0.35714285714285715</v>
      </c>
      <c r="D348" s="11">
        <v>6</v>
      </c>
      <c r="E348" s="10">
        <v>0.42857142857142855</v>
      </c>
      <c r="F348" s="11">
        <v>3</v>
      </c>
      <c r="G348" s="10">
        <v>0.21428571428571427</v>
      </c>
      <c r="H348" s="11">
        <v>0</v>
      </c>
      <c r="I348" s="12">
        <v>0</v>
      </c>
    </row>
    <row r="349" spans="1:9" ht="36">
      <c r="A349" s="3" t="s">
        <v>9</v>
      </c>
      <c r="B349" s="9">
        <v>4</v>
      </c>
      <c r="C349" s="10">
        <v>0.8</v>
      </c>
      <c r="D349" s="11">
        <v>0</v>
      </c>
      <c r="E349" s="10">
        <v>0</v>
      </c>
      <c r="F349" s="11">
        <v>0</v>
      </c>
      <c r="G349" s="10">
        <v>0</v>
      </c>
      <c r="H349" s="11">
        <v>1</v>
      </c>
      <c r="I349" s="12">
        <v>0.2</v>
      </c>
    </row>
    <row r="350" spans="1:9" ht="36.75" customHeight="1">
      <c r="A350" s="3" t="s">
        <v>10</v>
      </c>
      <c r="B350" s="9">
        <v>0</v>
      </c>
      <c r="C350" s="10">
        <v>0</v>
      </c>
      <c r="D350" s="11">
        <v>3</v>
      </c>
      <c r="E350" s="10">
        <v>0.6</v>
      </c>
      <c r="F350" s="11">
        <v>1</v>
      </c>
      <c r="G350" s="10">
        <v>0.2</v>
      </c>
      <c r="H350" s="11">
        <v>1</v>
      </c>
      <c r="I350" s="12">
        <v>0.2</v>
      </c>
    </row>
    <row r="351" spans="1:9" ht="15" customHeight="1" thickBot="1">
      <c r="A351" s="4" t="s">
        <v>11</v>
      </c>
      <c r="B351" s="13">
        <v>15</v>
      </c>
      <c r="C351" s="14">
        <v>0.45454545454545453</v>
      </c>
      <c r="D351" s="15">
        <v>11</v>
      </c>
      <c r="E351" s="14">
        <v>0.33333333333333337</v>
      </c>
      <c r="F351" s="15">
        <v>4</v>
      </c>
      <c r="G351" s="14">
        <v>0.12121212121212122</v>
      </c>
      <c r="H351" s="15">
        <v>3</v>
      </c>
      <c r="I351" s="16">
        <v>9.0909090909090912E-2</v>
      </c>
    </row>
    <row r="352" spans="1:9" ht="15.75" thickTop="1">
      <c r="C352" s="275"/>
      <c r="D352" s="275"/>
      <c r="E352" s="275"/>
      <c r="F352" s="275"/>
    </row>
    <row r="354" spans="1:9" ht="18">
      <c r="A354" s="1"/>
    </row>
    <row r="356" spans="1:9" ht="18" customHeight="1">
      <c r="A356" s="352" t="s">
        <v>187</v>
      </c>
      <c r="B356" s="352"/>
      <c r="C356" s="352"/>
      <c r="D356" s="352"/>
      <c r="E356" s="352"/>
      <c r="F356" s="352"/>
      <c r="G356" s="352"/>
      <c r="H356" s="352"/>
      <c r="I356" s="352"/>
    </row>
    <row r="357" spans="1:9" ht="15" customHeight="1">
      <c r="A357" s="345"/>
      <c r="B357" s="347" t="s">
        <v>188</v>
      </c>
      <c r="C357" s="342"/>
      <c r="D357" s="342"/>
      <c r="E357" s="342"/>
      <c r="F357" s="342"/>
      <c r="G357" s="342"/>
      <c r="H357" s="342"/>
      <c r="I357" s="343"/>
    </row>
    <row r="358" spans="1:9" ht="15" customHeight="1">
      <c r="A358" s="360"/>
      <c r="B358" s="361" t="s">
        <v>189</v>
      </c>
      <c r="C358" s="362"/>
      <c r="D358" s="362" t="s">
        <v>190</v>
      </c>
      <c r="E358" s="362"/>
      <c r="F358" s="362" t="s">
        <v>191</v>
      </c>
      <c r="G358" s="362"/>
      <c r="H358" s="362" t="s">
        <v>192</v>
      </c>
      <c r="I358" s="363"/>
    </row>
    <row r="359" spans="1:9" ht="15" customHeight="1">
      <c r="A359" s="346"/>
      <c r="B359" s="53" t="s">
        <v>4</v>
      </c>
      <c r="C359" s="54" t="s">
        <v>5</v>
      </c>
      <c r="D359" s="54" t="s">
        <v>4</v>
      </c>
      <c r="E359" s="54" t="s">
        <v>5</v>
      </c>
      <c r="F359" s="54" t="s">
        <v>4</v>
      </c>
      <c r="G359" s="54" t="s">
        <v>5</v>
      </c>
      <c r="H359" s="54" t="s">
        <v>4</v>
      </c>
      <c r="I359" s="55" t="s">
        <v>5</v>
      </c>
    </row>
    <row r="360" spans="1:9" ht="24">
      <c r="A360" s="2" t="s">
        <v>6</v>
      </c>
      <c r="B360" s="5">
        <v>4</v>
      </c>
      <c r="C360" s="6">
        <v>0.57142857142857151</v>
      </c>
      <c r="D360" s="7">
        <v>2</v>
      </c>
      <c r="E360" s="6">
        <v>0.28571428571428575</v>
      </c>
      <c r="F360" s="7">
        <v>1</v>
      </c>
      <c r="G360" s="6">
        <v>0.14285714285714288</v>
      </c>
      <c r="H360" s="7">
        <v>0</v>
      </c>
      <c r="I360" s="8">
        <v>0</v>
      </c>
    </row>
    <row r="361" spans="1:9">
      <c r="A361" s="3" t="s">
        <v>7</v>
      </c>
      <c r="B361" s="9">
        <v>1</v>
      </c>
      <c r="C361" s="10">
        <v>0.5</v>
      </c>
      <c r="D361" s="11">
        <v>1</v>
      </c>
      <c r="E361" s="10">
        <v>0.5</v>
      </c>
      <c r="F361" s="11">
        <v>0</v>
      </c>
      <c r="G361" s="10">
        <v>0</v>
      </c>
      <c r="H361" s="11">
        <v>0</v>
      </c>
      <c r="I361" s="12">
        <v>0</v>
      </c>
    </row>
    <row r="362" spans="1:9" ht="36.75" customHeight="1">
      <c r="A362" s="3" t="s">
        <v>8</v>
      </c>
      <c r="B362" s="9">
        <v>8</v>
      </c>
      <c r="C362" s="10">
        <v>0.57142857142857151</v>
      </c>
      <c r="D362" s="11">
        <v>5</v>
      </c>
      <c r="E362" s="10">
        <v>0.35714285714285715</v>
      </c>
      <c r="F362" s="11">
        <v>1</v>
      </c>
      <c r="G362" s="10">
        <v>7.1428571428571438E-2</v>
      </c>
      <c r="H362" s="11">
        <v>0</v>
      </c>
      <c r="I362" s="12">
        <v>0</v>
      </c>
    </row>
    <row r="363" spans="1:9" ht="36">
      <c r="A363" s="3" t="s">
        <v>9</v>
      </c>
      <c r="B363" s="9">
        <v>4</v>
      </c>
      <c r="C363" s="10">
        <v>0.8</v>
      </c>
      <c r="D363" s="11">
        <v>1</v>
      </c>
      <c r="E363" s="10">
        <v>0.2</v>
      </c>
      <c r="F363" s="11">
        <v>0</v>
      </c>
      <c r="G363" s="10">
        <v>0</v>
      </c>
      <c r="H363" s="11">
        <v>0</v>
      </c>
      <c r="I363" s="12">
        <v>0</v>
      </c>
    </row>
    <row r="364" spans="1:9" ht="39" customHeight="1">
      <c r="A364" s="3" t="s">
        <v>10</v>
      </c>
      <c r="B364" s="9">
        <v>5</v>
      </c>
      <c r="C364" s="10">
        <v>1</v>
      </c>
      <c r="D364" s="11">
        <v>0</v>
      </c>
      <c r="E364" s="10">
        <v>0</v>
      </c>
      <c r="F364" s="11">
        <v>0</v>
      </c>
      <c r="G364" s="10">
        <v>0</v>
      </c>
      <c r="H364" s="11">
        <v>0</v>
      </c>
      <c r="I364" s="12">
        <v>0</v>
      </c>
    </row>
    <row r="365" spans="1:9" ht="15" customHeight="1">
      <c r="A365" s="4" t="s">
        <v>11</v>
      </c>
      <c r="B365" s="13">
        <v>22</v>
      </c>
      <c r="C365" s="14">
        <v>0.66666666666666674</v>
      </c>
      <c r="D365" s="15">
        <v>9</v>
      </c>
      <c r="E365" s="14">
        <v>0.27272727272727271</v>
      </c>
      <c r="F365" s="15">
        <v>2</v>
      </c>
      <c r="G365" s="14">
        <v>6.0606060606060608E-2</v>
      </c>
      <c r="H365" s="15">
        <v>0</v>
      </c>
      <c r="I365" s="16">
        <v>0</v>
      </c>
    </row>
    <row r="368" spans="1:9" ht="18">
      <c r="A368" s="1"/>
    </row>
    <row r="371" spans="1:25" ht="18" customHeight="1">
      <c r="A371" s="352" t="s">
        <v>193</v>
      </c>
      <c r="B371" s="352"/>
      <c r="C371" s="352"/>
      <c r="D371" s="352"/>
      <c r="E371" s="352"/>
      <c r="F371" s="352"/>
      <c r="G371" s="352"/>
      <c r="H371" s="352"/>
      <c r="I371" s="352"/>
      <c r="J371" s="352"/>
      <c r="K371" s="352"/>
      <c r="L371" s="352"/>
      <c r="M371" s="352"/>
      <c r="N371" s="352"/>
      <c r="O371" s="352"/>
      <c r="P371" s="352"/>
      <c r="Q371" s="352"/>
      <c r="R371" s="352"/>
      <c r="S371" s="352"/>
      <c r="T371" s="352"/>
      <c r="U371" s="352"/>
      <c r="V371" s="352"/>
      <c r="W371" s="352"/>
      <c r="X371" s="352"/>
      <c r="Y371" s="352"/>
    </row>
    <row r="372" spans="1:25" ht="27.95" customHeight="1">
      <c r="A372" s="345"/>
      <c r="B372" s="347" t="s">
        <v>194</v>
      </c>
      <c r="C372" s="342"/>
      <c r="D372" s="342" t="s">
        <v>195</v>
      </c>
      <c r="E372" s="342"/>
      <c r="F372" s="342" t="s">
        <v>196</v>
      </c>
      <c r="G372" s="342"/>
      <c r="H372" s="342" t="s">
        <v>197</v>
      </c>
      <c r="I372" s="342"/>
      <c r="J372" s="342" t="s">
        <v>198</v>
      </c>
      <c r="K372" s="342"/>
      <c r="L372" s="342" t="s">
        <v>199</v>
      </c>
      <c r="M372" s="342"/>
      <c r="N372" s="342" t="s">
        <v>200</v>
      </c>
      <c r="O372" s="342"/>
      <c r="P372" s="342" t="s">
        <v>201</v>
      </c>
      <c r="Q372" s="342"/>
      <c r="R372" s="342" t="s">
        <v>202</v>
      </c>
      <c r="S372" s="342"/>
      <c r="T372" s="342" t="s">
        <v>47</v>
      </c>
      <c r="U372" s="342"/>
      <c r="V372" s="342" t="s">
        <v>203</v>
      </c>
      <c r="W372" s="342"/>
      <c r="X372" s="342" t="s">
        <v>48</v>
      </c>
      <c r="Y372" s="343"/>
    </row>
    <row r="373" spans="1:25" ht="15" customHeight="1">
      <c r="A373" s="360"/>
      <c r="B373" s="361" t="s">
        <v>114</v>
      </c>
      <c r="C373" s="362"/>
      <c r="D373" s="362" t="s">
        <v>28</v>
      </c>
      <c r="E373" s="362"/>
      <c r="F373" s="362" t="s">
        <v>28</v>
      </c>
      <c r="G373" s="362"/>
      <c r="H373" s="362" t="s">
        <v>28</v>
      </c>
      <c r="I373" s="362"/>
      <c r="J373" s="362" t="s">
        <v>28</v>
      </c>
      <c r="K373" s="362"/>
      <c r="L373" s="362" t="s">
        <v>28</v>
      </c>
      <c r="M373" s="362"/>
      <c r="N373" s="362" t="s">
        <v>28</v>
      </c>
      <c r="O373" s="362"/>
      <c r="P373" s="362" t="s">
        <v>28</v>
      </c>
      <c r="Q373" s="362"/>
      <c r="R373" s="362" t="s">
        <v>28</v>
      </c>
      <c r="S373" s="362"/>
      <c r="T373" s="362" t="s">
        <v>28</v>
      </c>
      <c r="U373" s="362"/>
      <c r="V373" s="362" t="s">
        <v>28</v>
      </c>
      <c r="W373" s="362"/>
      <c r="X373" s="362" t="s">
        <v>28</v>
      </c>
      <c r="Y373" s="363"/>
    </row>
    <row r="374" spans="1:25" ht="15" customHeight="1">
      <c r="A374" s="346"/>
      <c r="B374" s="53" t="s">
        <v>4</v>
      </c>
      <c r="C374" s="54" t="s">
        <v>5</v>
      </c>
      <c r="D374" s="54" t="s">
        <v>4</v>
      </c>
      <c r="E374" s="54" t="s">
        <v>5</v>
      </c>
      <c r="F374" s="54" t="s">
        <v>4</v>
      </c>
      <c r="G374" s="54" t="s">
        <v>5</v>
      </c>
      <c r="H374" s="54" t="s">
        <v>4</v>
      </c>
      <c r="I374" s="54" t="s">
        <v>5</v>
      </c>
      <c r="J374" s="54" t="s">
        <v>4</v>
      </c>
      <c r="K374" s="54" t="s">
        <v>5</v>
      </c>
      <c r="L374" s="54" t="s">
        <v>4</v>
      </c>
      <c r="M374" s="54" t="s">
        <v>5</v>
      </c>
      <c r="N374" s="54" t="s">
        <v>4</v>
      </c>
      <c r="O374" s="54" t="s">
        <v>5</v>
      </c>
      <c r="P374" s="54" t="s">
        <v>4</v>
      </c>
      <c r="Q374" s="54" t="s">
        <v>5</v>
      </c>
      <c r="R374" s="54" t="s">
        <v>4</v>
      </c>
      <c r="S374" s="54" t="s">
        <v>5</v>
      </c>
      <c r="T374" s="54" t="s">
        <v>4</v>
      </c>
      <c r="U374" s="54" t="s">
        <v>5</v>
      </c>
      <c r="V374" s="54" t="s">
        <v>4</v>
      </c>
      <c r="W374" s="54" t="s">
        <v>5</v>
      </c>
      <c r="X374" s="54" t="s">
        <v>4</v>
      </c>
      <c r="Y374" s="55" t="s">
        <v>5</v>
      </c>
    </row>
    <row r="375" spans="1:25" ht="24">
      <c r="A375" s="2" t="s">
        <v>6</v>
      </c>
      <c r="B375" s="5">
        <v>6</v>
      </c>
      <c r="C375" s="6">
        <v>8.1081081081081086E-2</v>
      </c>
      <c r="D375" s="7">
        <v>4</v>
      </c>
      <c r="E375" s="6">
        <v>5.5555555555555552E-2</v>
      </c>
      <c r="F375" s="7">
        <v>1</v>
      </c>
      <c r="G375" s="6">
        <v>1.4492753623188406E-2</v>
      </c>
      <c r="H375" s="7">
        <v>2</v>
      </c>
      <c r="I375" s="6">
        <v>2.8571428571428571E-2</v>
      </c>
      <c r="J375" s="7">
        <v>3</v>
      </c>
      <c r="K375" s="6">
        <v>4.2253521126760563E-2</v>
      </c>
      <c r="L375" s="7">
        <v>0</v>
      </c>
      <c r="M375" s="6">
        <v>0</v>
      </c>
      <c r="N375" s="7">
        <v>3</v>
      </c>
      <c r="O375" s="6">
        <v>4.2253521126760563E-2</v>
      </c>
      <c r="P375" s="7">
        <v>0</v>
      </c>
      <c r="Q375" s="6">
        <v>0</v>
      </c>
      <c r="R375" s="7">
        <v>2</v>
      </c>
      <c r="S375" s="6">
        <v>2.8571428571428571E-2</v>
      </c>
      <c r="T375" s="7">
        <v>7</v>
      </c>
      <c r="U375" s="6">
        <v>9.3333333333333338E-2</v>
      </c>
      <c r="V375" s="7">
        <v>5</v>
      </c>
      <c r="W375" s="6">
        <v>6.8493150684931503E-2</v>
      </c>
      <c r="X375" s="7">
        <v>0</v>
      </c>
      <c r="Y375" s="8">
        <v>0</v>
      </c>
    </row>
    <row r="376" spans="1:25">
      <c r="A376" s="3" t="s">
        <v>7</v>
      </c>
      <c r="B376" s="9">
        <v>1</v>
      </c>
      <c r="C376" s="10">
        <v>5.5555555555555552E-2</v>
      </c>
      <c r="D376" s="11">
        <v>1</v>
      </c>
      <c r="E376" s="10">
        <v>5.5555555555555552E-2</v>
      </c>
      <c r="F376" s="11">
        <v>0</v>
      </c>
      <c r="G376" s="10">
        <v>0</v>
      </c>
      <c r="H376" s="11">
        <v>0</v>
      </c>
      <c r="I376" s="10">
        <v>0</v>
      </c>
      <c r="J376" s="11">
        <v>0</v>
      </c>
      <c r="K376" s="10">
        <v>0</v>
      </c>
      <c r="L376" s="11">
        <v>0</v>
      </c>
      <c r="M376" s="10">
        <v>0</v>
      </c>
      <c r="N376" s="11">
        <v>0</v>
      </c>
      <c r="O376" s="10">
        <v>0</v>
      </c>
      <c r="P376" s="11">
        <v>0</v>
      </c>
      <c r="Q376" s="10">
        <v>0</v>
      </c>
      <c r="R376" s="11">
        <v>0</v>
      </c>
      <c r="S376" s="10">
        <v>0</v>
      </c>
      <c r="T376" s="11">
        <v>2</v>
      </c>
      <c r="U376" s="10">
        <v>0.10526315789473685</v>
      </c>
      <c r="V376" s="11">
        <v>0</v>
      </c>
      <c r="W376" s="10">
        <v>0</v>
      </c>
      <c r="X376" s="11">
        <v>0</v>
      </c>
      <c r="Y376" s="12">
        <v>0</v>
      </c>
    </row>
    <row r="377" spans="1:25" ht="39" customHeight="1">
      <c r="A377" s="3" t="s">
        <v>8</v>
      </c>
      <c r="B377" s="9">
        <v>11</v>
      </c>
      <c r="C377" s="10">
        <v>0.14473684210526316</v>
      </c>
      <c r="D377" s="11">
        <v>8</v>
      </c>
      <c r="E377" s="10">
        <v>0.1095890410958904</v>
      </c>
      <c r="F377" s="11">
        <v>3</v>
      </c>
      <c r="G377" s="10">
        <v>4.4117647058823532E-2</v>
      </c>
      <c r="H377" s="11">
        <v>0</v>
      </c>
      <c r="I377" s="10">
        <v>0</v>
      </c>
      <c r="J377" s="11">
        <v>4</v>
      </c>
      <c r="K377" s="10">
        <v>5.7971014492753624E-2</v>
      </c>
      <c r="L377" s="11">
        <v>0</v>
      </c>
      <c r="M377" s="10">
        <v>0</v>
      </c>
      <c r="N377" s="11">
        <v>2</v>
      </c>
      <c r="O377" s="10">
        <v>2.9850746268656719E-2</v>
      </c>
      <c r="P377" s="11">
        <v>1</v>
      </c>
      <c r="Q377" s="10">
        <v>1.5151515151515152E-2</v>
      </c>
      <c r="R377" s="11">
        <v>4</v>
      </c>
      <c r="S377" s="10">
        <v>5.7971014492753624E-2</v>
      </c>
      <c r="T377" s="11">
        <v>14</v>
      </c>
      <c r="U377" s="10">
        <v>0.17721518987341769</v>
      </c>
      <c r="V377" s="11">
        <v>3</v>
      </c>
      <c r="W377" s="10">
        <v>4.4117647058823532E-2</v>
      </c>
      <c r="X377" s="11">
        <v>0</v>
      </c>
      <c r="Y377" s="12">
        <v>0</v>
      </c>
    </row>
    <row r="378" spans="1:25" ht="36">
      <c r="A378" s="3" t="s">
        <v>9</v>
      </c>
      <c r="B378" s="9">
        <v>4</v>
      </c>
      <c r="C378" s="10">
        <v>0.2105263157894737</v>
      </c>
      <c r="D378" s="11">
        <v>4</v>
      </c>
      <c r="E378" s="10">
        <v>0.2105263157894737</v>
      </c>
      <c r="F378" s="11">
        <v>2</v>
      </c>
      <c r="G378" s="10">
        <v>0.11764705882352942</v>
      </c>
      <c r="H378" s="11">
        <v>0</v>
      </c>
      <c r="I378" s="10">
        <v>0</v>
      </c>
      <c r="J378" s="11">
        <v>0</v>
      </c>
      <c r="K378" s="10">
        <v>0</v>
      </c>
      <c r="L378" s="11">
        <v>0</v>
      </c>
      <c r="M378" s="10">
        <v>0</v>
      </c>
      <c r="N378" s="11">
        <v>1</v>
      </c>
      <c r="O378" s="10">
        <v>6.25E-2</v>
      </c>
      <c r="P378" s="11">
        <v>1</v>
      </c>
      <c r="Q378" s="10">
        <v>6.25E-2</v>
      </c>
      <c r="R378" s="11">
        <v>0</v>
      </c>
      <c r="S378" s="10">
        <v>0</v>
      </c>
      <c r="T378" s="11">
        <v>4</v>
      </c>
      <c r="U378" s="10">
        <v>0.2105263157894737</v>
      </c>
      <c r="V378" s="11">
        <v>0</v>
      </c>
      <c r="W378" s="10">
        <v>0</v>
      </c>
      <c r="X378" s="11">
        <v>0</v>
      </c>
      <c r="Y378" s="12">
        <v>0</v>
      </c>
    </row>
    <row r="379" spans="1:25" ht="38.25" customHeight="1">
      <c r="A379" s="3" t="s">
        <v>10</v>
      </c>
      <c r="B379" s="9">
        <v>5</v>
      </c>
      <c r="C379" s="10">
        <v>0.27777777777777779</v>
      </c>
      <c r="D379" s="11">
        <v>3</v>
      </c>
      <c r="E379" s="10">
        <v>0.1875</v>
      </c>
      <c r="F379" s="11">
        <v>0</v>
      </c>
      <c r="G379" s="10">
        <v>0</v>
      </c>
      <c r="H379" s="11">
        <v>1</v>
      </c>
      <c r="I379" s="10">
        <v>7.1428571428571438E-2</v>
      </c>
      <c r="J379" s="11">
        <v>3</v>
      </c>
      <c r="K379" s="10">
        <v>0.1875</v>
      </c>
      <c r="L379" s="11">
        <v>1</v>
      </c>
      <c r="M379" s="10">
        <v>7.1428571428571438E-2</v>
      </c>
      <c r="N379" s="11">
        <v>3</v>
      </c>
      <c r="O379" s="10">
        <v>0.1875</v>
      </c>
      <c r="P379" s="11">
        <v>1</v>
      </c>
      <c r="Q379" s="10">
        <v>7.1428571428571438E-2</v>
      </c>
      <c r="R379" s="11">
        <v>1</v>
      </c>
      <c r="S379" s="10">
        <v>7.1428571428571438E-2</v>
      </c>
      <c r="T379" s="11">
        <v>5</v>
      </c>
      <c r="U379" s="10">
        <v>0.27777777777777779</v>
      </c>
      <c r="V379" s="11">
        <v>1</v>
      </c>
      <c r="W379" s="10">
        <v>7.1428571428571438E-2</v>
      </c>
      <c r="X379" s="11">
        <v>0</v>
      </c>
      <c r="Y379" s="12">
        <v>0</v>
      </c>
    </row>
    <row r="380" spans="1:25" ht="15" customHeight="1">
      <c r="A380" s="4" t="s">
        <v>11</v>
      </c>
      <c r="B380" s="13">
        <v>27</v>
      </c>
      <c r="C380" s="14">
        <v>0.13170731707317074</v>
      </c>
      <c r="D380" s="15">
        <v>20</v>
      </c>
      <c r="E380" s="14">
        <v>0.10101010101010101</v>
      </c>
      <c r="F380" s="15">
        <v>6</v>
      </c>
      <c r="G380" s="14">
        <v>3.2608695652173912E-2</v>
      </c>
      <c r="H380" s="15">
        <v>3</v>
      </c>
      <c r="I380" s="14">
        <v>1.6574585635359115E-2</v>
      </c>
      <c r="J380" s="15">
        <v>10</v>
      </c>
      <c r="K380" s="14">
        <v>5.3191489361702128E-2</v>
      </c>
      <c r="L380" s="15">
        <v>1</v>
      </c>
      <c r="M380" s="17">
        <v>5.586592178770949E-3</v>
      </c>
      <c r="N380" s="15">
        <v>9</v>
      </c>
      <c r="O380" s="14">
        <v>4.8128342245989303E-2</v>
      </c>
      <c r="P380" s="15">
        <v>3</v>
      </c>
      <c r="Q380" s="14">
        <v>1.6574585635359115E-2</v>
      </c>
      <c r="R380" s="15">
        <v>7</v>
      </c>
      <c r="S380" s="14">
        <v>3.783783783783784E-2</v>
      </c>
      <c r="T380" s="15">
        <v>32</v>
      </c>
      <c r="U380" s="14">
        <v>0.15238095238095237</v>
      </c>
      <c r="V380" s="15">
        <v>9</v>
      </c>
      <c r="W380" s="14">
        <v>4.8128342245989303E-2</v>
      </c>
      <c r="X380" s="15">
        <v>0</v>
      </c>
      <c r="Y380" s="16">
        <v>0</v>
      </c>
    </row>
    <row r="383" spans="1:25" ht="18">
      <c r="A383" s="1"/>
    </row>
    <row r="385" spans="1:29" ht="18" customHeight="1" thickBot="1">
      <c r="A385" s="332" t="s">
        <v>204</v>
      </c>
      <c r="B385" s="333"/>
      <c r="C385" s="333"/>
      <c r="D385" s="333"/>
      <c r="E385" s="333"/>
      <c r="F385" s="333"/>
      <c r="G385" s="333"/>
      <c r="H385" s="333"/>
      <c r="I385" s="333"/>
      <c r="J385" s="333"/>
      <c r="K385" s="333"/>
      <c r="L385" s="333"/>
      <c r="M385" s="333"/>
      <c r="N385" s="333"/>
      <c r="O385" s="333"/>
      <c r="P385" s="333"/>
      <c r="Q385" s="333"/>
      <c r="R385" s="333"/>
      <c r="S385" s="333"/>
      <c r="T385" s="333"/>
      <c r="U385" s="333"/>
      <c r="V385" s="333"/>
      <c r="W385" s="333"/>
      <c r="X385" s="333"/>
      <c r="Y385" s="333"/>
      <c r="Z385" s="333"/>
      <c r="AA385" s="333"/>
      <c r="AB385" s="333"/>
      <c r="AC385" s="306"/>
    </row>
    <row r="386" spans="1:29" ht="42" customHeight="1" thickTop="1" thickBot="1">
      <c r="A386" s="334" t="s">
        <v>371</v>
      </c>
      <c r="B386" s="336" t="s">
        <v>205</v>
      </c>
      <c r="C386" s="337"/>
      <c r="D386" s="338"/>
      <c r="E386" s="339" t="s">
        <v>206</v>
      </c>
      <c r="F386" s="337"/>
      <c r="G386" s="338"/>
      <c r="H386" s="339" t="s">
        <v>207</v>
      </c>
      <c r="I386" s="337"/>
      <c r="J386" s="338"/>
      <c r="K386" s="339" t="s">
        <v>208</v>
      </c>
      <c r="L386" s="337"/>
      <c r="M386" s="338"/>
      <c r="N386" s="339" t="s">
        <v>209</v>
      </c>
      <c r="O386" s="337"/>
      <c r="P386" s="338"/>
      <c r="Q386" s="339" t="s">
        <v>210</v>
      </c>
      <c r="R386" s="337"/>
      <c r="S386" s="338"/>
      <c r="T386" s="339" t="s">
        <v>211</v>
      </c>
      <c r="U386" s="337"/>
      <c r="V386" s="338"/>
      <c r="W386" s="339" t="s">
        <v>212</v>
      </c>
      <c r="X386" s="337"/>
      <c r="Y386" s="338"/>
      <c r="Z386" s="340" t="s">
        <v>213</v>
      </c>
      <c r="AA386" s="337"/>
      <c r="AB386" s="341"/>
      <c r="AC386" s="306"/>
    </row>
    <row r="387" spans="1:29" ht="15" customHeight="1" thickBot="1">
      <c r="A387" s="335"/>
      <c r="B387" s="89" t="s">
        <v>4</v>
      </c>
      <c r="C387" s="90" t="s">
        <v>150</v>
      </c>
      <c r="D387" s="90" t="s">
        <v>151</v>
      </c>
      <c r="E387" s="90" t="s">
        <v>4</v>
      </c>
      <c r="F387" s="90" t="s">
        <v>150</v>
      </c>
      <c r="G387" s="90" t="s">
        <v>151</v>
      </c>
      <c r="H387" s="90" t="s">
        <v>4</v>
      </c>
      <c r="I387" s="90" t="s">
        <v>150</v>
      </c>
      <c r="J387" s="90" t="s">
        <v>151</v>
      </c>
      <c r="K387" s="90" t="s">
        <v>4</v>
      </c>
      <c r="L387" s="90" t="s">
        <v>150</v>
      </c>
      <c r="M387" s="90" t="s">
        <v>151</v>
      </c>
      <c r="N387" s="90" t="s">
        <v>4</v>
      </c>
      <c r="O387" s="90" t="s">
        <v>150</v>
      </c>
      <c r="P387" s="90" t="s">
        <v>151</v>
      </c>
      <c r="Q387" s="90" t="s">
        <v>4</v>
      </c>
      <c r="R387" s="90" t="s">
        <v>150</v>
      </c>
      <c r="S387" s="90" t="s">
        <v>151</v>
      </c>
      <c r="T387" s="90" t="s">
        <v>4</v>
      </c>
      <c r="U387" s="90" t="s">
        <v>150</v>
      </c>
      <c r="V387" s="90" t="s">
        <v>151</v>
      </c>
      <c r="W387" s="90" t="s">
        <v>4</v>
      </c>
      <c r="X387" s="90" t="s">
        <v>150</v>
      </c>
      <c r="Y387" s="90" t="s">
        <v>151</v>
      </c>
      <c r="Z387" s="90" t="s">
        <v>4</v>
      </c>
      <c r="AA387" s="90" t="s">
        <v>150</v>
      </c>
      <c r="AB387" s="91" t="s">
        <v>151</v>
      </c>
      <c r="AC387" s="306"/>
    </row>
    <row r="388" spans="1:29" ht="24.75" thickTop="1">
      <c r="A388" s="74" t="s">
        <v>6</v>
      </c>
      <c r="B388" s="75">
        <v>7</v>
      </c>
      <c r="C388" s="313">
        <v>2.4285714285714284</v>
      </c>
      <c r="D388" s="313">
        <v>1.3972762620115438</v>
      </c>
      <c r="E388" s="77">
        <v>7</v>
      </c>
      <c r="F388" s="313">
        <v>1.5714285714285714</v>
      </c>
      <c r="G388" s="313">
        <v>0.7867957924694432</v>
      </c>
      <c r="H388" s="77">
        <v>7</v>
      </c>
      <c r="I388" s="313">
        <v>3.1428571428571428</v>
      </c>
      <c r="J388" s="313">
        <v>1.7728105208558367</v>
      </c>
      <c r="K388" s="77">
        <v>7</v>
      </c>
      <c r="L388" s="313">
        <v>2.4285714285714288</v>
      </c>
      <c r="M388" s="313">
        <v>1.2724180205607034</v>
      </c>
      <c r="N388" s="77">
        <v>7</v>
      </c>
      <c r="O388" s="313">
        <v>3</v>
      </c>
      <c r="P388" s="313">
        <v>1.4142135623730951</v>
      </c>
      <c r="Q388" s="77">
        <v>7</v>
      </c>
      <c r="R388" s="313">
        <v>2.714285714285714</v>
      </c>
      <c r="S388" s="313">
        <v>1.6035674514745464</v>
      </c>
      <c r="T388" s="77">
        <v>7</v>
      </c>
      <c r="U388" s="313">
        <v>2.8571428571428572</v>
      </c>
      <c r="V388" s="313">
        <v>1.3451854182690985</v>
      </c>
      <c r="W388" s="77">
        <v>7</v>
      </c>
      <c r="X388" s="313">
        <v>2.4285714285714288</v>
      </c>
      <c r="Y388" s="313">
        <v>1.5118578920369088</v>
      </c>
      <c r="Z388" s="77">
        <v>7</v>
      </c>
      <c r="AA388" s="313">
        <v>3.4285714285714288</v>
      </c>
      <c r="AB388" s="314">
        <v>0.97590007294853309</v>
      </c>
      <c r="AC388" s="306"/>
    </row>
    <row r="389" spans="1:29">
      <c r="A389" s="79" t="s">
        <v>7</v>
      </c>
      <c r="B389" s="80">
        <v>2</v>
      </c>
      <c r="C389" s="312">
        <v>3.5</v>
      </c>
      <c r="D389" s="312">
        <v>0.70710678118654757</v>
      </c>
      <c r="E389" s="82">
        <v>2</v>
      </c>
      <c r="F389" s="312">
        <v>4.5</v>
      </c>
      <c r="G389" s="312">
        <v>0.70710678118654757</v>
      </c>
      <c r="H389" s="82">
        <v>2</v>
      </c>
      <c r="I389" s="312">
        <v>4.5</v>
      </c>
      <c r="J389" s="312">
        <v>0.70710678118654757</v>
      </c>
      <c r="K389" s="82">
        <v>2</v>
      </c>
      <c r="L389" s="312">
        <v>5.5</v>
      </c>
      <c r="M389" s="312">
        <v>2.1213203435596424</v>
      </c>
      <c r="N389" s="82">
        <v>2</v>
      </c>
      <c r="O389" s="312">
        <v>6</v>
      </c>
      <c r="P389" s="312">
        <v>1.4142135623730951</v>
      </c>
      <c r="Q389" s="82">
        <v>2</v>
      </c>
      <c r="R389" s="312">
        <v>5.5</v>
      </c>
      <c r="S389" s="312">
        <v>2.1213203435596424</v>
      </c>
      <c r="T389" s="82">
        <v>2</v>
      </c>
      <c r="U389" s="312">
        <v>5</v>
      </c>
      <c r="V389" s="312">
        <v>2.8284271247461903</v>
      </c>
      <c r="W389" s="82">
        <v>2</v>
      </c>
      <c r="X389" s="312">
        <v>5</v>
      </c>
      <c r="Y389" s="312">
        <v>1.4142135623730951</v>
      </c>
      <c r="Z389" s="82">
        <v>2</v>
      </c>
      <c r="AA389" s="312">
        <v>3</v>
      </c>
      <c r="AB389" s="315">
        <v>1.4142135623730951</v>
      </c>
      <c r="AC389" s="306"/>
    </row>
    <row r="390" spans="1:29" ht="48">
      <c r="A390" s="79" t="s">
        <v>8</v>
      </c>
      <c r="B390" s="80">
        <v>14</v>
      </c>
      <c r="C390" s="312">
        <v>2.9285714285714288</v>
      </c>
      <c r="D390" s="312">
        <v>2.1649048909393658</v>
      </c>
      <c r="E390" s="82">
        <v>14</v>
      </c>
      <c r="F390" s="312">
        <v>2.2857142857142856</v>
      </c>
      <c r="G390" s="312">
        <v>1.7288756430151326</v>
      </c>
      <c r="H390" s="82">
        <v>14</v>
      </c>
      <c r="I390" s="312">
        <v>4.8571428571428577</v>
      </c>
      <c r="J390" s="312">
        <v>2.14322341192107</v>
      </c>
      <c r="K390" s="82">
        <v>14</v>
      </c>
      <c r="L390" s="312">
        <v>4</v>
      </c>
      <c r="M390" s="312">
        <v>1.8810798862519207</v>
      </c>
      <c r="N390" s="82">
        <v>14</v>
      </c>
      <c r="O390" s="312">
        <v>4.2142857142857144</v>
      </c>
      <c r="P390" s="312">
        <v>1.7177163475234933</v>
      </c>
      <c r="Q390" s="82">
        <v>14</v>
      </c>
      <c r="R390" s="312">
        <v>3.5714285714285716</v>
      </c>
      <c r="S390" s="312">
        <v>1.8693596482500348</v>
      </c>
      <c r="T390" s="82">
        <v>14</v>
      </c>
      <c r="U390" s="312">
        <v>3.7142857142857144</v>
      </c>
      <c r="V390" s="312">
        <v>1.9386185179765922</v>
      </c>
      <c r="W390" s="82">
        <v>14</v>
      </c>
      <c r="X390" s="312">
        <v>2.6428571428571428</v>
      </c>
      <c r="Y390" s="312">
        <v>1.6458405781822274</v>
      </c>
      <c r="Z390" s="82">
        <v>14</v>
      </c>
      <c r="AA390" s="312">
        <v>3.3571428571428572</v>
      </c>
      <c r="AB390" s="315">
        <v>1.6919330254585618</v>
      </c>
      <c r="AC390" s="306"/>
    </row>
    <row r="391" spans="1:29" ht="36">
      <c r="A391" s="79" t="s">
        <v>9</v>
      </c>
      <c r="B391" s="80">
        <v>5</v>
      </c>
      <c r="C391" s="312">
        <v>1.6</v>
      </c>
      <c r="D391" s="312">
        <v>0.89442719099991586</v>
      </c>
      <c r="E391" s="82">
        <v>5</v>
      </c>
      <c r="F391" s="312">
        <v>1.8</v>
      </c>
      <c r="G391" s="312">
        <v>1.7888543819998317</v>
      </c>
      <c r="H391" s="82">
        <v>5</v>
      </c>
      <c r="I391" s="312">
        <v>4.8</v>
      </c>
      <c r="J391" s="312">
        <v>2.6832815729997477</v>
      </c>
      <c r="K391" s="82">
        <v>5</v>
      </c>
      <c r="L391" s="312">
        <v>4.2</v>
      </c>
      <c r="M391" s="312">
        <v>2.0493901531919199</v>
      </c>
      <c r="N391" s="82">
        <v>5</v>
      </c>
      <c r="O391" s="312">
        <v>3.4</v>
      </c>
      <c r="P391" s="312">
        <v>1.6733200530681511</v>
      </c>
      <c r="Q391" s="82">
        <v>5</v>
      </c>
      <c r="R391" s="312">
        <v>3.2</v>
      </c>
      <c r="S391" s="312">
        <v>2.0493901531919199</v>
      </c>
      <c r="T391" s="82">
        <v>5</v>
      </c>
      <c r="U391" s="312">
        <v>3.4</v>
      </c>
      <c r="V391" s="312">
        <v>2.3021728866442674</v>
      </c>
      <c r="W391" s="82">
        <v>5</v>
      </c>
      <c r="X391" s="312">
        <v>2.4</v>
      </c>
      <c r="Y391" s="312">
        <v>1.1401754250991378</v>
      </c>
      <c r="Z391" s="82">
        <v>5</v>
      </c>
      <c r="AA391" s="312">
        <v>2.6</v>
      </c>
      <c r="AB391" s="315">
        <v>1.1401754250991381</v>
      </c>
      <c r="AC391" s="306"/>
    </row>
    <row r="392" spans="1:29" ht="48">
      <c r="A392" s="79" t="s">
        <v>10</v>
      </c>
      <c r="B392" s="80">
        <v>5</v>
      </c>
      <c r="C392" s="312">
        <v>1.4</v>
      </c>
      <c r="D392" s="312">
        <v>0.54772255750516607</v>
      </c>
      <c r="E392" s="82">
        <v>5</v>
      </c>
      <c r="F392" s="312">
        <v>2.4</v>
      </c>
      <c r="G392" s="312">
        <v>2.0736441353327719</v>
      </c>
      <c r="H392" s="82">
        <v>5</v>
      </c>
      <c r="I392" s="312">
        <v>5.4</v>
      </c>
      <c r="J392" s="312">
        <v>1.51657508881031</v>
      </c>
      <c r="K392" s="82">
        <v>5</v>
      </c>
      <c r="L392" s="312">
        <v>4.2</v>
      </c>
      <c r="M392" s="312">
        <v>2.16794833886788</v>
      </c>
      <c r="N392" s="82">
        <v>5</v>
      </c>
      <c r="O392" s="312">
        <v>3.2</v>
      </c>
      <c r="P392" s="312">
        <v>1.4832396974191326</v>
      </c>
      <c r="Q392" s="82">
        <v>5</v>
      </c>
      <c r="R392" s="312">
        <v>3.6</v>
      </c>
      <c r="S392" s="312">
        <v>1.6733200530681511</v>
      </c>
      <c r="T392" s="82">
        <v>5</v>
      </c>
      <c r="U392" s="312">
        <v>2.2000000000000002</v>
      </c>
      <c r="V392" s="312">
        <v>0.83666002653407556</v>
      </c>
      <c r="W392" s="82">
        <v>5</v>
      </c>
      <c r="X392" s="312">
        <v>2.4</v>
      </c>
      <c r="Y392" s="312">
        <v>1.1401754250991381</v>
      </c>
      <c r="Z392" s="82">
        <v>5</v>
      </c>
      <c r="AA392" s="312">
        <v>3.8</v>
      </c>
      <c r="AB392" s="315">
        <v>1.3038404810405297</v>
      </c>
      <c r="AC392" s="306"/>
    </row>
    <row r="393" spans="1:29" ht="15.75" thickBot="1">
      <c r="A393" s="84" t="s">
        <v>11</v>
      </c>
      <c r="B393" s="85">
        <v>33</v>
      </c>
      <c r="C393" s="316">
        <v>2.4242424242424252</v>
      </c>
      <c r="D393" s="316">
        <v>1.6961408960914599</v>
      </c>
      <c r="E393" s="87">
        <v>33</v>
      </c>
      <c r="F393" s="316">
        <v>2.2121212121212119</v>
      </c>
      <c r="G393" s="316">
        <v>1.6537377315791295</v>
      </c>
      <c r="H393" s="87">
        <v>33</v>
      </c>
      <c r="I393" s="316">
        <v>4.5454545454545459</v>
      </c>
      <c r="J393" s="316">
        <v>2.0629303958645377</v>
      </c>
      <c r="K393" s="87">
        <v>33</v>
      </c>
      <c r="L393" s="316">
        <v>3.8181818181818183</v>
      </c>
      <c r="M393" s="316">
        <v>1.91138930909145</v>
      </c>
      <c r="N393" s="87">
        <v>33</v>
      </c>
      <c r="O393" s="316">
        <v>3.7878787878787881</v>
      </c>
      <c r="P393" s="316">
        <v>1.6911086555418267</v>
      </c>
      <c r="Q393" s="87">
        <v>33</v>
      </c>
      <c r="R393" s="316">
        <v>3.4545454545454546</v>
      </c>
      <c r="S393" s="316">
        <v>1.8215877190467162</v>
      </c>
      <c r="T393" s="87">
        <v>33</v>
      </c>
      <c r="U393" s="316">
        <v>3.333333333333333</v>
      </c>
      <c r="V393" s="316">
        <v>1.8314384146529925</v>
      </c>
      <c r="W393" s="87">
        <v>33</v>
      </c>
      <c r="X393" s="316">
        <v>2.666666666666667</v>
      </c>
      <c r="Y393" s="316">
        <v>1.5138251770487456</v>
      </c>
      <c r="Z393" s="87">
        <v>33</v>
      </c>
      <c r="AA393" s="316">
        <v>3.3030303030303032</v>
      </c>
      <c r="AB393" s="317">
        <v>1.3803271461153803</v>
      </c>
      <c r="AC393" s="306"/>
    </row>
    <row r="394" spans="1:29" ht="15.75" thickTop="1"/>
    <row r="396" spans="1:29" ht="23.25">
      <c r="A396" s="56" t="s">
        <v>276</v>
      </c>
    </row>
    <row r="397" spans="1:29">
      <c r="A397" s="304" t="s">
        <v>457</v>
      </c>
    </row>
    <row r="398" spans="1:29" ht="18" customHeight="1">
      <c r="A398" s="352" t="s">
        <v>214</v>
      </c>
      <c r="B398" s="352"/>
      <c r="C398" s="352"/>
      <c r="D398" s="352"/>
      <c r="E398" s="352"/>
      <c r="F398" s="352"/>
      <c r="G398" s="352"/>
    </row>
    <row r="399" spans="1:29" ht="15" customHeight="1">
      <c r="A399" s="345"/>
      <c r="B399" s="347" t="s">
        <v>215</v>
      </c>
      <c r="C399" s="342"/>
      <c r="D399" s="342"/>
      <c r="E399" s="342"/>
      <c r="F399" s="342"/>
      <c r="G399" s="343"/>
    </row>
    <row r="400" spans="1:29" ht="28.5" customHeight="1">
      <c r="A400" s="360"/>
      <c r="B400" s="361" t="s">
        <v>216</v>
      </c>
      <c r="C400" s="362"/>
      <c r="D400" s="362" t="s">
        <v>217</v>
      </c>
      <c r="E400" s="362"/>
      <c r="F400" s="362" t="s">
        <v>48</v>
      </c>
      <c r="G400" s="363"/>
    </row>
    <row r="401" spans="1:10" ht="15" customHeight="1">
      <c r="A401" s="346"/>
      <c r="B401" s="53" t="s">
        <v>4</v>
      </c>
      <c r="C401" s="54" t="s">
        <v>5</v>
      </c>
      <c r="D401" s="54" t="s">
        <v>4</v>
      </c>
      <c r="E401" s="54" t="s">
        <v>5</v>
      </c>
      <c r="F401" s="54" t="s">
        <v>4</v>
      </c>
      <c r="G401" s="55" t="s">
        <v>5</v>
      </c>
    </row>
    <row r="402" spans="1:10" ht="24">
      <c r="A402" s="2" t="s">
        <v>6</v>
      </c>
      <c r="B402" s="5">
        <v>1</v>
      </c>
      <c r="C402" s="6">
        <v>0.33333333333333337</v>
      </c>
      <c r="D402" s="7">
        <v>0</v>
      </c>
      <c r="E402" s="6">
        <v>0</v>
      </c>
      <c r="F402" s="7">
        <v>2</v>
      </c>
      <c r="G402" s="8">
        <v>0.66666666666666674</v>
      </c>
    </row>
    <row r="403" spans="1:10">
      <c r="A403" s="3" t="s">
        <v>7</v>
      </c>
      <c r="B403" s="9">
        <v>0</v>
      </c>
      <c r="C403" s="10">
        <v>0</v>
      </c>
      <c r="D403" s="11">
        <v>1</v>
      </c>
      <c r="E403" s="10">
        <v>0.33333333333333337</v>
      </c>
      <c r="F403" s="11">
        <v>2</v>
      </c>
      <c r="G403" s="12">
        <v>0.66666666666666674</v>
      </c>
    </row>
    <row r="404" spans="1:10" ht="41.25" customHeight="1">
      <c r="A404" s="3" t="s">
        <v>8</v>
      </c>
      <c r="B404" s="9">
        <v>4</v>
      </c>
      <c r="C404" s="10">
        <v>0.57142857142857151</v>
      </c>
      <c r="D404" s="11">
        <v>1</v>
      </c>
      <c r="E404" s="10">
        <v>0.14285714285714288</v>
      </c>
      <c r="F404" s="11">
        <v>2</v>
      </c>
      <c r="G404" s="12">
        <v>0.28571428571428575</v>
      </c>
    </row>
    <row r="405" spans="1:10" ht="39.75" customHeight="1">
      <c r="A405" s="3" t="s">
        <v>9</v>
      </c>
      <c r="B405" s="9">
        <v>3</v>
      </c>
      <c r="C405" s="10">
        <v>1</v>
      </c>
      <c r="D405" s="11">
        <v>0</v>
      </c>
      <c r="E405" s="10">
        <v>0</v>
      </c>
      <c r="F405" s="11">
        <v>0</v>
      </c>
      <c r="G405" s="12">
        <v>0</v>
      </c>
    </row>
    <row r="406" spans="1:10" ht="15" customHeight="1">
      <c r="A406" s="4" t="s">
        <v>11</v>
      </c>
      <c r="B406" s="13">
        <v>8</v>
      </c>
      <c r="C406" s="14">
        <v>0.5</v>
      </c>
      <c r="D406" s="15">
        <v>2</v>
      </c>
      <c r="E406" s="14">
        <v>0.125</v>
      </c>
      <c r="F406" s="15">
        <v>6</v>
      </c>
      <c r="G406" s="16">
        <v>0.375</v>
      </c>
    </row>
    <row r="409" spans="1:10" ht="32.25" thickBot="1">
      <c r="A409" s="52" t="s">
        <v>277</v>
      </c>
      <c r="B409" s="52"/>
      <c r="C409" s="52"/>
      <c r="D409" s="52"/>
      <c r="E409" s="52"/>
      <c r="F409" s="52"/>
      <c r="G409" s="52"/>
      <c r="H409" s="52"/>
      <c r="I409" s="52"/>
      <c r="J409" s="52"/>
    </row>
    <row r="411" spans="1:10" ht="18" customHeight="1">
      <c r="A411" s="352" t="s">
        <v>218</v>
      </c>
      <c r="B411" s="352"/>
      <c r="C411" s="352"/>
      <c r="D411" s="352"/>
      <c r="E411" s="352"/>
      <c r="F411" s="352"/>
      <c r="G411" s="352"/>
      <c r="H411" s="352"/>
      <c r="I411" s="352"/>
    </row>
    <row r="412" spans="1:10" ht="15" customHeight="1">
      <c r="A412" s="345"/>
      <c r="B412" s="347" t="s">
        <v>219</v>
      </c>
      <c r="C412" s="342"/>
      <c r="D412" s="342"/>
      <c r="E412" s="342"/>
      <c r="F412" s="342" t="s">
        <v>220</v>
      </c>
      <c r="G412" s="342"/>
      <c r="H412" s="342"/>
      <c r="I412" s="343"/>
    </row>
    <row r="413" spans="1:10" ht="15" customHeight="1">
      <c r="A413" s="360"/>
      <c r="B413" s="361" t="s">
        <v>113</v>
      </c>
      <c r="C413" s="362"/>
      <c r="D413" s="362" t="s">
        <v>114</v>
      </c>
      <c r="E413" s="362"/>
      <c r="F413" s="362" t="s">
        <v>113</v>
      </c>
      <c r="G413" s="362"/>
      <c r="H413" s="362" t="s">
        <v>114</v>
      </c>
      <c r="I413" s="363"/>
    </row>
    <row r="414" spans="1:10" ht="15" customHeight="1">
      <c r="A414" s="346"/>
      <c r="B414" s="53" t="s">
        <v>4</v>
      </c>
      <c r="C414" s="54" t="s">
        <v>5</v>
      </c>
      <c r="D414" s="54" t="s">
        <v>4</v>
      </c>
      <c r="E414" s="54" t="s">
        <v>5</v>
      </c>
      <c r="F414" s="54" t="s">
        <v>4</v>
      </c>
      <c r="G414" s="54" t="s">
        <v>5</v>
      </c>
      <c r="H414" s="54" t="s">
        <v>4</v>
      </c>
      <c r="I414" s="55" t="s">
        <v>5</v>
      </c>
    </row>
    <row r="415" spans="1:10" ht="24">
      <c r="A415" s="2" t="s">
        <v>6</v>
      </c>
      <c r="B415" s="5">
        <v>39</v>
      </c>
      <c r="C415" s="6">
        <v>0.52</v>
      </c>
      <c r="D415" s="7">
        <v>36</v>
      </c>
      <c r="E415" s="6">
        <v>0.48</v>
      </c>
      <c r="F415" s="7">
        <v>9</v>
      </c>
      <c r="G415" s="6">
        <v>0.12328767123287671</v>
      </c>
      <c r="H415" s="7">
        <v>64</v>
      </c>
      <c r="I415" s="8">
        <v>0.87671232876712324</v>
      </c>
    </row>
    <row r="416" spans="1:10">
      <c r="A416" s="3" t="s">
        <v>7</v>
      </c>
      <c r="B416" s="9">
        <v>5</v>
      </c>
      <c r="C416" s="10">
        <v>0.27777777777777779</v>
      </c>
      <c r="D416" s="11">
        <v>13</v>
      </c>
      <c r="E416" s="10">
        <v>0.72222222222222232</v>
      </c>
      <c r="F416" s="11">
        <v>1</v>
      </c>
      <c r="G416" s="10">
        <v>5.5555555555555552E-2</v>
      </c>
      <c r="H416" s="11">
        <v>17</v>
      </c>
      <c r="I416" s="12">
        <v>0.94444444444444442</v>
      </c>
    </row>
    <row r="417" spans="1:17" ht="39" customHeight="1">
      <c r="A417" s="3" t="s">
        <v>8</v>
      </c>
      <c r="B417" s="9">
        <v>37</v>
      </c>
      <c r="C417" s="10">
        <v>0.46835443037974683</v>
      </c>
      <c r="D417" s="11">
        <v>42</v>
      </c>
      <c r="E417" s="10">
        <v>0.53164556962025311</v>
      </c>
      <c r="F417" s="11">
        <v>10</v>
      </c>
      <c r="G417" s="10">
        <v>0.12658227848101267</v>
      </c>
      <c r="H417" s="11">
        <v>69</v>
      </c>
      <c r="I417" s="12">
        <v>0.87341772151898733</v>
      </c>
    </row>
    <row r="418" spans="1:17" ht="39" customHeight="1">
      <c r="A418" s="3" t="s">
        <v>9</v>
      </c>
      <c r="B418" s="9">
        <v>9</v>
      </c>
      <c r="C418" s="10">
        <v>0.47368421052631582</v>
      </c>
      <c r="D418" s="11">
        <v>10</v>
      </c>
      <c r="E418" s="10">
        <v>0.52631578947368418</v>
      </c>
      <c r="F418" s="11">
        <v>4</v>
      </c>
      <c r="G418" s="10">
        <v>0.2</v>
      </c>
      <c r="H418" s="11">
        <v>16</v>
      </c>
      <c r="I418" s="12">
        <v>0.8</v>
      </c>
    </row>
    <row r="419" spans="1:17" ht="38.25" customHeight="1">
      <c r="A419" s="3" t="s">
        <v>10</v>
      </c>
      <c r="B419" s="9">
        <v>10</v>
      </c>
      <c r="C419" s="10">
        <v>0.55555555555555558</v>
      </c>
      <c r="D419" s="11">
        <v>8</v>
      </c>
      <c r="E419" s="10">
        <v>0.44444444444444442</v>
      </c>
      <c r="F419" s="11">
        <v>3</v>
      </c>
      <c r="G419" s="10">
        <v>0.16666666666666669</v>
      </c>
      <c r="H419" s="11">
        <v>15</v>
      </c>
      <c r="I419" s="12">
        <v>0.83333333333333326</v>
      </c>
    </row>
    <row r="420" spans="1:17" ht="15" customHeight="1">
      <c r="A420" s="4" t="s">
        <v>11</v>
      </c>
      <c r="B420" s="13">
        <v>100</v>
      </c>
      <c r="C420" s="14">
        <v>0.47846889952153115</v>
      </c>
      <c r="D420" s="15">
        <v>109</v>
      </c>
      <c r="E420" s="14">
        <v>0.52153110047846885</v>
      </c>
      <c r="F420" s="15">
        <v>27</v>
      </c>
      <c r="G420" s="14">
        <v>0.12980769230769229</v>
      </c>
      <c r="H420" s="15">
        <v>181</v>
      </c>
      <c r="I420" s="16">
        <v>0.87019230769230771</v>
      </c>
    </row>
    <row r="423" spans="1:17" ht="18">
      <c r="A423" s="1"/>
    </row>
    <row r="425" spans="1:17" ht="18" customHeight="1">
      <c r="A425" s="352" t="s">
        <v>221</v>
      </c>
      <c r="B425" s="352"/>
      <c r="C425" s="352"/>
      <c r="D425" s="352"/>
      <c r="E425" s="352"/>
      <c r="F425" s="352"/>
      <c r="G425" s="352"/>
      <c r="H425" s="352"/>
      <c r="I425" s="352"/>
      <c r="J425" s="352"/>
      <c r="K425" s="352"/>
      <c r="L425" s="352"/>
      <c r="M425" s="352"/>
      <c r="N425" s="352"/>
      <c r="O425" s="352"/>
      <c r="P425" s="352"/>
      <c r="Q425" s="352"/>
    </row>
    <row r="426" spans="1:17" ht="15" customHeight="1">
      <c r="A426" s="345"/>
      <c r="B426" s="347" t="s">
        <v>222</v>
      </c>
      <c r="C426" s="342"/>
      <c r="D426" s="342"/>
      <c r="E426" s="342"/>
      <c r="F426" s="342"/>
      <c r="G426" s="342"/>
      <c r="H426" s="342"/>
      <c r="I426" s="342"/>
      <c r="J426" s="342"/>
      <c r="K426" s="342"/>
      <c r="L426" s="342"/>
      <c r="M426" s="342"/>
      <c r="N426" s="342" t="s">
        <v>223</v>
      </c>
      <c r="O426" s="342"/>
      <c r="P426" s="342"/>
      <c r="Q426" s="343"/>
    </row>
    <row r="427" spans="1:17" ht="35.25" customHeight="1">
      <c r="A427" s="360"/>
      <c r="B427" s="361" t="s">
        <v>27</v>
      </c>
      <c r="C427" s="362"/>
      <c r="D427" s="362" t="s">
        <v>224</v>
      </c>
      <c r="E427" s="362"/>
      <c r="F427" s="362" t="s">
        <v>225</v>
      </c>
      <c r="G427" s="362"/>
      <c r="H427" s="362" t="s">
        <v>226</v>
      </c>
      <c r="I427" s="362"/>
      <c r="J427" s="362" t="s">
        <v>227</v>
      </c>
      <c r="K427" s="362"/>
      <c r="L427" s="362" t="s">
        <v>228</v>
      </c>
      <c r="M427" s="362"/>
      <c r="N427" s="362" t="s">
        <v>113</v>
      </c>
      <c r="O427" s="362"/>
      <c r="P427" s="362" t="s">
        <v>114</v>
      </c>
      <c r="Q427" s="363"/>
    </row>
    <row r="428" spans="1:17" ht="15" customHeight="1">
      <c r="A428" s="346"/>
      <c r="B428" s="53" t="s">
        <v>4</v>
      </c>
      <c r="C428" s="54" t="s">
        <v>5</v>
      </c>
      <c r="D428" s="54" t="s">
        <v>4</v>
      </c>
      <c r="E428" s="54" t="s">
        <v>5</v>
      </c>
      <c r="F428" s="54" t="s">
        <v>4</v>
      </c>
      <c r="G428" s="54" t="s">
        <v>5</v>
      </c>
      <c r="H428" s="54" t="s">
        <v>4</v>
      </c>
      <c r="I428" s="54" t="s">
        <v>5</v>
      </c>
      <c r="J428" s="54" t="s">
        <v>4</v>
      </c>
      <c r="K428" s="54" t="s">
        <v>5</v>
      </c>
      <c r="L428" s="54" t="s">
        <v>4</v>
      </c>
      <c r="M428" s="54" t="s">
        <v>5</v>
      </c>
      <c r="N428" s="54" t="s">
        <v>4</v>
      </c>
      <c r="O428" s="54" t="s">
        <v>5</v>
      </c>
      <c r="P428" s="54" t="s">
        <v>4</v>
      </c>
      <c r="Q428" s="55" t="s">
        <v>5</v>
      </c>
    </row>
    <row r="429" spans="1:17" ht="24">
      <c r="A429" s="2" t="s">
        <v>6</v>
      </c>
      <c r="B429" s="5">
        <v>21</v>
      </c>
      <c r="C429" s="6">
        <v>0.28378378378378377</v>
      </c>
      <c r="D429" s="7">
        <v>6</v>
      </c>
      <c r="E429" s="6">
        <v>8.1081081081081086E-2</v>
      </c>
      <c r="F429" s="7">
        <v>5</v>
      </c>
      <c r="G429" s="6">
        <v>6.7567567567567571E-2</v>
      </c>
      <c r="H429" s="7">
        <v>24</v>
      </c>
      <c r="I429" s="6">
        <v>0.32432432432432434</v>
      </c>
      <c r="J429" s="7">
        <v>10</v>
      </c>
      <c r="K429" s="6">
        <v>0.13513513513513514</v>
      </c>
      <c r="L429" s="7">
        <v>8</v>
      </c>
      <c r="M429" s="6">
        <v>0.1081081081081081</v>
      </c>
      <c r="N429" s="7">
        <v>29</v>
      </c>
      <c r="O429" s="6">
        <v>0.54716981132075471</v>
      </c>
      <c r="P429" s="7">
        <v>24</v>
      </c>
      <c r="Q429" s="8">
        <v>0.45283018867924524</v>
      </c>
    </row>
    <row r="430" spans="1:17">
      <c r="A430" s="3" t="s">
        <v>7</v>
      </c>
      <c r="B430" s="9">
        <v>4</v>
      </c>
      <c r="C430" s="10">
        <v>0.2105263157894737</v>
      </c>
      <c r="D430" s="11">
        <v>4</v>
      </c>
      <c r="E430" s="10">
        <v>0.2105263157894737</v>
      </c>
      <c r="F430" s="11">
        <v>0</v>
      </c>
      <c r="G430" s="10">
        <v>0</v>
      </c>
      <c r="H430" s="11">
        <v>8</v>
      </c>
      <c r="I430" s="10">
        <v>0.4210526315789474</v>
      </c>
      <c r="J430" s="11">
        <v>3</v>
      </c>
      <c r="K430" s="10">
        <v>0.15789473684210525</v>
      </c>
      <c r="L430" s="11">
        <v>0</v>
      </c>
      <c r="M430" s="10">
        <v>0</v>
      </c>
      <c r="N430" s="11">
        <v>10</v>
      </c>
      <c r="O430" s="10">
        <v>0.66666666666666674</v>
      </c>
      <c r="P430" s="11">
        <v>5</v>
      </c>
      <c r="Q430" s="12">
        <v>0.33333333333333337</v>
      </c>
    </row>
    <row r="431" spans="1:17" ht="36.75" customHeight="1">
      <c r="A431" s="3" t="s">
        <v>8</v>
      </c>
      <c r="B431" s="9">
        <v>18</v>
      </c>
      <c r="C431" s="10">
        <v>0.22784810126582278</v>
      </c>
      <c r="D431" s="11">
        <v>10</v>
      </c>
      <c r="E431" s="10">
        <v>0.12658227848101267</v>
      </c>
      <c r="F431" s="11">
        <v>15</v>
      </c>
      <c r="G431" s="10">
        <v>0.189873417721519</v>
      </c>
      <c r="H431" s="11">
        <v>33</v>
      </c>
      <c r="I431" s="10">
        <v>0.41772151898734178</v>
      </c>
      <c r="J431" s="11">
        <v>1</v>
      </c>
      <c r="K431" s="10">
        <v>1.2658227848101267E-2</v>
      </c>
      <c r="L431" s="11">
        <v>2</v>
      </c>
      <c r="M431" s="10">
        <v>2.5316455696202535E-2</v>
      </c>
      <c r="N431" s="11">
        <v>40</v>
      </c>
      <c r="O431" s="10">
        <v>0.65573770491803274</v>
      </c>
      <c r="P431" s="11">
        <v>21</v>
      </c>
      <c r="Q431" s="12">
        <v>0.34426229508196721</v>
      </c>
    </row>
    <row r="432" spans="1:17" ht="36">
      <c r="A432" s="3" t="s">
        <v>9</v>
      </c>
      <c r="B432" s="9">
        <v>1</v>
      </c>
      <c r="C432" s="10">
        <v>0.05</v>
      </c>
      <c r="D432" s="11">
        <v>1</v>
      </c>
      <c r="E432" s="10">
        <v>0.05</v>
      </c>
      <c r="F432" s="11">
        <v>8</v>
      </c>
      <c r="G432" s="10">
        <v>0.4</v>
      </c>
      <c r="H432" s="11">
        <v>9</v>
      </c>
      <c r="I432" s="10">
        <v>0.45</v>
      </c>
      <c r="J432" s="11">
        <v>0</v>
      </c>
      <c r="K432" s="10">
        <v>0</v>
      </c>
      <c r="L432" s="11">
        <v>1</v>
      </c>
      <c r="M432" s="10">
        <v>0.05</v>
      </c>
      <c r="N432" s="11">
        <v>6</v>
      </c>
      <c r="O432" s="10">
        <v>0.33333333333333337</v>
      </c>
      <c r="P432" s="11">
        <v>12</v>
      </c>
      <c r="Q432" s="12">
        <v>0.66666666666666674</v>
      </c>
    </row>
    <row r="433" spans="1:17" ht="39" customHeight="1">
      <c r="A433" s="3" t="s">
        <v>10</v>
      </c>
      <c r="B433" s="9">
        <v>5</v>
      </c>
      <c r="C433" s="10">
        <v>0.27777777777777779</v>
      </c>
      <c r="D433" s="11">
        <v>1</v>
      </c>
      <c r="E433" s="10">
        <v>5.5555555555555552E-2</v>
      </c>
      <c r="F433" s="11">
        <v>3</v>
      </c>
      <c r="G433" s="10">
        <v>0.16666666666666669</v>
      </c>
      <c r="H433" s="11">
        <v>9</v>
      </c>
      <c r="I433" s="10">
        <v>0.5</v>
      </c>
      <c r="J433" s="11">
        <v>0</v>
      </c>
      <c r="K433" s="10">
        <v>0</v>
      </c>
      <c r="L433" s="11">
        <v>0</v>
      </c>
      <c r="M433" s="10">
        <v>0</v>
      </c>
      <c r="N433" s="11">
        <v>7</v>
      </c>
      <c r="O433" s="10">
        <v>0.53846153846153844</v>
      </c>
      <c r="P433" s="11">
        <v>6</v>
      </c>
      <c r="Q433" s="12">
        <v>0.46153846153846151</v>
      </c>
    </row>
    <row r="434" spans="1:17" ht="15" customHeight="1">
      <c r="A434" s="4" t="s">
        <v>11</v>
      </c>
      <c r="B434" s="13">
        <v>49</v>
      </c>
      <c r="C434" s="14">
        <v>0.23333333333333331</v>
      </c>
      <c r="D434" s="15">
        <v>22</v>
      </c>
      <c r="E434" s="14">
        <v>0.10476190476190476</v>
      </c>
      <c r="F434" s="15">
        <v>31</v>
      </c>
      <c r="G434" s="14">
        <v>0.14761904761904762</v>
      </c>
      <c r="H434" s="15">
        <v>83</v>
      </c>
      <c r="I434" s="14">
        <v>0.39523809523809528</v>
      </c>
      <c r="J434" s="15">
        <v>14</v>
      </c>
      <c r="K434" s="14">
        <v>6.6666666666666666E-2</v>
      </c>
      <c r="L434" s="15">
        <v>11</v>
      </c>
      <c r="M434" s="14">
        <v>5.2380952380952382E-2</v>
      </c>
      <c r="N434" s="15">
        <v>92</v>
      </c>
      <c r="O434" s="14">
        <v>0.57499999999999996</v>
      </c>
      <c r="P434" s="15">
        <v>68</v>
      </c>
      <c r="Q434" s="16">
        <v>0.42499999999999999</v>
      </c>
    </row>
    <row r="437" spans="1:17" ht="18">
      <c r="A437" s="1"/>
    </row>
    <row r="439" spans="1:17" ht="18" customHeight="1">
      <c r="A439" s="352" t="s">
        <v>229</v>
      </c>
      <c r="B439" s="352"/>
      <c r="C439" s="352"/>
      <c r="D439" s="352"/>
      <c r="E439" s="352"/>
      <c r="F439" s="352"/>
      <c r="G439" s="352"/>
      <c r="H439" s="352"/>
      <c r="I439" s="352"/>
    </row>
    <row r="440" spans="1:17" ht="15" customHeight="1">
      <c r="A440" s="345"/>
      <c r="B440" s="347" t="s">
        <v>230</v>
      </c>
      <c r="C440" s="342"/>
      <c r="D440" s="342"/>
      <c r="E440" s="342"/>
      <c r="F440" s="342"/>
      <c r="G440" s="342"/>
      <c r="H440" s="342"/>
      <c r="I440" s="343"/>
    </row>
    <row r="441" spans="1:17" ht="15" customHeight="1">
      <c r="A441" s="360"/>
      <c r="B441" s="361" t="s">
        <v>27</v>
      </c>
      <c r="C441" s="362"/>
      <c r="D441" s="362" t="s">
        <v>231</v>
      </c>
      <c r="E441" s="362"/>
      <c r="F441" s="362" t="s">
        <v>232</v>
      </c>
      <c r="G441" s="362"/>
      <c r="H441" s="362" t="s">
        <v>233</v>
      </c>
      <c r="I441" s="363"/>
    </row>
    <row r="442" spans="1:17" ht="15" customHeight="1">
      <c r="A442" s="346"/>
      <c r="B442" s="53" t="s">
        <v>4</v>
      </c>
      <c r="C442" s="54" t="s">
        <v>5</v>
      </c>
      <c r="D442" s="54" t="s">
        <v>4</v>
      </c>
      <c r="E442" s="54" t="s">
        <v>5</v>
      </c>
      <c r="F442" s="54" t="s">
        <v>4</v>
      </c>
      <c r="G442" s="54" t="s">
        <v>5</v>
      </c>
      <c r="H442" s="54" t="s">
        <v>4</v>
      </c>
      <c r="I442" s="55" t="s">
        <v>5</v>
      </c>
    </row>
    <row r="443" spans="1:17" ht="24">
      <c r="A443" s="2" t="s">
        <v>6</v>
      </c>
      <c r="B443" s="5">
        <v>29</v>
      </c>
      <c r="C443" s="6">
        <v>0.39189189189189189</v>
      </c>
      <c r="D443" s="7">
        <v>11</v>
      </c>
      <c r="E443" s="6">
        <v>0.14864864864864866</v>
      </c>
      <c r="F443" s="7">
        <v>20</v>
      </c>
      <c r="G443" s="6">
        <v>0.27027027027027029</v>
      </c>
      <c r="H443" s="7">
        <v>14</v>
      </c>
      <c r="I443" s="8">
        <v>0.1891891891891892</v>
      </c>
    </row>
    <row r="444" spans="1:17">
      <c r="A444" s="3" t="s">
        <v>7</v>
      </c>
      <c r="B444" s="9">
        <v>4</v>
      </c>
      <c r="C444" s="10">
        <v>0.2105263157894737</v>
      </c>
      <c r="D444" s="11">
        <v>7</v>
      </c>
      <c r="E444" s="10">
        <v>0.36842105263157898</v>
      </c>
      <c r="F444" s="11">
        <v>4</v>
      </c>
      <c r="G444" s="10">
        <v>0.2105263157894737</v>
      </c>
      <c r="H444" s="11">
        <v>4</v>
      </c>
      <c r="I444" s="12">
        <v>0.2105263157894737</v>
      </c>
    </row>
    <row r="445" spans="1:17" ht="37.5" customHeight="1">
      <c r="A445" s="3" t="s">
        <v>8</v>
      </c>
      <c r="B445" s="9">
        <v>53</v>
      </c>
      <c r="C445" s="10">
        <v>0.670886075949367</v>
      </c>
      <c r="D445" s="11">
        <v>19</v>
      </c>
      <c r="E445" s="10">
        <v>0.24050632911392406</v>
      </c>
      <c r="F445" s="11">
        <v>6</v>
      </c>
      <c r="G445" s="10">
        <v>7.5949367088607597E-2</v>
      </c>
      <c r="H445" s="11">
        <v>1</v>
      </c>
      <c r="I445" s="12">
        <v>1.2658227848101267E-2</v>
      </c>
    </row>
    <row r="446" spans="1:17" ht="36">
      <c r="A446" s="3" t="s">
        <v>9</v>
      </c>
      <c r="B446" s="9">
        <v>7</v>
      </c>
      <c r="C446" s="10">
        <v>0.35</v>
      </c>
      <c r="D446" s="11">
        <v>9</v>
      </c>
      <c r="E446" s="10">
        <v>0.45</v>
      </c>
      <c r="F446" s="11">
        <v>2</v>
      </c>
      <c r="G446" s="10">
        <v>0.1</v>
      </c>
      <c r="H446" s="11">
        <v>2</v>
      </c>
      <c r="I446" s="12">
        <v>0.1</v>
      </c>
    </row>
    <row r="447" spans="1:17" ht="36.75" customHeight="1">
      <c r="A447" s="3" t="s">
        <v>10</v>
      </c>
      <c r="B447" s="9">
        <v>12</v>
      </c>
      <c r="C447" s="10">
        <v>0.66666666666666674</v>
      </c>
      <c r="D447" s="11">
        <v>4</v>
      </c>
      <c r="E447" s="10">
        <v>0.22222222222222221</v>
      </c>
      <c r="F447" s="11">
        <v>2</v>
      </c>
      <c r="G447" s="10">
        <v>0.1111111111111111</v>
      </c>
      <c r="H447" s="11">
        <v>0</v>
      </c>
      <c r="I447" s="12">
        <v>0</v>
      </c>
    </row>
    <row r="448" spans="1:17" ht="15" customHeight="1">
      <c r="A448" s="4" t="s">
        <v>11</v>
      </c>
      <c r="B448" s="13">
        <v>105</v>
      </c>
      <c r="C448" s="14">
        <v>0.5</v>
      </c>
      <c r="D448" s="15">
        <v>50</v>
      </c>
      <c r="E448" s="14">
        <v>0.23809523809523811</v>
      </c>
      <c r="F448" s="15">
        <v>34</v>
      </c>
      <c r="G448" s="14">
        <v>0.16190476190476188</v>
      </c>
      <c r="H448" s="15">
        <v>21</v>
      </c>
      <c r="I448" s="16">
        <v>0.1</v>
      </c>
    </row>
    <row r="449" spans="1:10">
      <c r="E449" s="276"/>
      <c r="F449" s="277"/>
      <c r="G449" s="276"/>
    </row>
    <row r="451" spans="1:10" ht="32.25" thickBot="1">
      <c r="A451" s="52" t="s">
        <v>278</v>
      </c>
      <c r="B451" s="52"/>
      <c r="C451" s="52"/>
      <c r="D451" s="52"/>
      <c r="E451" s="52"/>
      <c r="F451" s="52"/>
      <c r="G451" s="52"/>
      <c r="H451" s="52"/>
      <c r="I451" s="52"/>
      <c r="J451" s="52"/>
    </row>
    <row r="453" spans="1:10" ht="18" customHeight="1">
      <c r="A453" s="352" t="s">
        <v>234</v>
      </c>
      <c r="B453" s="352"/>
      <c r="C453" s="352"/>
      <c r="D453" s="352"/>
      <c r="E453" s="352"/>
      <c r="F453" s="352"/>
      <c r="G453" s="352"/>
      <c r="H453" s="352"/>
      <c r="I453" s="352"/>
    </row>
    <row r="454" spans="1:10" ht="15" customHeight="1">
      <c r="A454" s="345"/>
      <c r="B454" s="347" t="s">
        <v>235</v>
      </c>
      <c r="C454" s="342"/>
      <c r="D454" s="342"/>
      <c r="E454" s="342"/>
      <c r="F454" s="342"/>
      <c r="G454" s="342"/>
      <c r="H454" s="342"/>
      <c r="I454" s="343"/>
    </row>
    <row r="455" spans="1:10" ht="15" customHeight="1">
      <c r="A455" s="360"/>
      <c r="B455" s="361" t="s">
        <v>236</v>
      </c>
      <c r="C455" s="362"/>
      <c r="D455" s="362" t="s">
        <v>237</v>
      </c>
      <c r="E455" s="362"/>
      <c r="F455" s="362" t="s">
        <v>238</v>
      </c>
      <c r="G455" s="362"/>
      <c r="H455" s="362" t="s">
        <v>239</v>
      </c>
      <c r="I455" s="363"/>
    </row>
    <row r="456" spans="1:10" ht="15" customHeight="1">
      <c r="A456" s="346"/>
      <c r="B456" s="53" t="s">
        <v>4</v>
      </c>
      <c r="C456" s="54" t="s">
        <v>5</v>
      </c>
      <c r="D456" s="54" t="s">
        <v>4</v>
      </c>
      <c r="E456" s="54" t="s">
        <v>5</v>
      </c>
      <c r="F456" s="54" t="s">
        <v>4</v>
      </c>
      <c r="G456" s="54" t="s">
        <v>5</v>
      </c>
      <c r="H456" s="54" t="s">
        <v>4</v>
      </c>
      <c r="I456" s="55" t="s">
        <v>5</v>
      </c>
    </row>
    <row r="457" spans="1:10" ht="24">
      <c r="A457" s="2" t="s">
        <v>6</v>
      </c>
      <c r="B457" s="5">
        <v>47</v>
      </c>
      <c r="C457" s="6">
        <v>0.64383561643835618</v>
      </c>
      <c r="D457" s="7">
        <v>26</v>
      </c>
      <c r="E457" s="6">
        <v>0.35616438356164382</v>
      </c>
      <c r="F457" s="7">
        <v>0</v>
      </c>
      <c r="G457" s="6">
        <v>0</v>
      </c>
      <c r="H457" s="7">
        <v>0</v>
      </c>
      <c r="I457" s="8">
        <v>0</v>
      </c>
    </row>
    <row r="458" spans="1:10">
      <c r="A458" s="3" t="s">
        <v>7</v>
      </c>
      <c r="B458" s="9">
        <v>9</v>
      </c>
      <c r="C458" s="10">
        <v>0.5625</v>
      </c>
      <c r="D458" s="11">
        <v>7</v>
      </c>
      <c r="E458" s="10">
        <v>0.4375</v>
      </c>
      <c r="F458" s="11">
        <v>0</v>
      </c>
      <c r="G458" s="10">
        <v>0</v>
      </c>
      <c r="H458" s="11">
        <v>0</v>
      </c>
      <c r="I458" s="12">
        <v>0</v>
      </c>
    </row>
    <row r="459" spans="1:10" ht="37.5" customHeight="1">
      <c r="A459" s="3" t="s">
        <v>8</v>
      </c>
      <c r="B459" s="9">
        <v>46</v>
      </c>
      <c r="C459" s="10">
        <v>0.58227848101265822</v>
      </c>
      <c r="D459" s="11">
        <v>33</v>
      </c>
      <c r="E459" s="10">
        <v>0.41772151898734178</v>
      </c>
      <c r="F459" s="11">
        <v>0</v>
      </c>
      <c r="G459" s="10">
        <v>0</v>
      </c>
      <c r="H459" s="11">
        <v>0</v>
      </c>
      <c r="I459" s="12">
        <v>0</v>
      </c>
    </row>
    <row r="460" spans="1:10" ht="36">
      <c r="A460" s="3" t="s">
        <v>9</v>
      </c>
      <c r="B460" s="9">
        <v>13</v>
      </c>
      <c r="C460" s="10">
        <v>0.65</v>
      </c>
      <c r="D460" s="11">
        <v>7</v>
      </c>
      <c r="E460" s="10">
        <v>0.35</v>
      </c>
      <c r="F460" s="11">
        <v>0</v>
      </c>
      <c r="G460" s="10">
        <v>0</v>
      </c>
      <c r="H460" s="11">
        <v>0</v>
      </c>
      <c r="I460" s="12">
        <v>0</v>
      </c>
    </row>
    <row r="461" spans="1:10" ht="39" customHeight="1">
      <c r="A461" s="3" t="s">
        <v>10</v>
      </c>
      <c r="B461" s="9">
        <v>9</v>
      </c>
      <c r="C461" s="10">
        <v>0.5</v>
      </c>
      <c r="D461" s="11">
        <v>9</v>
      </c>
      <c r="E461" s="10">
        <v>0.5</v>
      </c>
      <c r="F461" s="11">
        <v>0</v>
      </c>
      <c r="G461" s="10">
        <v>0</v>
      </c>
      <c r="H461" s="11">
        <v>0</v>
      </c>
      <c r="I461" s="12">
        <v>0</v>
      </c>
    </row>
    <row r="462" spans="1:10" ht="15" customHeight="1">
      <c r="A462" s="4" t="s">
        <v>11</v>
      </c>
      <c r="B462" s="13">
        <v>124</v>
      </c>
      <c r="C462" s="14">
        <v>0.60194174757281549</v>
      </c>
      <c r="D462" s="15">
        <v>82</v>
      </c>
      <c r="E462" s="14">
        <v>0.39805825242718451</v>
      </c>
      <c r="F462" s="15">
        <v>0</v>
      </c>
      <c r="G462" s="14">
        <v>0</v>
      </c>
      <c r="H462" s="15">
        <v>0</v>
      </c>
      <c r="I462" s="16">
        <v>0</v>
      </c>
    </row>
    <row r="466" spans="1:11" ht="15.75" thickBot="1">
      <c r="A466" s="332" t="s">
        <v>304</v>
      </c>
      <c r="B466" s="332"/>
      <c r="C466" s="332"/>
      <c r="D466" s="332"/>
      <c r="E466" s="332"/>
      <c r="F466" s="332"/>
      <c r="G466" s="332"/>
      <c r="H466" s="332"/>
      <c r="I466" s="332"/>
      <c r="J466" s="332"/>
      <c r="K466" s="332"/>
    </row>
    <row r="467" spans="1:11" ht="15.75" thickTop="1">
      <c r="A467" s="355"/>
      <c r="B467" s="336" t="s">
        <v>305</v>
      </c>
      <c r="C467" s="339"/>
      <c r="D467" s="339"/>
      <c r="E467" s="339"/>
      <c r="F467" s="339"/>
      <c r="G467" s="339"/>
      <c r="H467" s="339"/>
      <c r="I467" s="339"/>
      <c r="J467" s="339"/>
      <c r="K467" s="358"/>
    </row>
    <row r="468" spans="1:11" ht="42" customHeight="1">
      <c r="A468" s="356"/>
      <c r="B468" s="354" t="s">
        <v>306</v>
      </c>
      <c r="C468" s="348"/>
      <c r="D468" s="348" t="s">
        <v>307</v>
      </c>
      <c r="E468" s="348"/>
      <c r="F468" s="348" t="s">
        <v>308</v>
      </c>
      <c r="G468" s="348"/>
      <c r="H468" s="348" t="s">
        <v>309</v>
      </c>
      <c r="I468" s="348"/>
      <c r="J468" s="348" t="s">
        <v>310</v>
      </c>
      <c r="K468" s="359"/>
    </row>
    <row r="469" spans="1:11" ht="15.75" thickBot="1">
      <c r="A469" s="357"/>
      <c r="B469" s="89" t="s">
        <v>4</v>
      </c>
      <c r="C469" s="90" t="s">
        <v>5</v>
      </c>
      <c r="D469" s="90" t="s">
        <v>4</v>
      </c>
      <c r="E469" s="90" t="s">
        <v>5</v>
      </c>
      <c r="F469" s="90" t="s">
        <v>4</v>
      </c>
      <c r="G469" s="90" t="s">
        <v>5</v>
      </c>
      <c r="H469" s="90" t="s">
        <v>4</v>
      </c>
      <c r="I469" s="90" t="s">
        <v>5</v>
      </c>
      <c r="J469" s="90" t="s">
        <v>4</v>
      </c>
      <c r="K469" s="91" t="s">
        <v>5</v>
      </c>
    </row>
    <row r="470" spans="1:11" ht="24.75" thickTop="1">
      <c r="A470" s="74" t="s">
        <v>6</v>
      </c>
      <c r="B470" s="75">
        <v>15</v>
      </c>
      <c r="C470" s="76">
        <v>0.20833333333333331</v>
      </c>
      <c r="D470" s="77">
        <v>6</v>
      </c>
      <c r="E470" s="76">
        <v>8.3333333333333343E-2</v>
      </c>
      <c r="F470" s="77">
        <v>17</v>
      </c>
      <c r="G470" s="76">
        <v>0.2361111111111111</v>
      </c>
      <c r="H470" s="77">
        <v>7</v>
      </c>
      <c r="I470" s="76">
        <v>9.722222222222221E-2</v>
      </c>
      <c r="J470" s="77">
        <v>27</v>
      </c>
      <c r="K470" s="78">
        <v>0.375</v>
      </c>
    </row>
    <row r="471" spans="1:11">
      <c r="A471" s="79" t="s">
        <v>7</v>
      </c>
      <c r="B471" s="80">
        <v>8</v>
      </c>
      <c r="C471" s="81">
        <v>0.44444444444444442</v>
      </c>
      <c r="D471" s="82">
        <v>0</v>
      </c>
      <c r="E471" s="81">
        <v>0</v>
      </c>
      <c r="F471" s="82">
        <v>2</v>
      </c>
      <c r="G471" s="81">
        <v>0.1111111111111111</v>
      </c>
      <c r="H471" s="82">
        <v>6</v>
      </c>
      <c r="I471" s="81">
        <v>0.33333333333333337</v>
      </c>
      <c r="J471" s="82">
        <v>2</v>
      </c>
      <c r="K471" s="83">
        <v>0.1111111111111111</v>
      </c>
    </row>
    <row r="472" spans="1:11" ht="48">
      <c r="A472" s="79" t="s">
        <v>8</v>
      </c>
      <c r="B472" s="80">
        <v>28</v>
      </c>
      <c r="C472" s="81">
        <v>0.35443037974683539</v>
      </c>
      <c r="D472" s="82">
        <v>12</v>
      </c>
      <c r="E472" s="81">
        <v>0.15189873417721519</v>
      </c>
      <c r="F472" s="82">
        <v>15</v>
      </c>
      <c r="G472" s="81">
        <v>0.189873417721519</v>
      </c>
      <c r="H472" s="82">
        <v>13</v>
      </c>
      <c r="I472" s="81">
        <v>0.16455696202531644</v>
      </c>
      <c r="J472" s="82">
        <v>11</v>
      </c>
      <c r="K472" s="83">
        <v>0.13924050632911392</v>
      </c>
    </row>
    <row r="473" spans="1:11" ht="36">
      <c r="A473" s="79" t="s">
        <v>9</v>
      </c>
      <c r="B473" s="80">
        <v>5</v>
      </c>
      <c r="C473" s="81">
        <v>0.25</v>
      </c>
      <c r="D473" s="82">
        <v>1</v>
      </c>
      <c r="E473" s="81">
        <v>0.05</v>
      </c>
      <c r="F473" s="82">
        <v>4</v>
      </c>
      <c r="G473" s="81">
        <v>0.2</v>
      </c>
      <c r="H473" s="82">
        <v>2</v>
      </c>
      <c r="I473" s="81">
        <v>0.1</v>
      </c>
      <c r="J473" s="82">
        <v>8</v>
      </c>
      <c r="K473" s="83">
        <v>0.4</v>
      </c>
    </row>
    <row r="474" spans="1:11" ht="48">
      <c r="A474" s="79" t="s">
        <v>10</v>
      </c>
      <c r="B474" s="80">
        <v>9</v>
      </c>
      <c r="C474" s="81">
        <v>0.5</v>
      </c>
      <c r="D474" s="82">
        <v>0</v>
      </c>
      <c r="E474" s="81">
        <v>0</v>
      </c>
      <c r="F474" s="82">
        <v>3</v>
      </c>
      <c r="G474" s="81">
        <v>0.16666666666666669</v>
      </c>
      <c r="H474" s="82">
        <v>3</v>
      </c>
      <c r="I474" s="81">
        <v>0.16666666666666669</v>
      </c>
      <c r="J474" s="82">
        <v>3</v>
      </c>
      <c r="K474" s="83">
        <v>0.16666666666666669</v>
      </c>
    </row>
    <row r="475" spans="1:11" ht="15.75" thickBot="1">
      <c r="A475" s="84" t="s">
        <v>11</v>
      </c>
      <c r="B475" s="85">
        <v>65</v>
      </c>
      <c r="C475" s="86">
        <v>0.3140096618357488</v>
      </c>
      <c r="D475" s="87">
        <v>19</v>
      </c>
      <c r="E475" s="86">
        <v>9.1787439613526575E-2</v>
      </c>
      <c r="F475" s="87">
        <v>41</v>
      </c>
      <c r="G475" s="86">
        <v>0.19806763285024154</v>
      </c>
      <c r="H475" s="87">
        <v>31</v>
      </c>
      <c r="I475" s="86">
        <v>0.14975845410628019</v>
      </c>
      <c r="J475" s="87">
        <v>51</v>
      </c>
      <c r="K475" s="88">
        <v>0.24637681159420288</v>
      </c>
    </row>
    <row r="476" spans="1:11" ht="15.75" thickTop="1"/>
  </sheetData>
  <mergeCells count="339">
    <mergeCell ref="A90:M90"/>
    <mergeCell ref="A91:A95"/>
    <mergeCell ref="B91:M91"/>
    <mergeCell ref="B92:E92"/>
    <mergeCell ref="F92:I92"/>
    <mergeCell ref="J92:M92"/>
    <mergeCell ref="B93:E93"/>
    <mergeCell ref="F93:I93"/>
    <mergeCell ref="J93:M93"/>
    <mergeCell ref="B94:C94"/>
    <mergeCell ref="D94:E94"/>
    <mergeCell ref="F94:G94"/>
    <mergeCell ref="H94:I94"/>
    <mergeCell ref="J94:K94"/>
    <mergeCell ref="L94:M94"/>
    <mergeCell ref="A7:E7"/>
    <mergeCell ref="A8:A10"/>
    <mergeCell ref="B8:E8"/>
    <mergeCell ref="B9:C9"/>
    <mergeCell ref="D9:E9"/>
    <mergeCell ref="A1:P1"/>
    <mergeCell ref="A35:K35"/>
    <mergeCell ref="A36:A38"/>
    <mergeCell ref="B36:K36"/>
    <mergeCell ref="B37:C37"/>
    <mergeCell ref="D37:E37"/>
    <mergeCell ref="F37:G37"/>
    <mergeCell ref="H37:I37"/>
    <mergeCell ref="J37:K37"/>
    <mergeCell ref="A21:G21"/>
    <mergeCell ref="A22:A24"/>
    <mergeCell ref="B22:G22"/>
    <mergeCell ref="B23:C23"/>
    <mergeCell ref="D23:E23"/>
    <mergeCell ref="F23:G23"/>
    <mergeCell ref="F8:G9"/>
    <mergeCell ref="A50:Q50"/>
    <mergeCell ref="A51:A53"/>
    <mergeCell ref="B51:E51"/>
    <mergeCell ref="F51:Q51"/>
    <mergeCell ref="B52:C52"/>
    <mergeCell ref="D52:E52"/>
    <mergeCell ref="F52:G52"/>
    <mergeCell ref="H52:I52"/>
    <mergeCell ref="J52:K52"/>
    <mergeCell ref="L52:M52"/>
    <mergeCell ref="N52:O52"/>
    <mergeCell ref="P52:Q52"/>
    <mergeCell ref="A79:A81"/>
    <mergeCell ref="B80:C80"/>
    <mergeCell ref="D80:E80"/>
    <mergeCell ref="F80:G80"/>
    <mergeCell ref="H80:I80"/>
    <mergeCell ref="J80:K80"/>
    <mergeCell ref="A64:Y64"/>
    <mergeCell ref="A65:A67"/>
    <mergeCell ref="B65:Y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A78:K78"/>
    <mergeCell ref="B79:K79"/>
    <mergeCell ref="A118:E118"/>
    <mergeCell ref="A119:A121"/>
    <mergeCell ref="B119:E119"/>
    <mergeCell ref="B120:C120"/>
    <mergeCell ref="D120:E120"/>
    <mergeCell ref="A104:K104"/>
    <mergeCell ref="A105:A107"/>
    <mergeCell ref="B105:K105"/>
    <mergeCell ref="B106:C106"/>
    <mergeCell ref="D106:E106"/>
    <mergeCell ref="F106:G106"/>
    <mergeCell ref="H106:I106"/>
    <mergeCell ref="J106:K106"/>
    <mergeCell ref="A146:G146"/>
    <mergeCell ref="A147:A149"/>
    <mergeCell ref="B147:G147"/>
    <mergeCell ref="B148:C148"/>
    <mergeCell ref="D148:E148"/>
    <mergeCell ref="F148:G148"/>
    <mergeCell ref="A132:E132"/>
    <mergeCell ref="A133:A135"/>
    <mergeCell ref="B133:E133"/>
    <mergeCell ref="B134:C134"/>
    <mergeCell ref="D134:E134"/>
    <mergeCell ref="A160:S160"/>
    <mergeCell ref="A161:A163"/>
    <mergeCell ref="B161:E161"/>
    <mergeCell ref="F161:S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A174:Q174"/>
    <mergeCell ref="A175:A177"/>
    <mergeCell ref="B175:Q175"/>
    <mergeCell ref="B176:C176"/>
    <mergeCell ref="D176:E176"/>
    <mergeCell ref="F176:G176"/>
    <mergeCell ref="H176:I176"/>
    <mergeCell ref="J176:K176"/>
    <mergeCell ref="L176:M176"/>
    <mergeCell ref="N176:O176"/>
    <mergeCell ref="P176:Q176"/>
    <mergeCell ref="A188:M188"/>
    <mergeCell ref="A189:A191"/>
    <mergeCell ref="B189:M189"/>
    <mergeCell ref="B190:C190"/>
    <mergeCell ref="D190:E190"/>
    <mergeCell ref="F190:G190"/>
    <mergeCell ref="H190:I190"/>
    <mergeCell ref="J190:K190"/>
    <mergeCell ref="L190:M190"/>
    <mergeCell ref="BD213:BE213"/>
    <mergeCell ref="AX213:AY213"/>
    <mergeCell ref="A211:BE211"/>
    <mergeCell ref="A212:A214"/>
    <mergeCell ref="B212:BE212"/>
    <mergeCell ref="B213:C213"/>
    <mergeCell ref="D213:E213"/>
    <mergeCell ref="F213:G213"/>
    <mergeCell ref="H213:I213"/>
    <mergeCell ref="J213:K213"/>
    <mergeCell ref="L213:M213"/>
    <mergeCell ref="N213:O213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P213:AQ213"/>
    <mergeCell ref="AT213:AU213"/>
    <mergeCell ref="AV213:AW213"/>
    <mergeCell ref="AF213:AG213"/>
    <mergeCell ref="AH213:AI213"/>
    <mergeCell ref="AJ213:AK213"/>
    <mergeCell ref="AL213:AM213"/>
    <mergeCell ref="AN213:AO213"/>
    <mergeCell ref="AZ213:BA213"/>
    <mergeCell ref="BB213:BC213"/>
    <mergeCell ref="A251:P251"/>
    <mergeCell ref="A264:M264"/>
    <mergeCell ref="A239:A240"/>
    <mergeCell ref="B239:D239"/>
    <mergeCell ref="E239:G239"/>
    <mergeCell ref="H239:J239"/>
    <mergeCell ref="K239:M239"/>
    <mergeCell ref="A238:M238"/>
    <mergeCell ref="AR213:AS213"/>
    <mergeCell ref="A290:S290"/>
    <mergeCell ref="K291:M291"/>
    <mergeCell ref="N291:P291"/>
    <mergeCell ref="Q291:S291"/>
    <mergeCell ref="A303:S303"/>
    <mergeCell ref="A265:A266"/>
    <mergeCell ref="B265:D265"/>
    <mergeCell ref="A252:A253"/>
    <mergeCell ref="B252:D252"/>
    <mergeCell ref="E252:G252"/>
    <mergeCell ref="H252:J252"/>
    <mergeCell ref="K252:M252"/>
    <mergeCell ref="N252:P252"/>
    <mergeCell ref="A330:A331"/>
    <mergeCell ref="B330:C330"/>
    <mergeCell ref="D330:E330"/>
    <mergeCell ref="A304:A305"/>
    <mergeCell ref="B304:D304"/>
    <mergeCell ref="E304:G304"/>
    <mergeCell ref="H304:J304"/>
    <mergeCell ref="A329:E329"/>
    <mergeCell ref="A291:A292"/>
    <mergeCell ref="B291:D291"/>
    <mergeCell ref="E291:G291"/>
    <mergeCell ref="H291:J291"/>
    <mergeCell ref="A356:I356"/>
    <mergeCell ref="A357:A359"/>
    <mergeCell ref="B357:I357"/>
    <mergeCell ref="B358:C358"/>
    <mergeCell ref="D358:E358"/>
    <mergeCell ref="F358:G358"/>
    <mergeCell ref="H358:I358"/>
    <mergeCell ref="A342:I342"/>
    <mergeCell ref="A343:A345"/>
    <mergeCell ref="B343:I343"/>
    <mergeCell ref="B344:C344"/>
    <mergeCell ref="D344:E344"/>
    <mergeCell ref="F344:G344"/>
    <mergeCell ref="H344:I344"/>
    <mergeCell ref="A371:Y371"/>
    <mergeCell ref="A372:A374"/>
    <mergeCell ref="B372:C372"/>
    <mergeCell ref="D372:E372"/>
    <mergeCell ref="F372:G372"/>
    <mergeCell ref="H372:I372"/>
    <mergeCell ref="J372:K372"/>
    <mergeCell ref="L372:M372"/>
    <mergeCell ref="N372:O372"/>
    <mergeCell ref="P372:Q372"/>
    <mergeCell ref="R372:S372"/>
    <mergeCell ref="T372:U372"/>
    <mergeCell ref="V372:W372"/>
    <mergeCell ref="X372:Y372"/>
    <mergeCell ref="B373:C373"/>
    <mergeCell ref="X373:Y373"/>
    <mergeCell ref="N373:O373"/>
    <mergeCell ref="P373:Q373"/>
    <mergeCell ref="R373:S373"/>
    <mergeCell ref="T373:U373"/>
    <mergeCell ref="V373:W373"/>
    <mergeCell ref="D373:E373"/>
    <mergeCell ref="F373:G373"/>
    <mergeCell ref="H373:I373"/>
    <mergeCell ref="J373:K373"/>
    <mergeCell ref="L373:M373"/>
    <mergeCell ref="A411:I411"/>
    <mergeCell ref="A412:A414"/>
    <mergeCell ref="B412:E412"/>
    <mergeCell ref="F412:I412"/>
    <mergeCell ref="B413:C413"/>
    <mergeCell ref="D413:E413"/>
    <mergeCell ref="F413:G413"/>
    <mergeCell ref="H413:I413"/>
    <mergeCell ref="A398:G398"/>
    <mergeCell ref="A399:A401"/>
    <mergeCell ref="B399:G399"/>
    <mergeCell ref="B400:C400"/>
    <mergeCell ref="D400:E400"/>
    <mergeCell ref="F400:G400"/>
    <mergeCell ref="A439:I439"/>
    <mergeCell ref="A440:A442"/>
    <mergeCell ref="B440:I440"/>
    <mergeCell ref="B441:C441"/>
    <mergeCell ref="D441:E441"/>
    <mergeCell ref="F441:G441"/>
    <mergeCell ref="H441:I441"/>
    <mergeCell ref="A425:Q425"/>
    <mergeCell ref="A426:A428"/>
    <mergeCell ref="B426:M426"/>
    <mergeCell ref="N426:Q426"/>
    <mergeCell ref="B427:C427"/>
    <mergeCell ref="D427:E427"/>
    <mergeCell ref="F427:G427"/>
    <mergeCell ref="H427:I427"/>
    <mergeCell ref="J427:K427"/>
    <mergeCell ref="L427:M427"/>
    <mergeCell ref="N427:O427"/>
    <mergeCell ref="P427:Q427"/>
    <mergeCell ref="A466:K466"/>
    <mergeCell ref="A467:A469"/>
    <mergeCell ref="B467:K467"/>
    <mergeCell ref="B468:C468"/>
    <mergeCell ref="D468:E468"/>
    <mergeCell ref="F468:G468"/>
    <mergeCell ref="H468:I468"/>
    <mergeCell ref="J468:K468"/>
    <mergeCell ref="A453:I453"/>
    <mergeCell ref="A454:A456"/>
    <mergeCell ref="B454:I454"/>
    <mergeCell ref="B455:C455"/>
    <mergeCell ref="D455:E455"/>
    <mergeCell ref="F455:G455"/>
    <mergeCell ref="H455:I455"/>
    <mergeCell ref="A200:S200"/>
    <mergeCell ref="A201:A203"/>
    <mergeCell ref="B201:C201"/>
    <mergeCell ref="D201:E201"/>
    <mergeCell ref="F201:G201"/>
    <mergeCell ref="H201:I201"/>
    <mergeCell ref="J201:K201"/>
    <mergeCell ref="L201:M201"/>
    <mergeCell ref="N201:O201"/>
    <mergeCell ref="P201:Q201"/>
    <mergeCell ref="R201:S201"/>
    <mergeCell ref="B202:C202"/>
    <mergeCell ref="D202:E202"/>
    <mergeCell ref="F202:G202"/>
    <mergeCell ref="H202:I202"/>
    <mergeCell ref="J202:K202"/>
    <mergeCell ref="L202:M202"/>
    <mergeCell ref="N202:O202"/>
    <mergeCell ref="P202:Q202"/>
    <mergeCell ref="R202:S202"/>
    <mergeCell ref="A225:M225"/>
    <mergeCell ref="A226:A227"/>
    <mergeCell ref="B226:D226"/>
    <mergeCell ref="E226:G226"/>
    <mergeCell ref="H226:J226"/>
    <mergeCell ref="K226:M226"/>
    <mergeCell ref="E265:G265"/>
    <mergeCell ref="H265:J265"/>
    <mergeCell ref="K265:M265"/>
    <mergeCell ref="A277:S277"/>
    <mergeCell ref="A278:A279"/>
    <mergeCell ref="B278:D278"/>
    <mergeCell ref="E278:G278"/>
    <mergeCell ref="H278:J278"/>
    <mergeCell ref="K278:M278"/>
    <mergeCell ref="N278:P278"/>
    <mergeCell ref="Q278:S278"/>
    <mergeCell ref="K304:M304"/>
    <mergeCell ref="N304:P304"/>
    <mergeCell ref="Q304:S304"/>
    <mergeCell ref="A316:S316"/>
    <mergeCell ref="A317:A318"/>
    <mergeCell ref="B317:D317"/>
    <mergeCell ref="E317:G317"/>
    <mergeCell ref="H317:J317"/>
    <mergeCell ref="K317:M317"/>
    <mergeCell ref="N317:P317"/>
    <mergeCell ref="Q317:S317"/>
    <mergeCell ref="A385:AB385"/>
    <mergeCell ref="A386:A387"/>
    <mergeCell ref="B386:D386"/>
    <mergeCell ref="E386:G386"/>
    <mergeCell ref="H386:J386"/>
    <mergeCell ref="K386:M386"/>
    <mergeCell ref="N386:P386"/>
    <mergeCell ref="Q386:S386"/>
    <mergeCell ref="T386:V386"/>
    <mergeCell ref="W386:Y386"/>
    <mergeCell ref="Z386:AB38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1179"/>
  <sheetViews>
    <sheetView showGridLines="0" workbookViewId="0"/>
  </sheetViews>
  <sheetFormatPr defaultRowHeight="15"/>
  <cols>
    <col min="1" max="1" width="7.5703125" customWidth="1"/>
  </cols>
  <sheetData>
    <row r="1" spans="2:59" ht="28.5">
      <c r="B1" s="369" t="s">
        <v>241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</row>
    <row r="2" spans="2:59" ht="18">
      <c r="B2" s="1"/>
    </row>
    <row r="3" spans="2:59" ht="29.25" thickBot="1">
      <c r="B3" s="51" t="s">
        <v>267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</row>
    <row r="4" spans="2:59" ht="1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2:59" ht="15" customHeight="1">
      <c r="B5" s="65" t="s">
        <v>285</v>
      </c>
    </row>
    <row r="6" spans="2:59" ht="15" customHeight="1"/>
    <row r="7" spans="2:59" ht="15" customHeight="1"/>
    <row r="8" spans="2:59" ht="15" customHeight="1"/>
    <row r="9" spans="2:59" ht="15" customHeight="1"/>
    <row r="10" spans="2:59" ht="15" customHeight="1"/>
    <row r="11" spans="2:59" ht="15" customHeight="1"/>
    <row r="12" spans="2:59" ht="15" customHeight="1"/>
    <row r="13" spans="2:59" ht="15" customHeight="1"/>
    <row r="14" spans="2:59" ht="15" customHeight="1"/>
    <row r="15" spans="2:59" ht="15" customHeight="1"/>
    <row r="16" spans="2:59" ht="15" customHeight="1"/>
    <row r="17" spans="2:14" ht="15" customHeight="1"/>
    <row r="18" spans="2:14" ht="15" customHeight="1"/>
    <row r="19" spans="2:14" ht="15" customHeight="1"/>
    <row r="20" spans="2:14" ht="15" customHeight="1"/>
    <row r="21" spans="2:14" ht="15" customHeight="1"/>
    <row r="22" spans="2:14" ht="15" customHeight="1"/>
    <row r="23" spans="2:14" ht="15" customHeight="1"/>
    <row r="24" spans="2:14" ht="15" customHeight="1"/>
    <row r="25" spans="2:14" ht="15" customHeight="1"/>
    <row r="26" spans="2:14" ht="15" customHeight="1"/>
    <row r="27" spans="2:14" ht="15" customHeight="1">
      <c r="B27" s="65" t="s">
        <v>286</v>
      </c>
    </row>
    <row r="28" spans="2:14" ht="15" customHeight="1"/>
    <row r="29" spans="2:14" ht="15" customHeight="1"/>
    <row r="30" spans="2:14" ht="15" customHeight="1">
      <c r="K30" s="67"/>
      <c r="L30" s="67" t="s">
        <v>1</v>
      </c>
      <c r="M30" s="67"/>
      <c r="N30" s="67"/>
    </row>
    <row r="31" spans="2:14" ht="15" customHeight="1">
      <c r="K31" s="67"/>
      <c r="L31" s="67"/>
      <c r="M31" s="67"/>
      <c r="N31" s="67"/>
    </row>
    <row r="32" spans="2:14" ht="15" customHeight="1">
      <c r="K32" s="67"/>
      <c r="L32" s="67" t="s">
        <v>2</v>
      </c>
      <c r="M32" s="67" t="s">
        <v>3</v>
      </c>
      <c r="N32" s="67"/>
    </row>
    <row r="33" spans="11:14" ht="15" customHeight="1">
      <c r="K33" s="68" t="s">
        <v>6</v>
      </c>
      <c r="L33" s="69">
        <v>0.24</v>
      </c>
      <c r="M33" s="70">
        <v>0.76</v>
      </c>
      <c r="N33" s="67"/>
    </row>
    <row r="34" spans="11:14" ht="15" customHeight="1">
      <c r="K34" s="71" t="s">
        <v>7</v>
      </c>
      <c r="L34" s="72">
        <v>0.4210526315789474</v>
      </c>
      <c r="M34" s="73">
        <v>0.57894736842105265</v>
      </c>
      <c r="N34" s="67"/>
    </row>
    <row r="35" spans="11:14" ht="15" customHeight="1">
      <c r="K35" s="71" t="s">
        <v>8</v>
      </c>
      <c r="L35" s="72">
        <v>0.30379746835443039</v>
      </c>
      <c r="M35" s="73">
        <v>0.69620253164556956</v>
      </c>
      <c r="N35" s="67"/>
    </row>
    <row r="36" spans="11:14" ht="15" customHeight="1">
      <c r="K36" s="71" t="s">
        <v>9</v>
      </c>
      <c r="L36" s="72">
        <v>0.35</v>
      </c>
      <c r="M36" s="73">
        <v>0.65</v>
      </c>
      <c r="N36" s="67"/>
    </row>
    <row r="37" spans="11:14" ht="15" customHeight="1">
      <c r="K37" s="71" t="s">
        <v>10</v>
      </c>
      <c r="L37" s="72">
        <v>0.27777777777777779</v>
      </c>
      <c r="M37" s="73">
        <v>0.72222222222222232</v>
      </c>
      <c r="N37" s="67"/>
    </row>
    <row r="38" spans="11:14" ht="15" customHeight="1"/>
    <row r="39" spans="11:14" ht="15" customHeight="1"/>
    <row r="40" spans="11:14" ht="15" customHeight="1"/>
    <row r="41" spans="11:14" ht="15" customHeight="1"/>
    <row r="42" spans="11:14" ht="15" customHeight="1"/>
    <row r="43" spans="11:14" ht="15" customHeight="1"/>
    <row r="44" spans="11:14" ht="15" customHeight="1"/>
    <row r="45" spans="11:14" ht="15" customHeight="1"/>
    <row r="46" spans="11:14" ht="15" customHeight="1"/>
    <row r="47" spans="11:14" ht="15" customHeight="1"/>
    <row r="48" spans="11:14" ht="15" customHeight="1"/>
    <row r="49" spans="2:28" ht="15" customHeight="1">
      <c r="B49" s="65" t="s">
        <v>12</v>
      </c>
    </row>
    <row r="50" spans="2:28" ht="15" customHeight="1"/>
    <row r="51" spans="2:28" ht="15" customHeight="1"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2:28" ht="15" customHeight="1">
      <c r="L52" s="67"/>
      <c r="M52" s="67"/>
      <c r="N52" s="67"/>
      <c r="O52" s="67" t="s">
        <v>13</v>
      </c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</row>
    <row r="53" spans="2:28" ht="15" customHeight="1"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</row>
    <row r="54" spans="2:28" ht="15" customHeight="1">
      <c r="L54" s="67"/>
      <c r="M54" s="67"/>
      <c r="N54" s="67"/>
      <c r="O54" s="67" t="s">
        <v>14</v>
      </c>
      <c r="P54" s="67" t="s">
        <v>15</v>
      </c>
      <c r="Q54" s="67" t="s">
        <v>16</v>
      </c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</row>
    <row r="55" spans="2:28" ht="15" customHeight="1">
      <c r="L55" s="67"/>
      <c r="M55" s="67"/>
      <c r="N55" s="68" t="s">
        <v>6</v>
      </c>
      <c r="O55" s="69">
        <v>0.8666666666666667</v>
      </c>
      <c r="P55" s="69">
        <v>0.13333333333333333</v>
      </c>
      <c r="Q55" s="70">
        <v>0</v>
      </c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</row>
    <row r="56" spans="2:28" ht="15" customHeight="1">
      <c r="L56" s="67"/>
      <c r="M56" s="67"/>
      <c r="N56" s="71" t="s">
        <v>7</v>
      </c>
      <c r="O56" s="72">
        <v>0.73684210526315796</v>
      </c>
      <c r="P56" s="72">
        <v>0.26315789473684209</v>
      </c>
      <c r="Q56" s="73">
        <v>0</v>
      </c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</row>
    <row r="57" spans="2:28" ht="15" customHeight="1">
      <c r="L57" s="67"/>
      <c r="M57" s="67"/>
      <c r="N57" s="71" t="s">
        <v>8</v>
      </c>
      <c r="O57" s="72">
        <v>0.73417721518987333</v>
      </c>
      <c r="P57" s="72">
        <v>0.15189873417721519</v>
      </c>
      <c r="Q57" s="73">
        <v>0.11392405063291139</v>
      </c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</row>
    <row r="58" spans="2:28" ht="15" customHeight="1">
      <c r="L58" s="67"/>
      <c r="M58" s="67"/>
      <c r="N58" s="71" t="s">
        <v>9</v>
      </c>
      <c r="O58" s="72">
        <v>0.6</v>
      </c>
      <c r="P58" s="72">
        <v>0.15</v>
      </c>
      <c r="Q58" s="73">
        <v>0.25</v>
      </c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</row>
    <row r="59" spans="2:28" ht="15" customHeight="1">
      <c r="L59" s="67"/>
      <c r="M59" s="67"/>
      <c r="N59" s="71" t="s">
        <v>10</v>
      </c>
      <c r="O59" s="72">
        <v>0.72222222222222232</v>
      </c>
      <c r="P59" s="72">
        <v>0.22222222222222221</v>
      </c>
      <c r="Q59" s="73">
        <v>5.5555555555555552E-2</v>
      </c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</row>
    <row r="60" spans="2:28" ht="15" customHeight="1"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</row>
    <row r="61" spans="2:28" ht="15" customHeight="1"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</row>
    <row r="62" spans="2:28" ht="15" customHeight="1"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</row>
    <row r="63" spans="2:28" ht="15" customHeight="1"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</row>
    <row r="64" spans="2:28" ht="15" customHeight="1"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</row>
    <row r="65" spans="2:28" ht="15" customHeight="1"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</row>
    <row r="66" spans="2:28" ht="15" customHeight="1"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</row>
    <row r="67" spans="2:28" ht="15" customHeight="1"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</row>
    <row r="68" spans="2:28" ht="15" customHeight="1"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</row>
    <row r="69" spans="2:28" ht="15" customHeight="1"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</row>
    <row r="70" spans="2:28" ht="15" customHeight="1"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</row>
    <row r="71" spans="2:28" ht="34.5" customHeight="1" thickBot="1">
      <c r="B71" s="96" t="s">
        <v>268</v>
      </c>
      <c r="C71" s="97"/>
      <c r="D71" s="98"/>
      <c r="E71" s="98"/>
      <c r="F71" s="99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/>
      <c r="R71" s="101"/>
      <c r="S71" s="101"/>
      <c r="T71" s="67"/>
      <c r="U71" s="67"/>
      <c r="V71" s="67"/>
      <c r="W71" s="67"/>
      <c r="X71" s="67"/>
      <c r="Y71" s="67"/>
      <c r="Z71" s="67"/>
      <c r="AA71" s="67"/>
      <c r="AB71" s="67"/>
    </row>
    <row r="72" spans="2:28" ht="27" customHeight="1">
      <c r="B72" s="56" t="s">
        <v>269</v>
      </c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</row>
    <row r="73" spans="2:28" ht="22.5" customHeight="1">
      <c r="B73" s="65" t="s">
        <v>287</v>
      </c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</row>
    <row r="74" spans="2:28" ht="15" customHeight="1">
      <c r="L74" s="67"/>
      <c r="M74" s="67"/>
      <c r="N74" s="67"/>
      <c r="O74" s="67" t="s">
        <v>25</v>
      </c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</row>
    <row r="75" spans="2:28" ht="15" customHeight="1"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</row>
    <row r="76" spans="2:28" ht="15" customHeight="1">
      <c r="L76" s="67"/>
      <c r="M76" s="67"/>
      <c r="N76" s="67"/>
      <c r="O76" s="67" t="s">
        <v>27</v>
      </c>
      <c r="P76" s="67" t="s">
        <v>28</v>
      </c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</row>
    <row r="77" spans="2:28" ht="15" customHeight="1">
      <c r="L77" s="67"/>
      <c r="M77" s="67"/>
      <c r="N77" s="68" t="s">
        <v>6</v>
      </c>
      <c r="O77" s="69">
        <v>0.70666666666666667</v>
      </c>
      <c r="P77" s="69">
        <v>0.29333333333333333</v>
      </c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</row>
    <row r="78" spans="2:28" ht="15" customHeight="1">
      <c r="L78" s="67"/>
      <c r="M78" s="67"/>
      <c r="N78" s="71" t="s">
        <v>7</v>
      </c>
      <c r="O78" s="72">
        <v>0.73684210526315796</v>
      </c>
      <c r="P78" s="72">
        <v>0.26315789473684209</v>
      </c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</row>
    <row r="79" spans="2:28" ht="15" customHeight="1">
      <c r="L79" s="67"/>
      <c r="M79" s="67"/>
      <c r="N79" s="71" t="s">
        <v>8</v>
      </c>
      <c r="O79" s="72">
        <v>0.68571428571428572</v>
      </c>
      <c r="P79" s="72">
        <v>0.31428571428571428</v>
      </c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</row>
    <row r="80" spans="2:28" ht="15" customHeight="1">
      <c r="L80" s="67"/>
      <c r="M80" s="67"/>
      <c r="N80" s="71" t="s">
        <v>9</v>
      </c>
      <c r="O80" s="72">
        <v>0.66666666666666674</v>
      </c>
      <c r="P80" s="72">
        <v>0.33333333333333337</v>
      </c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</row>
    <row r="81" spans="2:28" ht="15" customHeight="1">
      <c r="L81" s="67"/>
      <c r="M81" s="67"/>
      <c r="N81" s="71" t="s">
        <v>10</v>
      </c>
      <c r="O81" s="72">
        <v>0.52941176470588236</v>
      </c>
      <c r="P81" s="72">
        <v>0.4705882352941177</v>
      </c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</row>
    <row r="82" spans="2:28" ht="15" customHeight="1"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</row>
    <row r="83" spans="2:28" ht="15" customHeight="1"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</row>
    <row r="84" spans="2:28" ht="15" customHeight="1"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</row>
    <row r="85" spans="2:28" ht="15" customHeight="1"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</row>
    <row r="86" spans="2:28" ht="15" customHeight="1"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</row>
    <row r="87" spans="2:28" ht="15" customHeight="1"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</row>
    <row r="88" spans="2:28" ht="15" customHeight="1"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</row>
    <row r="89" spans="2:28" ht="15" customHeight="1"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</row>
    <row r="90" spans="2:28" ht="15" customHeight="1"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</row>
    <row r="91" spans="2:28" ht="15" customHeight="1"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</row>
    <row r="92" spans="2:28" ht="15" customHeight="1"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</row>
    <row r="93" spans="2:28" ht="15" customHeight="1"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</row>
    <row r="94" spans="2:28" ht="15" customHeight="1"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</row>
    <row r="95" spans="2:28" ht="15" customHeight="1">
      <c r="B95" s="65" t="s">
        <v>288</v>
      </c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</row>
    <row r="96" spans="2:28" ht="15" customHeight="1"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</row>
    <row r="97" spans="12:28" ht="15" customHeight="1">
      <c r="L97" s="67"/>
      <c r="M97" s="67"/>
      <c r="N97" s="67" t="s">
        <v>26</v>
      </c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</row>
    <row r="98" spans="12:28" ht="15" customHeight="1"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</row>
    <row r="99" spans="12:28" ht="15" customHeight="1">
      <c r="L99" s="67"/>
      <c r="M99" s="67"/>
      <c r="N99" s="67" t="s">
        <v>29</v>
      </c>
      <c r="O99" s="67" t="s">
        <v>30</v>
      </c>
      <c r="P99" s="67" t="s">
        <v>31</v>
      </c>
      <c r="Q99" s="67" t="s">
        <v>32</v>
      </c>
      <c r="R99" s="67" t="s">
        <v>33</v>
      </c>
      <c r="S99" s="67" t="s">
        <v>34</v>
      </c>
      <c r="T99" s="67"/>
      <c r="U99" s="67"/>
      <c r="V99" s="67"/>
      <c r="W99" s="67"/>
      <c r="X99" s="67"/>
      <c r="Y99" s="67"/>
      <c r="Z99" s="67"/>
      <c r="AA99" s="67"/>
      <c r="AB99" s="67"/>
    </row>
    <row r="100" spans="12:28" ht="15" customHeight="1">
      <c r="L100" s="67"/>
      <c r="M100" s="68" t="s">
        <v>6</v>
      </c>
      <c r="N100" s="69">
        <v>0.56000000000000005</v>
      </c>
      <c r="O100" s="69">
        <v>0.08</v>
      </c>
      <c r="P100" s="69">
        <v>0.21333333333333332</v>
      </c>
      <c r="Q100" s="69">
        <v>0.12</v>
      </c>
      <c r="R100" s="69">
        <v>1.3333333333333332E-2</v>
      </c>
      <c r="S100" s="70">
        <v>1.3333333333333332E-2</v>
      </c>
      <c r="T100" s="67"/>
      <c r="U100" s="67"/>
      <c r="V100" s="67"/>
      <c r="W100" s="67"/>
      <c r="X100" s="67"/>
      <c r="Y100" s="67"/>
      <c r="Z100" s="67"/>
      <c r="AA100" s="67"/>
      <c r="AB100" s="67"/>
    </row>
    <row r="101" spans="12:28" ht="15" customHeight="1">
      <c r="L101" s="67"/>
      <c r="M101" s="71" t="s">
        <v>7</v>
      </c>
      <c r="N101" s="72">
        <v>0.73684210526315796</v>
      </c>
      <c r="O101" s="72">
        <v>0.2105263157894737</v>
      </c>
      <c r="P101" s="72">
        <v>0</v>
      </c>
      <c r="Q101" s="72">
        <v>0</v>
      </c>
      <c r="R101" s="72">
        <v>0</v>
      </c>
      <c r="S101" s="73">
        <v>5.2631578947368425E-2</v>
      </c>
      <c r="T101" s="67"/>
      <c r="U101" s="67"/>
      <c r="V101" s="67"/>
      <c r="W101" s="67"/>
      <c r="X101" s="67"/>
      <c r="Y101" s="67"/>
      <c r="Z101" s="67"/>
      <c r="AA101" s="67"/>
      <c r="AB101" s="67"/>
    </row>
    <row r="102" spans="12:28" ht="15" customHeight="1">
      <c r="L102" s="67"/>
      <c r="M102" s="71" t="s">
        <v>8</v>
      </c>
      <c r="N102" s="72">
        <v>0.8</v>
      </c>
      <c r="O102" s="72">
        <v>0.1</v>
      </c>
      <c r="P102" s="72">
        <v>1.4285714285714285E-2</v>
      </c>
      <c r="Q102" s="72">
        <v>2.8571428571428571E-2</v>
      </c>
      <c r="R102" s="72">
        <v>2.8571428571428571E-2</v>
      </c>
      <c r="S102" s="73">
        <v>2.8571428571428571E-2</v>
      </c>
      <c r="T102" s="67"/>
      <c r="U102" s="67"/>
      <c r="V102" s="67"/>
      <c r="W102" s="67"/>
      <c r="X102" s="67"/>
      <c r="Y102" s="67"/>
      <c r="Z102" s="67"/>
      <c r="AA102" s="67"/>
      <c r="AB102" s="67"/>
    </row>
    <row r="103" spans="12:28" ht="15" customHeight="1">
      <c r="L103" s="67"/>
      <c r="M103" s="71" t="s">
        <v>9</v>
      </c>
      <c r="N103" s="72">
        <v>0.53333333333333333</v>
      </c>
      <c r="O103" s="72">
        <v>0.2</v>
      </c>
      <c r="P103" s="72">
        <v>6.6666666666666666E-2</v>
      </c>
      <c r="Q103" s="72">
        <v>6.6666666666666666E-2</v>
      </c>
      <c r="R103" s="72">
        <v>0</v>
      </c>
      <c r="S103" s="73">
        <v>0.13333333333333333</v>
      </c>
      <c r="T103" s="67"/>
      <c r="U103" s="67"/>
      <c r="V103" s="67"/>
      <c r="W103" s="67"/>
      <c r="X103" s="67"/>
      <c r="Y103" s="67"/>
      <c r="Z103" s="67"/>
      <c r="AA103" s="67"/>
      <c r="AB103" s="67"/>
    </row>
    <row r="104" spans="12:28" ht="15" customHeight="1">
      <c r="L104" s="67"/>
      <c r="M104" s="71" t="s">
        <v>10</v>
      </c>
      <c r="N104" s="72">
        <v>0.76470588235294112</v>
      </c>
      <c r="O104" s="72">
        <v>5.8823529411764712E-2</v>
      </c>
      <c r="P104" s="72">
        <v>0</v>
      </c>
      <c r="Q104" s="72">
        <v>0</v>
      </c>
      <c r="R104" s="72">
        <v>5.8823529411764712E-2</v>
      </c>
      <c r="S104" s="73">
        <v>0.11764705882352942</v>
      </c>
      <c r="T104" s="67"/>
      <c r="U104" s="67"/>
      <c r="V104" s="67"/>
      <c r="W104" s="67"/>
      <c r="X104" s="67"/>
      <c r="Y104" s="67"/>
      <c r="Z104" s="67"/>
      <c r="AA104" s="67"/>
      <c r="AB104" s="67"/>
    </row>
    <row r="105" spans="12:28" ht="15" customHeight="1"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</row>
    <row r="106" spans="12:28" ht="15" customHeight="1"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</row>
    <row r="107" spans="12:28" ht="15" customHeight="1"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</row>
    <row r="108" spans="12:28" ht="15" customHeight="1"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</row>
    <row r="109" spans="12:28" ht="15" customHeight="1"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</row>
    <row r="110" spans="12:28" ht="15" customHeight="1"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</row>
    <row r="111" spans="12:28" ht="15" customHeight="1"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</row>
    <row r="112" spans="12:28" ht="15" customHeight="1"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</row>
    <row r="113" spans="2:28" ht="15" customHeight="1"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</row>
    <row r="114" spans="2:28" ht="15" customHeight="1"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</row>
    <row r="115" spans="2:28" ht="15" customHeight="1"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</row>
    <row r="116" spans="2:28" ht="15" customHeight="1"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2:28" ht="15" customHeight="1"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</row>
    <row r="118" spans="2:28" ht="15" customHeight="1"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</row>
    <row r="119" spans="2:28" ht="15" customHeight="1"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</row>
    <row r="120" spans="2:28" ht="15" customHeight="1"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</row>
    <row r="121" spans="2:28" ht="15" customHeight="1">
      <c r="B121" s="65" t="s">
        <v>35</v>
      </c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</row>
    <row r="122" spans="2:28" ht="15" customHeight="1"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</row>
    <row r="123" spans="2:28" ht="15" customHeight="1">
      <c r="L123" s="67"/>
      <c r="M123" s="67"/>
      <c r="N123" s="67" t="s">
        <v>36</v>
      </c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</row>
    <row r="124" spans="2:28" ht="15" customHeight="1"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</row>
    <row r="125" spans="2:28" ht="15" customHeight="1">
      <c r="L125" s="67"/>
      <c r="M125" s="67"/>
      <c r="N125" s="67" t="s">
        <v>37</v>
      </c>
      <c r="O125" s="67" t="s">
        <v>38</v>
      </c>
      <c r="P125" s="67" t="s">
        <v>39</v>
      </c>
      <c r="Q125" s="67" t="s">
        <v>40</v>
      </c>
      <c r="R125" s="67" t="s">
        <v>41</v>
      </c>
      <c r="S125" s="67" t="s">
        <v>42</v>
      </c>
      <c r="T125" s="67" t="s">
        <v>43</v>
      </c>
      <c r="U125" s="67" t="s">
        <v>44</v>
      </c>
      <c r="V125" s="67" t="s">
        <v>45</v>
      </c>
      <c r="W125" s="67" t="s">
        <v>46</v>
      </c>
      <c r="X125" s="67" t="s">
        <v>47</v>
      </c>
      <c r="Y125" s="67" t="s">
        <v>48</v>
      </c>
      <c r="Z125" s="67"/>
      <c r="AA125" s="67"/>
      <c r="AB125" s="67"/>
    </row>
    <row r="126" spans="2:28" ht="15" customHeight="1">
      <c r="L126" s="67"/>
      <c r="M126" s="68" t="s">
        <v>6</v>
      </c>
      <c r="N126" s="69">
        <v>0.45333333333333337</v>
      </c>
      <c r="O126" s="69">
        <v>0.04</v>
      </c>
      <c r="P126" s="69">
        <v>0</v>
      </c>
      <c r="Q126" s="69">
        <v>1.3333333333333332E-2</v>
      </c>
      <c r="R126" s="69">
        <v>0.04</v>
      </c>
      <c r="S126" s="69">
        <v>0</v>
      </c>
      <c r="T126" s="69">
        <v>0.14666666666666667</v>
      </c>
      <c r="U126" s="69">
        <v>0.18666666666666668</v>
      </c>
      <c r="V126" s="69">
        <v>0</v>
      </c>
      <c r="W126" s="69">
        <v>0</v>
      </c>
      <c r="X126" s="69">
        <v>0.04</v>
      </c>
      <c r="Y126" s="70">
        <v>0.08</v>
      </c>
      <c r="Z126" s="67"/>
      <c r="AA126" s="67"/>
      <c r="AB126" s="67"/>
    </row>
    <row r="127" spans="2:28" ht="15" customHeight="1">
      <c r="L127" s="67"/>
      <c r="M127" s="71" t="s">
        <v>7</v>
      </c>
      <c r="N127" s="72">
        <v>0.26315789473684209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0.10526315789473685</v>
      </c>
      <c r="U127" s="72">
        <v>0.31578947368421051</v>
      </c>
      <c r="V127" s="72">
        <v>0</v>
      </c>
      <c r="W127" s="72">
        <v>5.2631578947368425E-2</v>
      </c>
      <c r="X127" s="72">
        <v>0.10526315789473685</v>
      </c>
      <c r="Y127" s="73">
        <v>0.15789473684210525</v>
      </c>
      <c r="Z127" s="67"/>
      <c r="AA127" s="67"/>
      <c r="AB127" s="67"/>
    </row>
    <row r="128" spans="2:28" ht="15" customHeight="1">
      <c r="L128" s="67"/>
      <c r="M128" s="71" t="s">
        <v>8</v>
      </c>
      <c r="N128" s="72">
        <v>0.4</v>
      </c>
      <c r="O128" s="72">
        <v>2.8571428571428571E-2</v>
      </c>
      <c r="P128" s="72">
        <v>0</v>
      </c>
      <c r="Q128" s="72">
        <v>0</v>
      </c>
      <c r="R128" s="72">
        <v>7.1428571428571438E-2</v>
      </c>
      <c r="S128" s="72">
        <v>1.4285714285714285E-2</v>
      </c>
      <c r="T128" s="72">
        <v>4.2857142857142858E-2</v>
      </c>
      <c r="U128" s="72">
        <v>0.18571428571428572</v>
      </c>
      <c r="V128" s="72">
        <v>0</v>
      </c>
      <c r="W128" s="72">
        <v>0</v>
      </c>
      <c r="X128" s="72">
        <v>0.17142857142857143</v>
      </c>
      <c r="Y128" s="73">
        <v>8.5714285714285715E-2</v>
      </c>
      <c r="Z128" s="67"/>
      <c r="AA128" s="67"/>
      <c r="AB128" s="67"/>
    </row>
    <row r="129" spans="12:28" ht="15" customHeight="1">
      <c r="L129" s="67"/>
      <c r="M129" s="71" t="s">
        <v>9</v>
      </c>
      <c r="N129" s="72">
        <v>0.4</v>
      </c>
      <c r="O129" s="72">
        <v>6.6666666666666666E-2</v>
      </c>
      <c r="P129" s="72">
        <v>0</v>
      </c>
      <c r="Q129" s="72">
        <v>0</v>
      </c>
      <c r="R129" s="72">
        <v>0</v>
      </c>
      <c r="S129" s="72">
        <v>6.6666666666666666E-2</v>
      </c>
      <c r="T129" s="72">
        <v>0.26666666666666666</v>
      </c>
      <c r="U129" s="72">
        <v>6.6666666666666666E-2</v>
      </c>
      <c r="V129" s="72">
        <v>0</v>
      </c>
      <c r="W129" s="72">
        <v>0</v>
      </c>
      <c r="X129" s="72">
        <v>0.13333333333333333</v>
      </c>
      <c r="Y129" s="73">
        <v>0</v>
      </c>
      <c r="Z129" s="67"/>
      <c r="AA129" s="67"/>
      <c r="AB129" s="67"/>
    </row>
    <row r="130" spans="12:28" ht="15" customHeight="1">
      <c r="L130" s="67"/>
      <c r="M130" s="71" t="s">
        <v>10</v>
      </c>
      <c r="N130" s="72">
        <v>0.35294117647058826</v>
      </c>
      <c r="O130" s="72">
        <v>0</v>
      </c>
      <c r="P130" s="72">
        <v>5.8823529411764712E-2</v>
      </c>
      <c r="Q130" s="72">
        <v>0</v>
      </c>
      <c r="R130" s="72">
        <v>0</v>
      </c>
      <c r="S130" s="72">
        <v>0</v>
      </c>
      <c r="T130" s="72">
        <v>0.23529411764705885</v>
      </c>
      <c r="U130" s="72">
        <v>0.11764705882352942</v>
      </c>
      <c r="V130" s="72">
        <v>0</v>
      </c>
      <c r="W130" s="72">
        <v>0</v>
      </c>
      <c r="X130" s="72">
        <v>0.23529411764705885</v>
      </c>
      <c r="Y130" s="73">
        <v>0</v>
      </c>
      <c r="Z130" s="67"/>
      <c r="AA130" s="67"/>
      <c r="AB130" s="67"/>
    </row>
    <row r="131" spans="12:28" ht="15" customHeight="1"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12:28" ht="15" customHeight="1"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12:28" ht="15" customHeight="1"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</row>
    <row r="134" spans="12:28" ht="15" customHeight="1"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12:28" ht="15" customHeight="1"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</row>
    <row r="136" spans="12:28" ht="15" customHeight="1"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12:28" ht="15" customHeight="1"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</row>
    <row r="138" spans="12:28" ht="15" customHeight="1"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</row>
    <row r="139" spans="12:28" ht="15" customHeight="1"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</row>
    <row r="140" spans="12:28" ht="15" customHeight="1"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</row>
    <row r="141" spans="12:28" ht="15" customHeight="1"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</row>
    <row r="142" spans="12:28" ht="15" customHeight="1"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</row>
    <row r="143" spans="12:28" ht="15" customHeight="1"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</row>
    <row r="144" spans="12:28" ht="15" customHeight="1"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</row>
    <row r="145" spans="2:28" ht="20.25" customHeight="1">
      <c r="B145" s="56" t="s">
        <v>270</v>
      </c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</row>
    <row r="146" spans="2:28" ht="15" customHeight="1"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</row>
    <row r="147" spans="2:28" ht="15" customHeight="1">
      <c r="B147" s="65" t="s">
        <v>289</v>
      </c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</row>
    <row r="148" spans="2:28" ht="15" customHeight="1"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</row>
    <row r="149" spans="2:28" ht="15" customHeight="1"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</row>
    <row r="150" spans="2:28" ht="15" customHeight="1">
      <c r="L150" s="67"/>
      <c r="M150" s="67" t="s">
        <v>284</v>
      </c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</row>
    <row r="151" spans="2:28" ht="15" customHeight="1"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</row>
    <row r="152" spans="2:28" ht="15" customHeight="1">
      <c r="L152" s="67"/>
      <c r="M152" s="67" t="s">
        <v>283</v>
      </c>
      <c r="N152" s="67" t="s">
        <v>282</v>
      </c>
      <c r="O152" s="67" t="s">
        <v>281</v>
      </c>
      <c r="P152" s="67" t="s">
        <v>280</v>
      </c>
      <c r="Q152" s="67" t="s">
        <v>279</v>
      </c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</row>
    <row r="153" spans="2:28" ht="15" customHeight="1">
      <c r="L153" s="68" t="s">
        <v>6</v>
      </c>
      <c r="M153" s="69">
        <v>0.438</v>
      </c>
      <c r="N153" s="69">
        <v>0.1095890410958904</v>
      </c>
      <c r="O153" s="69">
        <v>0.17808219178082191</v>
      </c>
      <c r="P153" s="69">
        <v>0.20547945205479451</v>
      </c>
      <c r="Q153" s="70">
        <v>6.8493150684931503E-2</v>
      </c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</row>
    <row r="154" spans="2:28" ht="15" customHeight="1">
      <c r="L154" s="71" t="s">
        <v>7</v>
      </c>
      <c r="M154" s="72">
        <v>0.52600000000000002</v>
      </c>
      <c r="N154" s="72">
        <v>0</v>
      </c>
      <c r="O154" s="72">
        <v>0.2105263157894737</v>
      </c>
      <c r="P154" s="72">
        <v>0.15789473684210525</v>
      </c>
      <c r="Q154" s="73">
        <v>0.10526315789473685</v>
      </c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</row>
    <row r="155" spans="2:28" ht="15" customHeight="1">
      <c r="L155" s="71" t="s">
        <v>8</v>
      </c>
      <c r="M155" s="72">
        <v>0.4</v>
      </c>
      <c r="N155" s="72">
        <v>7.1428571428571438E-2</v>
      </c>
      <c r="O155" s="72">
        <v>0.11428571428571428</v>
      </c>
      <c r="P155" s="72">
        <v>0.31428571428571428</v>
      </c>
      <c r="Q155" s="73">
        <v>0.1</v>
      </c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</row>
    <row r="156" spans="2:28" ht="15" customHeight="1">
      <c r="L156" s="71" t="s">
        <v>9</v>
      </c>
      <c r="M156" s="72">
        <v>0.42899999999999999</v>
      </c>
      <c r="N156" s="72">
        <v>7.1428571428571438E-2</v>
      </c>
      <c r="O156" s="72">
        <v>0.21428571428571427</v>
      </c>
      <c r="P156" s="72">
        <v>0.21428571428571427</v>
      </c>
      <c r="Q156" s="73">
        <v>7.1428571428571438E-2</v>
      </c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</row>
    <row r="157" spans="2:28" ht="15" customHeight="1">
      <c r="L157" s="71" t="s">
        <v>10</v>
      </c>
      <c r="M157" s="72">
        <v>0.64700000000000002</v>
      </c>
      <c r="N157" s="72">
        <v>5.8823529411764712E-2</v>
      </c>
      <c r="O157" s="72">
        <v>5.8823529411764712E-2</v>
      </c>
      <c r="P157" s="72">
        <v>0.23529411764705885</v>
      </c>
      <c r="Q157" s="73">
        <v>0</v>
      </c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</row>
    <row r="158" spans="2:28" ht="15" customHeight="1"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</row>
    <row r="159" spans="2:28" ht="15" customHeight="1"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</row>
    <row r="160" spans="2:28" ht="15" customHeight="1"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</row>
    <row r="161" spans="2:28" ht="15" customHeight="1"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</row>
    <row r="162" spans="2:28" ht="15" customHeight="1"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</row>
    <row r="163" spans="2:28" ht="15" customHeight="1"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</row>
    <row r="164" spans="2:28" ht="15" customHeight="1"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</row>
    <row r="165" spans="2:28" ht="15" customHeight="1"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</row>
    <row r="166" spans="2:28" ht="15" customHeight="1"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</row>
    <row r="167" spans="2:28" ht="15" customHeight="1"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</row>
    <row r="168" spans="2:28" ht="15" customHeight="1"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</row>
    <row r="169" spans="2:28" ht="15" customHeight="1"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</row>
    <row r="170" spans="2:28" ht="15" customHeight="1"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</row>
    <row r="171" spans="2:28" ht="15" customHeight="1">
      <c r="B171" s="65" t="s">
        <v>50</v>
      </c>
      <c r="K171" s="103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</row>
    <row r="172" spans="2:28" ht="15" customHeight="1">
      <c r="K172" s="103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</row>
    <row r="173" spans="2:28" ht="15" customHeight="1">
      <c r="K173" s="103"/>
      <c r="L173" s="67"/>
      <c r="M173" s="67"/>
      <c r="N173" s="67" t="s">
        <v>51</v>
      </c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</row>
    <row r="174" spans="2:28" ht="15" customHeight="1">
      <c r="K174" s="103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</row>
    <row r="175" spans="2:28" ht="15" customHeight="1">
      <c r="K175" s="103"/>
      <c r="L175" s="67"/>
      <c r="M175" s="67"/>
      <c r="N175" s="67" t="s">
        <v>52</v>
      </c>
      <c r="O175" s="67"/>
      <c r="P175" s="103"/>
      <c r="Q175" s="103"/>
      <c r="R175" s="103"/>
      <c r="S175" s="103"/>
      <c r="T175" s="103"/>
      <c r="U175" s="103"/>
      <c r="V175" s="103"/>
      <c r="W175" s="103"/>
      <c r="X175" s="103"/>
    </row>
    <row r="176" spans="2:28" ht="15" customHeight="1">
      <c r="K176" s="103"/>
      <c r="L176" s="67"/>
      <c r="M176" s="68" t="s">
        <v>6</v>
      </c>
      <c r="N176" s="69">
        <v>0.68</v>
      </c>
      <c r="O176" s="69"/>
      <c r="P176" s="103"/>
      <c r="Q176" s="103"/>
      <c r="R176" s="103"/>
      <c r="S176" s="103"/>
      <c r="T176" s="103"/>
      <c r="U176" s="103"/>
      <c r="V176" s="103"/>
      <c r="W176" s="103"/>
      <c r="X176" s="103"/>
    </row>
    <row r="177" spans="11:29" ht="15" customHeight="1">
      <c r="K177" s="103"/>
      <c r="L177" s="67"/>
      <c r="M177" s="71" t="s">
        <v>7</v>
      </c>
      <c r="N177" s="72">
        <v>0.52631578947368418</v>
      </c>
      <c r="O177" s="72"/>
      <c r="P177" s="103"/>
      <c r="Q177" s="382"/>
      <c r="R177" s="382"/>
      <c r="S177" s="382"/>
      <c r="T177" s="382"/>
      <c r="U177" s="382"/>
      <c r="V177" s="382"/>
      <c r="W177" s="103"/>
      <c r="X177" s="103"/>
    </row>
    <row r="178" spans="11:29" ht="15" customHeight="1">
      <c r="K178" s="103"/>
      <c r="L178" s="67"/>
      <c r="M178" s="71" t="s">
        <v>8</v>
      </c>
      <c r="N178" s="72">
        <v>0.55714285714285716</v>
      </c>
      <c r="O178" s="72"/>
      <c r="P178" s="103"/>
      <c r="Q178" s="382"/>
      <c r="R178" s="382"/>
      <c r="S178" s="382"/>
      <c r="T178" s="382"/>
      <c r="U178" s="382"/>
      <c r="V178" s="382"/>
      <c r="W178" s="103"/>
      <c r="X178" s="103"/>
      <c r="Y178" s="282"/>
      <c r="Z178" s="282"/>
      <c r="AA178" s="282"/>
      <c r="AB178" s="282"/>
      <c r="AC178" s="282"/>
    </row>
    <row r="179" spans="11:29" ht="15" customHeight="1">
      <c r="K179" s="103"/>
      <c r="L179" s="67"/>
      <c r="M179" s="71" t="s">
        <v>9</v>
      </c>
      <c r="N179" s="72">
        <v>0.66666666666666674</v>
      </c>
      <c r="O179" s="72"/>
      <c r="P179" s="103"/>
      <c r="Q179" s="103"/>
      <c r="R179" s="103"/>
      <c r="S179" s="103"/>
      <c r="T179" s="103"/>
      <c r="U179" s="103"/>
      <c r="V179" s="103"/>
      <c r="W179" s="103"/>
      <c r="X179" s="103"/>
      <c r="Y179" s="282"/>
      <c r="Z179" s="282"/>
      <c r="AA179" s="282"/>
      <c r="AB179" s="282"/>
      <c r="AC179" s="282"/>
    </row>
    <row r="180" spans="11:29" ht="15" customHeight="1">
      <c r="K180" s="103"/>
      <c r="L180" s="67"/>
      <c r="M180" s="71" t="s">
        <v>10</v>
      </c>
      <c r="N180" s="72">
        <v>0.4705882352941177</v>
      </c>
      <c r="O180" s="72"/>
      <c r="P180" s="104"/>
      <c r="Q180" s="105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  <c r="AC180" s="282"/>
    </row>
    <row r="181" spans="11:29" ht="15" customHeight="1">
      <c r="K181" s="103"/>
      <c r="L181" s="67"/>
      <c r="M181" s="67"/>
      <c r="N181" s="67"/>
      <c r="O181" s="67"/>
      <c r="P181" s="104"/>
      <c r="Q181" s="105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</row>
    <row r="182" spans="11:29" ht="15" customHeight="1">
      <c r="K182" s="103"/>
      <c r="L182" s="67"/>
      <c r="M182" s="67"/>
      <c r="N182" s="67"/>
      <c r="O182" s="67"/>
      <c r="P182" s="104"/>
      <c r="Q182" s="105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</row>
    <row r="183" spans="11:29" ht="15" customHeight="1">
      <c r="K183" s="103"/>
      <c r="L183" s="67"/>
      <c r="M183" s="67"/>
      <c r="N183" s="67"/>
      <c r="O183" s="67"/>
      <c r="P183" s="104"/>
      <c r="Q183" s="105"/>
      <c r="R183" s="282"/>
      <c r="S183" s="385" t="s">
        <v>52</v>
      </c>
      <c r="T183" s="385"/>
      <c r="U183" s="385" t="s">
        <v>53</v>
      </c>
      <c r="V183" s="385"/>
      <c r="W183" s="385" t="s">
        <v>54</v>
      </c>
      <c r="X183" s="385"/>
      <c r="Y183" s="282"/>
      <c r="Z183" s="282"/>
      <c r="AA183" s="282"/>
      <c r="AB183" s="282"/>
      <c r="AC183" s="282"/>
    </row>
    <row r="184" spans="11:29" ht="15" customHeight="1">
      <c r="K184" s="103"/>
      <c r="L184" s="67"/>
      <c r="M184" s="67"/>
      <c r="N184" s="67"/>
      <c r="O184" s="67"/>
      <c r="P184" s="104"/>
      <c r="Q184" s="105"/>
      <c r="R184" s="282"/>
      <c r="S184" s="282" t="s">
        <v>313</v>
      </c>
      <c r="T184" s="282" t="s">
        <v>312</v>
      </c>
      <c r="U184" s="282" t="s">
        <v>313</v>
      </c>
      <c r="V184" s="282" t="s">
        <v>312</v>
      </c>
      <c r="W184" s="282" t="s">
        <v>313</v>
      </c>
      <c r="X184" s="282" t="s">
        <v>312</v>
      </c>
      <c r="Y184" s="282"/>
      <c r="Z184" s="282" t="s">
        <v>5</v>
      </c>
      <c r="AA184" s="282"/>
      <c r="AB184" s="282"/>
      <c r="AC184" s="282"/>
    </row>
    <row r="185" spans="11:29" ht="15" customHeight="1">
      <c r="K185" s="103"/>
      <c r="L185" s="67"/>
      <c r="M185" s="67"/>
      <c r="N185" s="67"/>
      <c r="O185" s="67"/>
      <c r="P185" s="67"/>
      <c r="Q185" s="67"/>
      <c r="R185" s="283" t="s">
        <v>6</v>
      </c>
      <c r="S185" s="284">
        <v>0.64</v>
      </c>
      <c r="T185" s="284">
        <v>0.04</v>
      </c>
      <c r="U185" s="284">
        <v>0.2</v>
      </c>
      <c r="V185" s="284">
        <v>2.6666666666666668E-2</v>
      </c>
      <c r="W185" s="284">
        <v>1.3333333333333334E-2</v>
      </c>
      <c r="X185" s="284">
        <v>0.08</v>
      </c>
      <c r="Y185" s="285"/>
      <c r="Z185" s="282"/>
      <c r="AA185" s="285"/>
      <c r="AB185" s="282"/>
      <c r="AC185" s="285"/>
    </row>
    <row r="186" spans="11:29" ht="15" customHeight="1">
      <c r="K186" s="103"/>
      <c r="L186" s="67"/>
      <c r="M186" s="67"/>
      <c r="N186" s="67"/>
      <c r="O186" s="67"/>
      <c r="P186" s="67"/>
      <c r="Q186" s="67"/>
      <c r="R186" s="283" t="s">
        <v>7</v>
      </c>
      <c r="S186" s="284">
        <v>0.47368421052631576</v>
      </c>
      <c r="T186" s="284">
        <v>5.2631578947368418E-2</v>
      </c>
      <c r="U186" s="284">
        <v>0.31578947368421051</v>
      </c>
      <c r="V186" s="284">
        <v>0</v>
      </c>
      <c r="W186" s="284">
        <v>0.10526315789473684</v>
      </c>
      <c r="X186" s="284">
        <v>5.2631578947368418E-2</v>
      </c>
      <c r="Y186" s="285"/>
      <c r="Z186" s="282"/>
      <c r="AA186" s="285"/>
      <c r="AB186" s="282"/>
      <c r="AC186" s="285"/>
    </row>
    <row r="187" spans="11:29" ht="15" customHeight="1">
      <c r="K187" s="103"/>
      <c r="L187" s="67"/>
      <c r="M187" s="67"/>
      <c r="N187" s="67"/>
      <c r="O187" s="67"/>
      <c r="P187" s="67"/>
      <c r="Q187" s="67"/>
      <c r="R187" s="283" t="s">
        <v>8</v>
      </c>
      <c r="S187" s="284">
        <v>0.54285714285714282</v>
      </c>
      <c r="T187" s="284">
        <v>1.4285714285714285E-2</v>
      </c>
      <c r="U187" s="284">
        <v>0.18571428571428572</v>
      </c>
      <c r="V187" s="284">
        <v>8.5714285714285715E-2</v>
      </c>
      <c r="W187" s="284">
        <v>1.4285714285714285E-2</v>
      </c>
      <c r="X187" s="284">
        <v>0.15714285714285714</v>
      </c>
      <c r="Y187" s="285"/>
      <c r="Z187" s="282"/>
      <c r="AA187" s="285"/>
      <c r="AB187" s="282"/>
      <c r="AC187" s="285"/>
    </row>
    <row r="188" spans="11:29" ht="15" customHeight="1">
      <c r="K188" s="103"/>
      <c r="L188" s="67"/>
      <c r="M188" s="67"/>
      <c r="N188" s="67"/>
      <c r="O188" s="67"/>
      <c r="P188" s="67"/>
      <c r="Q188" s="67"/>
      <c r="R188" s="283" t="s">
        <v>9</v>
      </c>
      <c r="S188" s="284">
        <v>0.6</v>
      </c>
      <c r="T188" s="284">
        <v>6.6666666666666666E-2</v>
      </c>
      <c r="U188" s="284">
        <v>0.13333333333333333</v>
      </c>
      <c r="V188" s="284">
        <v>0</v>
      </c>
      <c r="W188" s="284">
        <v>6.6666666666666666E-2</v>
      </c>
      <c r="X188" s="284">
        <v>0.13333333333333333</v>
      </c>
      <c r="Y188" s="285"/>
      <c r="Z188" s="282"/>
      <c r="AA188" s="285"/>
      <c r="AB188" s="282"/>
      <c r="AC188" s="285"/>
    </row>
    <row r="189" spans="11:29" ht="15" customHeight="1">
      <c r="L189" s="67"/>
      <c r="M189" s="67"/>
      <c r="N189" s="67"/>
      <c r="O189" s="67"/>
      <c r="P189" s="67"/>
      <c r="Q189" s="67"/>
      <c r="R189" s="283" t="s">
        <v>10</v>
      </c>
      <c r="S189" s="284">
        <v>0.47058823529411764</v>
      </c>
      <c r="T189" s="284">
        <v>0</v>
      </c>
      <c r="U189" s="284">
        <v>0.17647058823529413</v>
      </c>
      <c r="V189" s="284">
        <v>0</v>
      </c>
      <c r="W189" s="284">
        <v>0.11764705882352941</v>
      </c>
      <c r="X189" s="284">
        <v>0.23529411764705882</v>
      </c>
      <c r="Y189" s="285"/>
      <c r="Z189" s="282"/>
      <c r="AA189" s="285"/>
      <c r="AB189" s="282"/>
      <c r="AC189" s="285"/>
    </row>
    <row r="190" spans="11:29" ht="15" customHeight="1">
      <c r="L190" s="67"/>
      <c r="M190" s="67"/>
      <c r="N190" s="67"/>
      <c r="O190" s="67"/>
      <c r="P190" s="67"/>
      <c r="Q190" s="67"/>
      <c r="R190" s="283" t="s">
        <v>429</v>
      </c>
      <c r="S190" s="284">
        <v>0.53781512605042014</v>
      </c>
      <c r="T190" s="284">
        <v>2.6984126984126985E-2</v>
      </c>
      <c r="U190" s="284">
        <v>0.16517273576097105</v>
      </c>
      <c r="V190" s="284">
        <v>2.8571428571428571E-2</v>
      </c>
      <c r="W190" s="284">
        <v>6.6199813258636789E-2</v>
      </c>
      <c r="X190" s="284">
        <v>0.17525676937441639</v>
      </c>
      <c r="Y190" s="285"/>
      <c r="Z190" s="282"/>
      <c r="AA190" s="285"/>
      <c r="AB190" s="282"/>
      <c r="AC190" s="285"/>
    </row>
    <row r="191" spans="11:29" ht="15" customHeight="1"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282"/>
    </row>
    <row r="192" spans="11:29" ht="15" customHeight="1"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282"/>
    </row>
    <row r="193" spans="2:29" ht="15" customHeight="1"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282"/>
    </row>
    <row r="194" spans="2:29" ht="15" customHeight="1"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</row>
    <row r="195" spans="2:29" ht="15" customHeight="1"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</row>
    <row r="196" spans="2:29" ht="15" customHeight="1"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</row>
    <row r="197" spans="2:29" ht="15" customHeight="1"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</row>
    <row r="198" spans="2:29" ht="15" customHeight="1"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</row>
    <row r="199" spans="2:29" ht="15" customHeight="1"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</row>
    <row r="200" spans="2:29" ht="15" customHeight="1"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</row>
    <row r="201" spans="2:29" ht="15" customHeight="1"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</row>
    <row r="202" spans="2:29" ht="15" customHeight="1">
      <c r="B202" s="65" t="s">
        <v>56</v>
      </c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</row>
    <row r="203" spans="2:29" ht="15" customHeight="1"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</row>
    <row r="204" spans="2:29" ht="15" customHeight="1">
      <c r="L204" s="67"/>
      <c r="M204" s="67"/>
      <c r="N204" s="67" t="s">
        <v>57</v>
      </c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</row>
    <row r="205" spans="2:29" ht="15" customHeight="1"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</row>
    <row r="206" spans="2:29" ht="15" customHeight="1">
      <c r="L206" s="67"/>
      <c r="M206" s="67"/>
      <c r="N206" s="67" t="s">
        <v>58</v>
      </c>
      <c r="O206" s="67" t="s">
        <v>59</v>
      </c>
      <c r="P206" s="67" t="s">
        <v>60</v>
      </c>
      <c r="Q206" s="67" t="s">
        <v>61</v>
      </c>
      <c r="R206" s="67" t="s">
        <v>62</v>
      </c>
      <c r="S206" s="67"/>
      <c r="T206" s="67"/>
      <c r="U206" s="67"/>
      <c r="V206" s="67"/>
      <c r="W206" s="67"/>
      <c r="X206" s="67"/>
      <c r="Y206" s="67"/>
      <c r="Z206" s="67"/>
      <c r="AA206" s="67"/>
      <c r="AB206" s="67"/>
    </row>
    <row r="207" spans="2:29" ht="15" customHeight="1">
      <c r="L207" s="67"/>
      <c r="M207" s="68" t="s">
        <v>6</v>
      </c>
      <c r="N207" s="69">
        <v>0.56000000000000005</v>
      </c>
      <c r="O207" s="69">
        <v>5.333333333333333E-2</v>
      </c>
      <c r="P207" s="69">
        <v>0.34666666666666662</v>
      </c>
      <c r="Q207" s="69">
        <v>0.04</v>
      </c>
      <c r="R207" s="70">
        <v>0</v>
      </c>
      <c r="S207" s="67"/>
      <c r="T207" s="67"/>
      <c r="U207" s="67"/>
      <c r="V207" s="67"/>
      <c r="W207" s="67"/>
      <c r="X207" s="67"/>
      <c r="Y207" s="67"/>
      <c r="Z207" s="67"/>
      <c r="AA207" s="67"/>
      <c r="AB207" s="67"/>
    </row>
    <row r="208" spans="2:29" ht="15" customHeight="1">
      <c r="L208" s="67"/>
      <c r="M208" s="71" t="s">
        <v>7</v>
      </c>
      <c r="N208" s="72">
        <v>0.4210526315789474</v>
      </c>
      <c r="O208" s="72">
        <v>0.10526315789473685</v>
      </c>
      <c r="P208" s="72">
        <v>0.26315789473684209</v>
      </c>
      <c r="Q208" s="72">
        <v>0.2105263157894737</v>
      </c>
      <c r="R208" s="73">
        <v>0</v>
      </c>
      <c r="S208" s="67"/>
      <c r="T208" s="67"/>
      <c r="U208" s="67"/>
      <c r="V208" s="67"/>
      <c r="W208" s="67"/>
      <c r="X208" s="67"/>
      <c r="Y208" s="67"/>
      <c r="Z208" s="67"/>
      <c r="AA208" s="67"/>
      <c r="AB208" s="67"/>
    </row>
    <row r="209" spans="2:28" ht="15" customHeight="1">
      <c r="L209" s="67"/>
      <c r="M209" s="71" t="s">
        <v>8</v>
      </c>
      <c r="N209" s="72">
        <v>0.38571428571428568</v>
      </c>
      <c r="O209" s="72">
        <v>0.1</v>
      </c>
      <c r="P209" s="72">
        <v>0.41428571428571431</v>
      </c>
      <c r="Q209" s="72">
        <v>0.1</v>
      </c>
      <c r="R209" s="73">
        <v>0</v>
      </c>
      <c r="S209" s="67"/>
      <c r="T209" s="67"/>
      <c r="U209" s="67"/>
      <c r="V209" s="67"/>
      <c r="W209" s="67"/>
      <c r="X209" s="67"/>
      <c r="Y209" s="67"/>
      <c r="Z209" s="67"/>
      <c r="AA209" s="67"/>
      <c r="AB209" s="67"/>
    </row>
    <row r="210" spans="2:28" ht="15" customHeight="1">
      <c r="L210" s="67"/>
      <c r="M210" s="71" t="s">
        <v>9</v>
      </c>
      <c r="N210" s="72">
        <v>0.26666666666666666</v>
      </c>
      <c r="O210" s="72">
        <v>0.13333333333333333</v>
      </c>
      <c r="P210" s="72">
        <v>0.33333333333333337</v>
      </c>
      <c r="Q210" s="72">
        <v>0.2</v>
      </c>
      <c r="R210" s="73">
        <v>6.6666666666666666E-2</v>
      </c>
      <c r="S210" s="67"/>
      <c r="T210" s="67"/>
      <c r="U210" s="67"/>
      <c r="V210" s="67"/>
      <c r="W210" s="67"/>
      <c r="X210" s="67"/>
      <c r="Y210" s="67"/>
      <c r="Z210" s="67"/>
      <c r="AA210" s="67"/>
      <c r="AB210" s="67"/>
    </row>
    <row r="211" spans="2:28" ht="15" customHeight="1">
      <c r="L211" s="67"/>
      <c r="M211" s="71" t="s">
        <v>10</v>
      </c>
      <c r="N211" s="72">
        <v>0.4705882352941177</v>
      </c>
      <c r="O211" s="72">
        <v>5.8823529411764712E-2</v>
      </c>
      <c r="P211" s="72">
        <v>0.41176470588235298</v>
      </c>
      <c r="Q211" s="72">
        <v>5.8823529411764712E-2</v>
      </c>
      <c r="R211" s="73">
        <v>0</v>
      </c>
      <c r="S211" s="67"/>
      <c r="T211" s="67"/>
      <c r="U211" s="67"/>
      <c r="V211" s="67"/>
      <c r="W211" s="67"/>
      <c r="X211" s="67"/>
      <c r="Y211" s="67"/>
      <c r="Z211" s="67"/>
      <c r="AA211" s="67"/>
      <c r="AB211" s="67"/>
    </row>
    <row r="212" spans="2:28" ht="15" customHeight="1"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</row>
    <row r="213" spans="2:28" ht="15" customHeight="1"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</row>
    <row r="214" spans="2:28" ht="15" customHeight="1"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</row>
    <row r="215" spans="2:28" ht="15" customHeight="1"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</row>
    <row r="216" spans="2:28" ht="15" customHeight="1"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</row>
    <row r="217" spans="2:28" ht="15" customHeight="1"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2:28" ht="15" customHeight="1"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</row>
    <row r="219" spans="2:28" ht="15" customHeight="1"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</row>
    <row r="220" spans="2:28" ht="15" customHeight="1"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</row>
    <row r="221" spans="2:28" ht="15" customHeight="1"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</row>
    <row r="222" spans="2:28" ht="15" customHeight="1"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</row>
    <row r="223" spans="2:28" ht="15" customHeight="1"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</row>
    <row r="224" spans="2:28" ht="15" customHeight="1">
      <c r="B224" s="65" t="s">
        <v>290</v>
      </c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</row>
    <row r="225" spans="12:28" ht="15" customHeight="1"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</row>
    <row r="226" spans="12:28" ht="15" customHeight="1">
      <c r="L226" s="67"/>
      <c r="M226" s="67"/>
      <c r="N226" s="67" t="s">
        <v>68</v>
      </c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</row>
    <row r="227" spans="12:28" ht="15" customHeight="1"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</row>
    <row r="228" spans="12:28" ht="15" customHeight="1">
      <c r="L228" s="67"/>
      <c r="M228" s="67"/>
      <c r="N228" s="67" t="s">
        <v>27</v>
      </c>
      <c r="O228" s="67" t="s">
        <v>28</v>
      </c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</row>
    <row r="229" spans="12:28" ht="15" customHeight="1">
      <c r="L229" s="67"/>
      <c r="M229" s="68" t="s">
        <v>6</v>
      </c>
      <c r="N229" s="69">
        <v>5.5555555555555552E-2</v>
      </c>
      <c r="O229" s="70">
        <v>0.94444444444444442</v>
      </c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</row>
    <row r="230" spans="12:28" ht="15" customHeight="1">
      <c r="L230" s="67"/>
      <c r="M230" s="71" t="s">
        <v>7</v>
      </c>
      <c r="N230" s="72">
        <v>0</v>
      </c>
      <c r="O230" s="73">
        <v>1</v>
      </c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</row>
    <row r="231" spans="12:28" ht="15" customHeight="1">
      <c r="L231" s="67"/>
      <c r="M231" s="71" t="s">
        <v>8</v>
      </c>
      <c r="N231" s="72">
        <v>0.12698412698412698</v>
      </c>
      <c r="O231" s="73">
        <v>0.87301587301587302</v>
      </c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</row>
    <row r="232" spans="12:28" ht="15" customHeight="1">
      <c r="L232" s="67"/>
      <c r="M232" s="71" t="s">
        <v>9</v>
      </c>
      <c r="N232" s="72">
        <v>0.16666666666666669</v>
      </c>
      <c r="O232" s="73">
        <v>0.83333333333333326</v>
      </c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</row>
    <row r="233" spans="12:28" ht="15" customHeight="1">
      <c r="L233" s="67"/>
      <c r="M233" s="71" t="s">
        <v>10</v>
      </c>
      <c r="N233" s="72">
        <v>0.125</v>
      </c>
      <c r="O233" s="73">
        <v>0.875</v>
      </c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</row>
    <row r="234" spans="12:28" ht="15" customHeight="1"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</row>
    <row r="235" spans="12:28" ht="15" customHeight="1"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</row>
    <row r="236" spans="12:28" ht="15" customHeight="1"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</row>
    <row r="237" spans="12:28" ht="15" customHeight="1"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</row>
    <row r="238" spans="12:28" ht="15" customHeight="1"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</row>
    <row r="239" spans="12:28" ht="15" customHeight="1"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</row>
    <row r="240" spans="12:28" ht="15" customHeight="1"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</row>
    <row r="241" spans="2:28" ht="15" customHeight="1"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</row>
    <row r="242" spans="2:28" ht="15" customHeight="1"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</row>
    <row r="243" spans="2:28" ht="15" customHeight="1"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</row>
    <row r="244" spans="2:28" ht="15" customHeight="1"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</row>
    <row r="245" spans="2:28" ht="15" customHeight="1"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</row>
    <row r="246" spans="2:28" ht="15" customHeight="1">
      <c r="B246" s="65" t="s">
        <v>69</v>
      </c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</row>
    <row r="247" spans="2:28" ht="15" customHeight="1">
      <c r="B247" s="106" t="s">
        <v>314</v>
      </c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</row>
    <row r="248" spans="2:28" ht="15" customHeight="1">
      <c r="L248" s="67"/>
      <c r="M248" s="67"/>
      <c r="N248" s="67" t="s">
        <v>70</v>
      </c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</row>
    <row r="249" spans="2:28" ht="15" customHeight="1"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</row>
    <row r="250" spans="2:28" ht="15" customHeight="1">
      <c r="L250" s="67"/>
      <c r="M250" s="67"/>
      <c r="N250" s="67" t="s">
        <v>71</v>
      </c>
      <c r="O250" s="67" t="s">
        <v>72</v>
      </c>
      <c r="P250" s="67" t="s">
        <v>34</v>
      </c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</row>
    <row r="251" spans="2:28" ht="15" customHeight="1">
      <c r="L251" s="67"/>
      <c r="M251" s="68" t="s">
        <v>6</v>
      </c>
      <c r="N251" s="69">
        <v>0.13043478260869565</v>
      </c>
      <c r="O251" s="69">
        <v>0.39130434782608697</v>
      </c>
      <c r="P251" s="70">
        <v>0.47826086956521741</v>
      </c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</row>
    <row r="252" spans="2:28" ht="15" customHeight="1">
      <c r="L252" s="67"/>
      <c r="M252" s="71" t="s">
        <v>7</v>
      </c>
      <c r="N252" s="72">
        <v>0.2</v>
      </c>
      <c r="O252" s="72">
        <v>0.4</v>
      </c>
      <c r="P252" s="73">
        <v>0.4</v>
      </c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</row>
    <row r="253" spans="2:28" ht="15" customHeight="1">
      <c r="L253" s="67"/>
      <c r="M253" s="71" t="s">
        <v>8</v>
      </c>
      <c r="N253" s="72">
        <v>0.20689655172413793</v>
      </c>
      <c r="O253" s="72">
        <v>0.44827586206896552</v>
      </c>
      <c r="P253" s="73">
        <v>0.34482758620689657</v>
      </c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</row>
    <row r="254" spans="2:28" ht="15" customHeight="1">
      <c r="L254" s="67"/>
      <c r="M254" s="71" t="s">
        <v>9</v>
      </c>
      <c r="N254" s="72">
        <v>0</v>
      </c>
      <c r="O254" s="72">
        <v>0.6</v>
      </c>
      <c r="P254" s="73">
        <v>0.4</v>
      </c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</row>
    <row r="255" spans="2:28" ht="15" customHeight="1">
      <c r="L255" s="67"/>
      <c r="M255" s="71" t="s">
        <v>10</v>
      </c>
      <c r="N255" s="72">
        <v>0.28571428571428575</v>
      </c>
      <c r="O255" s="72">
        <v>0.42857142857142855</v>
      </c>
      <c r="P255" s="73">
        <v>0.28571428571428575</v>
      </c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</row>
    <row r="256" spans="2:28" ht="15" customHeight="1"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</row>
    <row r="257" spans="2:28" ht="15" customHeight="1"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</row>
    <row r="258" spans="2:28" ht="15" customHeight="1"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</row>
    <row r="259" spans="2:28" ht="15" customHeight="1"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</row>
    <row r="260" spans="2:28" ht="15" customHeight="1"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</row>
    <row r="261" spans="2:28" ht="15" customHeight="1"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</row>
    <row r="262" spans="2:28" ht="15" customHeight="1"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</row>
    <row r="263" spans="2:28" ht="15" customHeight="1"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</row>
    <row r="264" spans="2:28" ht="15" customHeight="1"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</row>
    <row r="265" spans="2:28" ht="15" customHeight="1"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</row>
    <row r="266" spans="2:28" ht="15" customHeight="1"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</row>
    <row r="267" spans="2:28" ht="15" customHeight="1"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</row>
    <row r="268" spans="2:28" ht="15" customHeight="1">
      <c r="B268" s="65" t="s">
        <v>291</v>
      </c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</row>
    <row r="269" spans="2:28" ht="15" customHeight="1"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</row>
    <row r="270" spans="2:28" ht="15" customHeight="1">
      <c r="L270" s="67"/>
      <c r="M270" s="67"/>
      <c r="N270" s="67" t="s">
        <v>74</v>
      </c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</row>
    <row r="271" spans="2:28" ht="15" customHeight="1"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</row>
    <row r="272" spans="2:28" ht="15" customHeight="1">
      <c r="L272" s="67"/>
      <c r="M272" s="67"/>
      <c r="N272" s="67" t="s">
        <v>76</v>
      </c>
      <c r="O272" s="67" t="s">
        <v>77</v>
      </c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</row>
    <row r="273" spans="12:28" ht="15" customHeight="1">
      <c r="L273" s="67"/>
      <c r="M273" s="68" t="s">
        <v>6</v>
      </c>
      <c r="N273" s="69">
        <v>9.3333333333333338E-2</v>
      </c>
      <c r="O273" s="69">
        <v>0.90666666666666673</v>
      </c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</row>
    <row r="274" spans="12:28" ht="15" customHeight="1">
      <c r="L274" s="67"/>
      <c r="M274" s="71" t="s">
        <v>7</v>
      </c>
      <c r="N274" s="72">
        <v>0.15789473684210525</v>
      </c>
      <c r="O274" s="72">
        <v>0.8421052631578948</v>
      </c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</row>
    <row r="275" spans="12:28" ht="15" customHeight="1">
      <c r="L275" s="67"/>
      <c r="M275" s="71" t="s">
        <v>8</v>
      </c>
      <c r="N275" s="72">
        <v>5.7142857142857141E-2</v>
      </c>
      <c r="O275" s="72">
        <v>0.94285714285714295</v>
      </c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</row>
    <row r="276" spans="12:28" ht="15" customHeight="1">
      <c r="L276" s="67"/>
      <c r="M276" s="71" t="s">
        <v>9</v>
      </c>
      <c r="N276" s="72">
        <v>0.13333333333333333</v>
      </c>
      <c r="O276" s="72">
        <v>0.8666666666666667</v>
      </c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</row>
    <row r="277" spans="12:28" ht="15" customHeight="1">
      <c r="L277" s="67"/>
      <c r="M277" s="71" t="s">
        <v>10</v>
      </c>
      <c r="N277" s="72">
        <v>0.11764705882352942</v>
      </c>
      <c r="O277" s="72">
        <v>0.88235294117647056</v>
      </c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</row>
    <row r="278" spans="12:28" ht="15" customHeight="1"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</row>
    <row r="279" spans="12:28" ht="15" customHeight="1"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</row>
    <row r="280" spans="12:28" ht="15" customHeight="1"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</row>
    <row r="281" spans="12:28" ht="15" customHeight="1"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</row>
    <row r="282" spans="12:28" ht="15" customHeight="1"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</row>
    <row r="283" spans="12:28" ht="15" customHeight="1"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</row>
    <row r="284" spans="12:28" ht="15" customHeight="1"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</row>
    <row r="285" spans="12:28" ht="15" customHeight="1"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</row>
    <row r="286" spans="12:28" ht="15" customHeight="1"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</row>
    <row r="287" spans="12:28" ht="15" customHeight="1"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</row>
    <row r="288" spans="12:28" ht="15" customHeight="1"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</row>
    <row r="289" spans="2:28" ht="15" customHeight="1"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</row>
    <row r="290" spans="2:28" ht="15" customHeight="1">
      <c r="B290" s="65" t="s">
        <v>292</v>
      </c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</row>
    <row r="291" spans="2:28" ht="15" customHeight="1"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</row>
    <row r="292" spans="2:28" ht="15" customHeight="1"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</row>
    <row r="293" spans="2:28" ht="15" customHeight="1">
      <c r="L293" s="67"/>
      <c r="M293" s="67"/>
      <c r="N293" s="67" t="s">
        <v>75</v>
      </c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</row>
    <row r="294" spans="2:28" ht="15" customHeight="1"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</row>
    <row r="295" spans="2:28" ht="15" customHeight="1">
      <c r="L295" s="67"/>
      <c r="M295" s="67"/>
      <c r="N295" s="67" t="s">
        <v>78</v>
      </c>
      <c r="O295" s="67" t="s">
        <v>79</v>
      </c>
      <c r="P295" s="67" t="s">
        <v>80</v>
      </c>
      <c r="Q295" s="67" t="s">
        <v>81</v>
      </c>
      <c r="R295" s="67" t="s">
        <v>82</v>
      </c>
      <c r="S295" s="67" t="s">
        <v>83</v>
      </c>
      <c r="T295" s="67" t="s">
        <v>84</v>
      </c>
      <c r="U295" s="67"/>
      <c r="V295" s="67"/>
      <c r="W295" s="67"/>
      <c r="X295" s="67"/>
      <c r="Y295" s="67"/>
      <c r="Z295" s="67"/>
      <c r="AA295" s="67"/>
      <c r="AB295" s="67"/>
    </row>
    <row r="296" spans="2:28" ht="15" customHeight="1">
      <c r="L296" s="67"/>
      <c r="M296" s="68" t="s">
        <v>6</v>
      </c>
      <c r="N296" s="69">
        <v>0.65333333333333332</v>
      </c>
      <c r="O296" s="69">
        <v>0.04</v>
      </c>
      <c r="P296" s="69">
        <v>0.08</v>
      </c>
      <c r="Q296" s="69">
        <v>0.04</v>
      </c>
      <c r="R296" s="69">
        <v>9.3333333333333338E-2</v>
      </c>
      <c r="S296" s="69">
        <v>0.08</v>
      </c>
      <c r="T296" s="70">
        <v>1.3333333333333332E-2</v>
      </c>
      <c r="U296" s="67"/>
      <c r="V296" s="67"/>
      <c r="W296" s="67"/>
      <c r="X296" s="67"/>
      <c r="Y296" s="67"/>
      <c r="Z296" s="67"/>
      <c r="AA296" s="67"/>
      <c r="AB296" s="67"/>
    </row>
    <row r="297" spans="2:28" ht="15" customHeight="1">
      <c r="L297" s="67"/>
      <c r="M297" s="71" t="s">
        <v>7</v>
      </c>
      <c r="N297" s="72">
        <v>0.8421052631578948</v>
      </c>
      <c r="O297" s="72">
        <v>5.2631578947368425E-2</v>
      </c>
      <c r="P297" s="72">
        <v>5.2631578947368425E-2</v>
      </c>
      <c r="Q297" s="72">
        <v>0</v>
      </c>
      <c r="R297" s="72">
        <v>5.2631578947368425E-2</v>
      </c>
      <c r="S297" s="72">
        <v>0</v>
      </c>
      <c r="T297" s="73">
        <v>0</v>
      </c>
      <c r="U297" s="67"/>
      <c r="V297" s="67"/>
      <c r="W297" s="67"/>
      <c r="X297" s="67"/>
      <c r="Y297" s="67"/>
      <c r="Z297" s="67"/>
      <c r="AA297" s="67"/>
      <c r="AB297" s="67"/>
    </row>
    <row r="298" spans="2:28" ht="15" customHeight="1">
      <c r="L298" s="67"/>
      <c r="M298" s="71" t="s">
        <v>8</v>
      </c>
      <c r="N298" s="72">
        <v>0.72857142857142865</v>
      </c>
      <c r="O298" s="72">
        <v>7.1428571428571438E-2</v>
      </c>
      <c r="P298" s="72">
        <v>4.2857142857142858E-2</v>
      </c>
      <c r="Q298" s="72">
        <v>5.7142857142857141E-2</v>
      </c>
      <c r="R298" s="72">
        <v>8.5714285714285715E-2</v>
      </c>
      <c r="S298" s="72">
        <v>1.4285714285714285E-2</v>
      </c>
      <c r="T298" s="73">
        <v>0</v>
      </c>
      <c r="U298" s="67"/>
      <c r="V298" s="67"/>
      <c r="W298" s="67"/>
      <c r="X298" s="67"/>
      <c r="Y298" s="67"/>
      <c r="Z298" s="67"/>
      <c r="AA298" s="67"/>
      <c r="AB298" s="67"/>
    </row>
    <row r="299" spans="2:28" ht="15" customHeight="1">
      <c r="L299" s="67"/>
      <c r="M299" s="71" t="s">
        <v>9</v>
      </c>
      <c r="N299" s="72">
        <v>0.8666666666666667</v>
      </c>
      <c r="O299" s="72">
        <v>0</v>
      </c>
      <c r="P299" s="72">
        <v>0</v>
      </c>
      <c r="Q299" s="72">
        <v>0</v>
      </c>
      <c r="R299" s="72">
        <v>0.13333333333333333</v>
      </c>
      <c r="S299" s="72">
        <v>0</v>
      </c>
      <c r="T299" s="73">
        <v>0</v>
      </c>
      <c r="U299" s="67"/>
      <c r="V299" s="67"/>
      <c r="W299" s="67"/>
      <c r="X299" s="67"/>
      <c r="Y299" s="67"/>
      <c r="Z299" s="67"/>
      <c r="AA299" s="67"/>
      <c r="AB299" s="67"/>
    </row>
    <row r="300" spans="2:28" ht="15" customHeight="1">
      <c r="L300" s="67"/>
      <c r="M300" s="71" t="s">
        <v>10</v>
      </c>
      <c r="N300" s="72">
        <v>0.88235294117647056</v>
      </c>
      <c r="O300" s="72">
        <v>0</v>
      </c>
      <c r="P300" s="72">
        <v>5.8823529411764712E-2</v>
      </c>
      <c r="Q300" s="72">
        <v>0</v>
      </c>
      <c r="R300" s="72">
        <v>0</v>
      </c>
      <c r="S300" s="72">
        <v>0</v>
      </c>
      <c r="T300" s="73">
        <v>5.8823529411764712E-2</v>
      </c>
      <c r="U300" s="67"/>
      <c r="V300" s="67"/>
      <c r="W300" s="67"/>
      <c r="X300" s="67"/>
      <c r="Y300" s="67"/>
      <c r="Z300" s="67"/>
      <c r="AA300" s="67"/>
      <c r="AB300" s="67"/>
    </row>
    <row r="301" spans="2:28" ht="15" customHeight="1"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</row>
    <row r="302" spans="2:28" ht="15" customHeight="1"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</row>
    <row r="303" spans="2:28" ht="15" customHeight="1"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</row>
    <row r="304" spans="2:28" ht="15" customHeight="1"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</row>
    <row r="305" spans="2:28" ht="15" customHeight="1"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</row>
    <row r="306" spans="2:28" ht="15" customHeight="1"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</row>
    <row r="307" spans="2:28" ht="15" customHeight="1"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</row>
    <row r="308" spans="2:28" ht="15" customHeight="1"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</row>
    <row r="309" spans="2:28" ht="15" customHeight="1"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</row>
    <row r="310" spans="2:28" ht="15" customHeight="1"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</row>
    <row r="311" spans="2:28" ht="15" customHeight="1"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</row>
    <row r="312" spans="2:28" ht="15" customHeight="1"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</row>
    <row r="313" spans="2:28" ht="15" customHeight="1"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</row>
    <row r="314" spans="2:28" ht="15" customHeight="1"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</row>
    <row r="315" spans="2:28" ht="15" customHeight="1">
      <c r="B315" s="65" t="s">
        <v>293</v>
      </c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</row>
    <row r="316" spans="2:28" ht="15" customHeight="1"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</row>
    <row r="317" spans="2:28" ht="15" customHeight="1">
      <c r="L317" s="67"/>
      <c r="M317" s="67" t="s">
        <v>86</v>
      </c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</row>
    <row r="318" spans="2:28" ht="15" customHeight="1"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</row>
    <row r="319" spans="2:28" ht="15" customHeight="1">
      <c r="L319" s="67"/>
      <c r="M319" s="67" t="s">
        <v>87</v>
      </c>
      <c r="N319" s="67" t="s">
        <v>88</v>
      </c>
      <c r="O319" s="67" t="s">
        <v>89</v>
      </c>
      <c r="P319" s="67" t="s">
        <v>90</v>
      </c>
      <c r="Q319" s="67" t="s">
        <v>91</v>
      </c>
      <c r="R319" s="67" t="s">
        <v>92</v>
      </c>
      <c r="S319" s="67" t="s">
        <v>93</v>
      </c>
      <c r="T319" s="67" t="s">
        <v>94</v>
      </c>
      <c r="U319" s="67"/>
      <c r="V319" s="67"/>
      <c r="W319" s="67"/>
      <c r="X319" s="67"/>
      <c r="Y319" s="67"/>
      <c r="Z319" s="67"/>
      <c r="AA319" s="67"/>
      <c r="AB319" s="67"/>
    </row>
    <row r="320" spans="2:28" ht="15" customHeight="1">
      <c r="L320" s="68" t="s">
        <v>6</v>
      </c>
      <c r="M320" s="69">
        <v>2.7777777777777776E-2</v>
      </c>
      <c r="N320" s="69">
        <v>2.7777777777777776E-2</v>
      </c>
      <c r="O320" s="69">
        <v>5.5555555555555552E-2</v>
      </c>
      <c r="P320" s="69">
        <v>2.7777777777777776E-2</v>
      </c>
      <c r="Q320" s="69">
        <v>9.722222222222221E-2</v>
      </c>
      <c r="R320" s="69">
        <v>0.375</v>
      </c>
      <c r="S320" s="69">
        <v>0.25</v>
      </c>
      <c r="T320" s="70">
        <v>0.1388888888888889</v>
      </c>
      <c r="U320" s="67"/>
      <c r="V320" s="67"/>
      <c r="W320" s="67"/>
      <c r="X320" s="67"/>
      <c r="Y320" s="67"/>
      <c r="Z320" s="67"/>
      <c r="AA320" s="67"/>
      <c r="AB320" s="67"/>
    </row>
    <row r="321" spans="12:28" ht="15" customHeight="1">
      <c r="L321" s="71" t="s">
        <v>7</v>
      </c>
      <c r="M321" s="72">
        <v>5.5555555555555552E-2</v>
      </c>
      <c r="N321" s="72">
        <v>0</v>
      </c>
      <c r="O321" s="72">
        <v>0.16666666666666669</v>
      </c>
      <c r="P321" s="72">
        <v>0.1111111111111111</v>
      </c>
      <c r="Q321" s="72">
        <v>0.16666666666666669</v>
      </c>
      <c r="R321" s="72">
        <v>0.22222222222222221</v>
      </c>
      <c r="S321" s="72">
        <v>0.22222222222222221</v>
      </c>
      <c r="T321" s="73">
        <v>5.5555555555555552E-2</v>
      </c>
      <c r="U321" s="67"/>
      <c r="V321" s="67"/>
      <c r="W321" s="67"/>
      <c r="X321" s="67"/>
      <c r="Y321" s="67"/>
      <c r="Z321" s="67"/>
      <c r="AA321" s="67"/>
      <c r="AB321" s="67"/>
    </row>
    <row r="322" spans="12:28" ht="15" customHeight="1">
      <c r="L322" s="71" t="s">
        <v>8</v>
      </c>
      <c r="M322" s="72">
        <v>7.3529411764705885E-2</v>
      </c>
      <c r="N322" s="72">
        <v>0.13235294117647059</v>
      </c>
      <c r="O322" s="72">
        <v>0.13235294117647059</v>
      </c>
      <c r="P322" s="72">
        <v>5.8823529411764712E-2</v>
      </c>
      <c r="Q322" s="72">
        <v>0.33823529411764702</v>
      </c>
      <c r="R322" s="72">
        <v>0.16176470588235292</v>
      </c>
      <c r="S322" s="72">
        <v>0.10294117647058824</v>
      </c>
      <c r="T322" s="73">
        <v>0</v>
      </c>
      <c r="U322" s="67"/>
      <c r="V322" s="67"/>
      <c r="W322" s="67"/>
      <c r="X322" s="67"/>
      <c r="Y322" s="67"/>
      <c r="Z322" s="67"/>
      <c r="AA322" s="67"/>
      <c r="AB322" s="67"/>
    </row>
    <row r="323" spans="12:28" ht="15" customHeight="1">
      <c r="L323" s="71" t="s">
        <v>9</v>
      </c>
      <c r="M323" s="72">
        <v>0.25</v>
      </c>
      <c r="N323" s="72">
        <v>0</v>
      </c>
      <c r="O323" s="72">
        <v>0.16666666666666669</v>
      </c>
      <c r="P323" s="72">
        <v>8.3333333333333343E-2</v>
      </c>
      <c r="Q323" s="72">
        <v>0.16666666666666669</v>
      </c>
      <c r="R323" s="72">
        <v>0.25</v>
      </c>
      <c r="S323" s="72">
        <v>8.3333333333333343E-2</v>
      </c>
      <c r="T323" s="73">
        <v>0</v>
      </c>
      <c r="U323" s="67"/>
      <c r="V323" s="67"/>
      <c r="W323" s="67"/>
      <c r="X323" s="67"/>
      <c r="Y323" s="67"/>
      <c r="Z323" s="67"/>
      <c r="AA323" s="67"/>
      <c r="AB323" s="67"/>
    </row>
    <row r="324" spans="12:28" ht="15" customHeight="1">
      <c r="L324" s="71" t="s">
        <v>10</v>
      </c>
      <c r="M324" s="72">
        <v>0.17647058823529413</v>
      </c>
      <c r="N324" s="72">
        <v>0</v>
      </c>
      <c r="O324" s="72">
        <v>0</v>
      </c>
      <c r="P324" s="72">
        <v>0.11764705882352942</v>
      </c>
      <c r="Q324" s="72">
        <v>0.29411764705882354</v>
      </c>
      <c r="R324" s="72">
        <v>0.23529411764705885</v>
      </c>
      <c r="S324" s="72">
        <v>0.17647058823529413</v>
      </c>
      <c r="T324" s="73">
        <v>0</v>
      </c>
      <c r="U324" s="67"/>
      <c r="V324" s="67"/>
      <c r="W324" s="67"/>
      <c r="X324" s="67"/>
      <c r="Y324" s="67"/>
      <c r="Z324" s="67"/>
      <c r="AA324" s="67"/>
      <c r="AB324" s="67"/>
    </row>
    <row r="325" spans="12:28" ht="15" customHeight="1"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</row>
    <row r="326" spans="12:28" ht="15" customHeight="1"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</row>
    <row r="327" spans="12:28" ht="15" customHeight="1"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</row>
    <row r="328" spans="12:28" ht="15" customHeight="1"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</row>
    <row r="329" spans="12:28" ht="15" customHeight="1"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</row>
    <row r="330" spans="12:28" ht="15" customHeight="1"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</row>
    <row r="331" spans="12:28" ht="15" customHeight="1"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</row>
    <row r="332" spans="12:28" ht="15" customHeight="1"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</row>
    <row r="333" spans="12:28" ht="15" customHeight="1"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</row>
    <row r="334" spans="12:28" ht="15" customHeight="1"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</row>
    <row r="335" spans="12:28" ht="15" customHeight="1"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</row>
    <row r="336" spans="12:28" ht="15" customHeight="1"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</row>
    <row r="337" spans="2:28" ht="15" customHeight="1"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</row>
    <row r="338" spans="2:28" ht="15" customHeight="1"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</row>
    <row r="339" spans="2:28" ht="15" customHeight="1"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</row>
    <row r="340" spans="2:28" ht="15" customHeight="1"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</row>
    <row r="341" spans="2:28" ht="15" customHeight="1"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</row>
    <row r="342" spans="2:28" ht="15" customHeight="1">
      <c r="B342" s="65" t="s">
        <v>95</v>
      </c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</row>
    <row r="343" spans="2:28" ht="15" customHeight="1"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</row>
    <row r="344" spans="2:28" ht="15" customHeight="1">
      <c r="L344" s="67"/>
      <c r="M344" s="67" t="s">
        <v>96</v>
      </c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</row>
    <row r="345" spans="2:28" ht="15" customHeight="1"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</row>
    <row r="346" spans="2:28" ht="15" customHeight="1">
      <c r="L346" s="67"/>
      <c r="M346" s="67" t="s">
        <v>97</v>
      </c>
      <c r="N346" s="67" t="s">
        <v>98</v>
      </c>
      <c r="O346" s="67" t="s">
        <v>99</v>
      </c>
      <c r="P346" s="67" t="s">
        <v>100</v>
      </c>
      <c r="Q346" s="67" t="s">
        <v>101</v>
      </c>
      <c r="R346" s="67" t="s">
        <v>102</v>
      </c>
      <c r="S346" s="67"/>
      <c r="T346" s="67"/>
      <c r="U346" s="67"/>
      <c r="V346" s="67"/>
      <c r="W346" s="67"/>
      <c r="X346" s="67"/>
      <c r="Y346" s="67"/>
      <c r="Z346" s="67"/>
      <c r="AA346" s="67"/>
      <c r="AB346" s="67"/>
    </row>
    <row r="347" spans="2:28" ht="15" customHeight="1">
      <c r="L347" s="68" t="s">
        <v>6</v>
      </c>
      <c r="M347" s="69">
        <v>0.15277777777777779</v>
      </c>
      <c r="N347" s="69">
        <v>0.2638888888888889</v>
      </c>
      <c r="O347" s="69">
        <v>0.1388888888888889</v>
      </c>
      <c r="P347" s="69">
        <v>0.15277777777777779</v>
      </c>
      <c r="Q347" s="69">
        <v>2.7777777777777776E-2</v>
      </c>
      <c r="R347" s="70">
        <v>0.2638888888888889</v>
      </c>
      <c r="S347" s="67"/>
      <c r="T347" s="67"/>
      <c r="U347" s="67"/>
      <c r="V347" s="67"/>
      <c r="W347" s="67"/>
      <c r="X347" s="67"/>
      <c r="Y347" s="67"/>
      <c r="Z347" s="67"/>
      <c r="AA347" s="67"/>
      <c r="AB347" s="67"/>
    </row>
    <row r="348" spans="2:28" ht="15" customHeight="1">
      <c r="L348" s="71" t="s">
        <v>7</v>
      </c>
      <c r="M348" s="72">
        <v>0.2</v>
      </c>
      <c r="N348" s="72">
        <v>6.6666666666666666E-2</v>
      </c>
      <c r="O348" s="72">
        <v>0.2</v>
      </c>
      <c r="P348" s="72">
        <v>6.6666666666666666E-2</v>
      </c>
      <c r="Q348" s="72">
        <v>6.6666666666666666E-2</v>
      </c>
      <c r="R348" s="73">
        <v>0.4</v>
      </c>
      <c r="S348" s="67"/>
      <c r="T348" s="67"/>
      <c r="U348" s="67"/>
      <c r="V348" s="67"/>
      <c r="W348" s="67"/>
      <c r="X348" s="67"/>
      <c r="Y348" s="67"/>
      <c r="Z348" s="67"/>
      <c r="AA348" s="67"/>
      <c r="AB348" s="67"/>
    </row>
    <row r="349" spans="2:28" ht="15" customHeight="1">
      <c r="L349" s="71" t="s">
        <v>8</v>
      </c>
      <c r="M349" s="72">
        <v>0.11290322580645162</v>
      </c>
      <c r="N349" s="72">
        <v>0.29032258064516125</v>
      </c>
      <c r="O349" s="72">
        <v>0.16129032258064516</v>
      </c>
      <c r="P349" s="72">
        <v>9.6774193548387094E-2</v>
      </c>
      <c r="Q349" s="72">
        <v>1.6129032258064516E-2</v>
      </c>
      <c r="R349" s="73">
        <v>0.32258064516129031</v>
      </c>
      <c r="S349" s="67"/>
      <c r="T349" s="67"/>
      <c r="U349" s="67"/>
      <c r="V349" s="67"/>
      <c r="W349" s="67"/>
      <c r="X349" s="67"/>
      <c r="Y349" s="67"/>
      <c r="Z349" s="67"/>
      <c r="AA349" s="67"/>
      <c r="AB349" s="67"/>
    </row>
    <row r="350" spans="2:28" ht="15" customHeight="1">
      <c r="L350" s="71" t="s">
        <v>9</v>
      </c>
      <c r="M350" s="72">
        <v>0.25</v>
      </c>
      <c r="N350" s="72">
        <v>0.25</v>
      </c>
      <c r="O350" s="72">
        <v>8.3333333333333343E-2</v>
      </c>
      <c r="P350" s="72">
        <v>0</v>
      </c>
      <c r="Q350" s="72">
        <v>8.3333333333333343E-2</v>
      </c>
      <c r="R350" s="73">
        <v>0.33333333333333337</v>
      </c>
      <c r="S350" s="67"/>
      <c r="T350" s="67"/>
      <c r="U350" s="67"/>
      <c r="V350" s="67"/>
      <c r="W350" s="67"/>
      <c r="X350" s="67"/>
      <c r="Y350" s="67"/>
      <c r="Z350" s="67"/>
      <c r="AA350" s="67"/>
      <c r="AB350" s="67"/>
    </row>
    <row r="351" spans="2:28" ht="15" customHeight="1">
      <c r="L351" s="71" t="s">
        <v>10</v>
      </c>
      <c r="M351" s="72">
        <v>0.125</v>
      </c>
      <c r="N351" s="72">
        <v>0.125</v>
      </c>
      <c r="O351" s="72">
        <v>0.125</v>
      </c>
      <c r="P351" s="72">
        <v>6.25E-2</v>
      </c>
      <c r="Q351" s="72">
        <v>0.125</v>
      </c>
      <c r="R351" s="73">
        <v>0.4375</v>
      </c>
      <c r="S351" s="67"/>
      <c r="T351" s="67"/>
      <c r="U351" s="67"/>
      <c r="V351" s="67"/>
      <c r="W351" s="67"/>
      <c r="X351" s="67"/>
      <c r="Y351" s="67"/>
      <c r="Z351" s="67"/>
      <c r="AA351" s="67"/>
      <c r="AB351" s="67"/>
    </row>
    <row r="352" spans="2:28" ht="15" customHeight="1"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</row>
    <row r="353" spans="2:28" ht="15" customHeight="1"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</row>
    <row r="354" spans="2:28" ht="15" customHeight="1"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</row>
    <row r="355" spans="2:28" ht="15" customHeight="1"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</row>
    <row r="356" spans="2:28" ht="15" customHeight="1"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</row>
    <row r="357" spans="2:28" ht="15" customHeight="1"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</row>
    <row r="358" spans="2:28" ht="15" customHeight="1"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</row>
    <row r="359" spans="2:28" ht="15" customHeight="1"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</row>
    <row r="360" spans="2:28" ht="15" customHeight="1"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</row>
    <row r="361" spans="2:28" ht="15" customHeight="1"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</row>
    <row r="362" spans="2:28" ht="15" customHeight="1"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</row>
    <row r="363" spans="2:28" ht="15" customHeight="1"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</row>
    <row r="364" spans="2:28" ht="15" customHeight="1"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</row>
    <row r="365" spans="2:28" ht="15" customHeight="1"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</row>
    <row r="366" spans="2:28" ht="15" customHeight="1">
      <c r="B366" s="65" t="s">
        <v>103</v>
      </c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</row>
    <row r="367" spans="2:28" ht="15" customHeight="1"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</row>
    <row r="368" spans="2:28" ht="15" customHeight="1"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</row>
    <row r="369" spans="12:28" ht="15" customHeight="1"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</row>
    <row r="370" spans="12:28" ht="15" customHeight="1">
      <c r="L370" s="67"/>
      <c r="M370" s="67" t="s">
        <v>104</v>
      </c>
      <c r="N370" s="67" t="s">
        <v>105</v>
      </c>
      <c r="O370" s="67" t="s">
        <v>106</v>
      </c>
      <c r="P370" s="67" t="s">
        <v>107</v>
      </c>
      <c r="Q370" s="67" t="s">
        <v>108</v>
      </c>
      <c r="R370" s="67" t="s">
        <v>109</v>
      </c>
      <c r="S370" s="67" t="s">
        <v>110</v>
      </c>
      <c r="T370" s="67" t="s">
        <v>111</v>
      </c>
      <c r="U370" s="67" t="s">
        <v>112</v>
      </c>
      <c r="V370" s="67"/>
      <c r="W370" s="67"/>
      <c r="X370" s="67"/>
      <c r="Y370" s="67"/>
      <c r="Z370" s="67"/>
      <c r="AA370" s="67"/>
      <c r="AB370" s="67"/>
    </row>
    <row r="371" spans="12:28" ht="15" customHeight="1">
      <c r="L371" s="68" t="s">
        <v>6</v>
      </c>
      <c r="M371" s="69">
        <v>0.48</v>
      </c>
      <c r="N371" s="69">
        <v>5.333333333333333E-2</v>
      </c>
      <c r="O371" s="69">
        <v>1.3333333333333332E-2</v>
      </c>
      <c r="P371" s="69">
        <v>0.08</v>
      </c>
      <c r="Q371" s="69">
        <v>0</v>
      </c>
      <c r="R371" s="69">
        <v>5.333333333333333E-2</v>
      </c>
      <c r="S371" s="69">
        <v>0.54666666666666663</v>
      </c>
      <c r="T371" s="69">
        <v>1</v>
      </c>
      <c r="U371" s="70">
        <v>0</v>
      </c>
      <c r="V371" s="67"/>
      <c r="W371" s="67"/>
      <c r="X371" s="67"/>
      <c r="Y371" s="67"/>
      <c r="Z371" s="67"/>
      <c r="AA371" s="67"/>
      <c r="AB371" s="67"/>
    </row>
    <row r="372" spans="12:28" ht="15" customHeight="1">
      <c r="L372" s="71" t="s">
        <v>7</v>
      </c>
      <c r="M372" s="72">
        <v>0.26315789473684209</v>
      </c>
      <c r="N372" s="72">
        <v>0.2105263157894737</v>
      </c>
      <c r="O372" s="72">
        <v>5.2631578947368425E-2</v>
      </c>
      <c r="P372" s="72">
        <v>0.2105263157894737</v>
      </c>
      <c r="Q372" s="72">
        <v>0</v>
      </c>
      <c r="R372" s="72">
        <v>0</v>
      </c>
      <c r="S372" s="72">
        <v>0.73684210526315796</v>
      </c>
      <c r="T372" s="72">
        <v>0</v>
      </c>
      <c r="U372" s="73">
        <v>0</v>
      </c>
      <c r="V372" s="67"/>
      <c r="W372" s="67"/>
      <c r="X372" s="67"/>
      <c r="Y372" s="67"/>
      <c r="Z372" s="67"/>
      <c r="AA372" s="67"/>
      <c r="AB372" s="67"/>
    </row>
    <row r="373" spans="12:28" ht="15" customHeight="1">
      <c r="L373" s="71" t="s">
        <v>8</v>
      </c>
      <c r="M373" s="72">
        <v>0.31428571428571428</v>
      </c>
      <c r="N373" s="72">
        <v>7.1428571428571438E-2</v>
      </c>
      <c r="O373" s="72">
        <v>2.8571428571428571E-2</v>
      </c>
      <c r="P373" s="72">
        <v>1.4285714285714285E-2</v>
      </c>
      <c r="Q373" s="72">
        <v>0</v>
      </c>
      <c r="R373" s="72">
        <v>2.8571428571428571E-2</v>
      </c>
      <c r="S373" s="72">
        <v>0.74285714285714288</v>
      </c>
      <c r="T373" s="72">
        <v>0.4</v>
      </c>
      <c r="U373" s="73">
        <v>0.6</v>
      </c>
      <c r="V373" s="67"/>
      <c r="W373" s="67"/>
      <c r="X373" s="67"/>
      <c r="Y373" s="67"/>
      <c r="Z373" s="67"/>
      <c r="AA373" s="67"/>
      <c r="AB373" s="67"/>
    </row>
    <row r="374" spans="12:28" ht="15" customHeight="1">
      <c r="L374" s="71" t="s">
        <v>9</v>
      </c>
      <c r="M374" s="72">
        <v>0.4</v>
      </c>
      <c r="N374" s="72">
        <v>0.33333333333333337</v>
      </c>
      <c r="O374" s="72">
        <v>0</v>
      </c>
      <c r="P374" s="72">
        <v>0.2</v>
      </c>
      <c r="Q374" s="72">
        <v>0</v>
      </c>
      <c r="R374" s="72">
        <v>0</v>
      </c>
      <c r="S374" s="72">
        <v>0.6</v>
      </c>
      <c r="T374" s="72">
        <v>0</v>
      </c>
      <c r="U374" s="73">
        <v>0</v>
      </c>
      <c r="V374" s="67"/>
      <c r="W374" s="67"/>
      <c r="X374" s="67"/>
      <c r="Y374" s="67"/>
      <c r="Z374" s="67"/>
      <c r="AA374" s="67"/>
      <c r="AB374" s="67"/>
    </row>
    <row r="375" spans="12:28" ht="15" customHeight="1">
      <c r="L375" s="71" t="s">
        <v>10</v>
      </c>
      <c r="M375" s="72">
        <v>0.58823529411764708</v>
      </c>
      <c r="N375" s="72">
        <v>0.29411764705882354</v>
      </c>
      <c r="O375" s="72">
        <v>5.8823529411764712E-2</v>
      </c>
      <c r="P375" s="72">
        <v>5.8823529411764712E-2</v>
      </c>
      <c r="Q375" s="72">
        <v>0</v>
      </c>
      <c r="R375" s="72">
        <v>0</v>
      </c>
      <c r="S375" s="72">
        <v>0.76470588235294112</v>
      </c>
      <c r="T375" s="72">
        <v>0</v>
      </c>
      <c r="U375" s="73">
        <v>0</v>
      </c>
      <c r="V375" s="67"/>
      <c r="W375" s="67"/>
      <c r="X375" s="67"/>
      <c r="Y375" s="67"/>
      <c r="Z375" s="67"/>
      <c r="AA375" s="67"/>
      <c r="AB375" s="67"/>
    </row>
    <row r="376" spans="12:28" ht="15" customHeight="1"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</row>
    <row r="377" spans="12:28" ht="15" customHeight="1"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</row>
    <row r="378" spans="12:28" ht="15" customHeight="1"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</row>
    <row r="379" spans="12:28" ht="15" customHeight="1"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</row>
    <row r="380" spans="12:28" ht="15" customHeight="1"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</row>
    <row r="381" spans="12:28" ht="15" customHeight="1"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</row>
    <row r="382" spans="12:28" ht="15" customHeight="1"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</row>
    <row r="383" spans="12:28" ht="15" customHeight="1"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</row>
    <row r="384" spans="12:28" ht="15" customHeight="1"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</row>
    <row r="385" spans="2:39" ht="15" customHeight="1"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</row>
    <row r="386" spans="2:39" ht="15" customHeight="1"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</row>
    <row r="387" spans="2:39" ht="15" customHeight="1"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</row>
    <row r="388" spans="2:39" ht="15" customHeight="1"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</row>
    <row r="389" spans="2:39" ht="15" customHeight="1"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</row>
    <row r="390" spans="2:39" ht="15" customHeight="1"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</row>
    <row r="391" spans="2:39" ht="15" customHeight="1"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</row>
    <row r="392" spans="2:39" ht="15" customHeight="1">
      <c r="B392" s="65" t="s">
        <v>115</v>
      </c>
      <c r="K392" s="103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</row>
    <row r="393" spans="2:39" ht="15" customHeight="1">
      <c r="K393" s="103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</row>
    <row r="394" spans="2:39" ht="15" customHeight="1">
      <c r="K394" s="103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</row>
    <row r="395" spans="2:39" ht="15" customHeight="1">
      <c r="K395" s="103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</row>
    <row r="396" spans="2:39" ht="15" customHeight="1">
      <c r="K396" s="103"/>
      <c r="L396" s="67"/>
      <c r="M396" s="67"/>
      <c r="N396" s="67"/>
      <c r="O396" s="103"/>
      <c r="P396" s="103" t="s">
        <v>116</v>
      </c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</row>
    <row r="397" spans="2:39" ht="15" customHeight="1">
      <c r="K397" s="103"/>
      <c r="L397" s="67"/>
      <c r="M397" s="67"/>
      <c r="N397" s="67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</row>
    <row r="398" spans="2:39" ht="15" customHeight="1">
      <c r="K398" s="103"/>
      <c r="L398" s="67"/>
      <c r="M398" s="67"/>
      <c r="N398" s="67"/>
      <c r="O398" s="103"/>
      <c r="P398" s="103" t="s">
        <v>118</v>
      </c>
      <c r="Q398" s="103" t="s">
        <v>119</v>
      </c>
      <c r="R398" s="103" t="s">
        <v>120</v>
      </c>
      <c r="S398" s="103" t="s">
        <v>122</v>
      </c>
      <c r="T398" s="103" t="s">
        <v>123</v>
      </c>
      <c r="U398" s="103" t="s">
        <v>124</v>
      </c>
      <c r="V398" s="103" t="s">
        <v>125</v>
      </c>
      <c r="W398" s="103" t="s">
        <v>126</v>
      </c>
      <c r="X398" s="103" t="s">
        <v>128</v>
      </c>
      <c r="Y398" s="103" t="s">
        <v>129</v>
      </c>
      <c r="Z398" s="103" t="s">
        <v>131</v>
      </c>
      <c r="AA398" s="103" t="s">
        <v>132</v>
      </c>
      <c r="AB398" s="103" t="s">
        <v>133</v>
      </c>
      <c r="AC398" s="103" t="s">
        <v>134</v>
      </c>
      <c r="AD398" s="103" t="s">
        <v>135</v>
      </c>
      <c r="AE398" s="103" t="s">
        <v>137</v>
      </c>
      <c r="AF398" s="103" t="s">
        <v>138</v>
      </c>
      <c r="AG398" s="103" t="s">
        <v>139</v>
      </c>
      <c r="AH398" s="103" t="s">
        <v>140</v>
      </c>
      <c r="AI398" s="103" t="s">
        <v>141</v>
      </c>
      <c r="AJ398" s="103" t="s">
        <v>142</v>
      </c>
      <c r="AK398" s="103"/>
      <c r="AL398" s="103"/>
      <c r="AM398" s="103"/>
    </row>
    <row r="399" spans="2:39" ht="15" customHeight="1">
      <c r="K399" s="103"/>
      <c r="L399" s="67"/>
      <c r="M399" s="67"/>
      <c r="N399" s="67"/>
      <c r="O399" s="107" t="s">
        <v>6</v>
      </c>
      <c r="P399" s="108">
        <v>1.3333333333333332E-2</v>
      </c>
      <c r="Q399" s="108">
        <v>1.3333333333333332E-2</v>
      </c>
      <c r="R399" s="108">
        <v>6.6666666666666666E-2</v>
      </c>
      <c r="S399" s="108">
        <v>1.3333333333333332E-2</v>
      </c>
      <c r="T399" s="108">
        <v>0</v>
      </c>
      <c r="U399" s="108">
        <v>1.3333333333333332E-2</v>
      </c>
      <c r="V399" s="108">
        <v>1.3333333333333332E-2</v>
      </c>
      <c r="W399" s="108">
        <v>1.3333333333333332E-2</v>
      </c>
      <c r="X399" s="108">
        <v>1.3333333333333332E-2</v>
      </c>
      <c r="Y399" s="108">
        <v>1.3333333333333332E-2</v>
      </c>
      <c r="Z399" s="108">
        <v>0.4</v>
      </c>
      <c r="AA399" s="108">
        <v>2.6666666666666665E-2</v>
      </c>
      <c r="AB399" s="108">
        <v>1.3333333333333332E-2</v>
      </c>
      <c r="AC399" s="108">
        <v>6.6666666666666666E-2</v>
      </c>
      <c r="AD399" s="108">
        <v>0</v>
      </c>
      <c r="AE399" s="108">
        <v>1.3333333333333332E-2</v>
      </c>
      <c r="AF399" s="108">
        <v>0.21333333333333332</v>
      </c>
      <c r="AG399" s="108">
        <v>0</v>
      </c>
      <c r="AH399" s="108">
        <v>9.3333333333333338E-2</v>
      </c>
      <c r="AI399" s="108">
        <v>0</v>
      </c>
      <c r="AJ399" s="108">
        <v>0</v>
      </c>
      <c r="AK399" s="103"/>
      <c r="AL399" s="103"/>
      <c r="AM399" s="103"/>
    </row>
    <row r="400" spans="2:39" ht="15" customHeight="1">
      <c r="K400" s="103"/>
      <c r="L400" s="67"/>
      <c r="M400" s="67"/>
      <c r="N400" s="67"/>
      <c r="O400" s="109" t="s">
        <v>7</v>
      </c>
      <c r="P400" s="110">
        <v>0</v>
      </c>
      <c r="Q400" s="110">
        <v>5.2631578947368425E-2</v>
      </c>
      <c r="R400" s="110">
        <v>5.2631578947368425E-2</v>
      </c>
      <c r="S400" s="110">
        <v>0</v>
      </c>
      <c r="T400" s="110">
        <v>0</v>
      </c>
      <c r="U400" s="110">
        <v>5.2631578947368425E-2</v>
      </c>
      <c r="V400" s="110">
        <v>0</v>
      </c>
      <c r="W400" s="110">
        <v>0</v>
      </c>
      <c r="X400" s="110">
        <v>0</v>
      </c>
      <c r="Y400" s="110">
        <v>5.2631578947368425E-2</v>
      </c>
      <c r="Z400" s="110">
        <v>0.2105263157894737</v>
      </c>
      <c r="AA400" s="110">
        <v>0</v>
      </c>
      <c r="AB400" s="110">
        <v>5.2631578947368425E-2</v>
      </c>
      <c r="AC400" s="110">
        <v>0</v>
      </c>
      <c r="AD400" s="110">
        <v>0</v>
      </c>
      <c r="AE400" s="110">
        <v>0</v>
      </c>
      <c r="AF400" s="110">
        <v>0.15789473684210525</v>
      </c>
      <c r="AG400" s="110">
        <v>0</v>
      </c>
      <c r="AH400" s="110">
        <v>0.26315789473684209</v>
      </c>
      <c r="AI400" s="110">
        <v>0</v>
      </c>
      <c r="AJ400" s="110">
        <v>0.10526315789473685</v>
      </c>
      <c r="AK400" s="103"/>
      <c r="AL400" s="103"/>
      <c r="AM400" s="103"/>
    </row>
    <row r="401" spans="11:39" ht="15" customHeight="1">
      <c r="K401" s="103"/>
      <c r="L401" s="67"/>
      <c r="M401" s="67"/>
      <c r="N401" s="67"/>
      <c r="O401" s="109" t="s">
        <v>8</v>
      </c>
      <c r="P401" s="110">
        <v>0</v>
      </c>
      <c r="Q401" s="110">
        <v>0</v>
      </c>
      <c r="R401" s="110">
        <v>1.4285714285714285E-2</v>
      </c>
      <c r="S401" s="110">
        <v>1.4285714285714285E-2</v>
      </c>
      <c r="T401" s="110">
        <v>1.4285714285714285E-2</v>
      </c>
      <c r="U401" s="110">
        <v>4.2857142857142858E-2</v>
      </c>
      <c r="V401" s="110">
        <v>0</v>
      </c>
      <c r="W401" s="110">
        <v>0</v>
      </c>
      <c r="X401" s="110">
        <v>0</v>
      </c>
      <c r="Y401" s="110">
        <v>0</v>
      </c>
      <c r="Z401" s="110">
        <v>0.45714285714285713</v>
      </c>
      <c r="AA401" s="110">
        <v>4.2857142857142858E-2</v>
      </c>
      <c r="AB401" s="110">
        <v>2.8571428571428571E-2</v>
      </c>
      <c r="AC401" s="110">
        <v>4.2857142857142858E-2</v>
      </c>
      <c r="AD401" s="110">
        <v>2.8571428571428571E-2</v>
      </c>
      <c r="AE401" s="110">
        <v>2.8571428571428571E-2</v>
      </c>
      <c r="AF401" s="110">
        <v>0.2</v>
      </c>
      <c r="AG401" s="110">
        <v>2.8571428571428571E-2</v>
      </c>
      <c r="AH401" s="110">
        <v>4.2857142857142858E-2</v>
      </c>
      <c r="AI401" s="110">
        <v>1.4285714285714285E-2</v>
      </c>
      <c r="AJ401" s="110">
        <v>0</v>
      </c>
      <c r="AK401" s="103"/>
      <c r="AL401" s="103"/>
      <c r="AM401" s="103"/>
    </row>
    <row r="402" spans="11:39" ht="15" customHeight="1">
      <c r="K402" s="103"/>
      <c r="L402" s="67"/>
      <c r="M402" s="67"/>
      <c r="N402" s="67"/>
      <c r="O402" s="109" t="s">
        <v>9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10">
        <v>6.6666666666666666E-2</v>
      </c>
      <c r="V402" s="110">
        <v>0</v>
      </c>
      <c r="W402" s="110">
        <v>0</v>
      </c>
      <c r="X402" s="110">
        <v>0</v>
      </c>
      <c r="Y402" s="110">
        <v>0</v>
      </c>
      <c r="Z402" s="110">
        <v>0.33333333333333337</v>
      </c>
      <c r="AA402" s="110">
        <v>0</v>
      </c>
      <c r="AB402" s="110">
        <v>0</v>
      </c>
      <c r="AC402" s="110">
        <v>6.6666666666666666E-2</v>
      </c>
      <c r="AD402" s="110">
        <v>6.6666666666666666E-2</v>
      </c>
      <c r="AE402" s="110">
        <v>0</v>
      </c>
      <c r="AF402" s="110">
        <v>0.13333333333333333</v>
      </c>
      <c r="AG402" s="110">
        <v>6.6666666666666666E-2</v>
      </c>
      <c r="AH402" s="110">
        <v>0.26666666666666666</v>
      </c>
      <c r="AI402" s="110">
        <v>0</v>
      </c>
      <c r="AJ402" s="110">
        <v>0</v>
      </c>
      <c r="AK402" s="103"/>
      <c r="AL402" s="103"/>
      <c r="AM402" s="103"/>
    </row>
    <row r="403" spans="11:39" ht="15" customHeight="1">
      <c r="K403" s="103"/>
      <c r="L403" s="67"/>
      <c r="M403" s="67"/>
      <c r="N403" s="67"/>
      <c r="O403" s="109" t="s">
        <v>10</v>
      </c>
      <c r="P403" s="110">
        <v>0</v>
      </c>
      <c r="Q403" s="110">
        <v>0</v>
      </c>
      <c r="R403" s="110">
        <v>0</v>
      </c>
      <c r="S403" s="110">
        <v>5.8823529411764712E-2</v>
      </c>
      <c r="T403" s="110">
        <v>5.8823529411764712E-2</v>
      </c>
      <c r="U403" s="110">
        <v>0</v>
      </c>
      <c r="V403" s="110">
        <v>5.8823529411764712E-2</v>
      </c>
      <c r="W403" s="110">
        <v>0</v>
      </c>
      <c r="X403" s="110">
        <v>0</v>
      </c>
      <c r="Y403" s="110">
        <v>0</v>
      </c>
      <c r="Z403" s="110">
        <v>0.35294117647058826</v>
      </c>
      <c r="AA403" s="110">
        <v>5.8823529411764712E-2</v>
      </c>
      <c r="AB403" s="110">
        <v>0</v>
      </c>
      <c r="AC403" s="110">
        <v>5.8823529411764712E-2</v>
      </c>
      <c r="AD403" s="110">
        <v>0</v>
      </c>
      <c r="AE403" s="110">
        <v>5.8823529411764712E-2</v>
      </c>
      <c r="AF403" s="110">
        <v>0.11764705882352942</v>
      </c>
      <c r="AG403" s="110">
        <v>0.11764705882352942</v>
      </c>
      <c r="AH403" s="110">
        <v>5.8823529411764712E-2</v>
      </c>
      <c r="AI403" s="110">
        <v>0</v>
      </c>
      <c r="AJ403" s="110">
        <v>0</v>
      </c>
      <c r="AK403" s="103"/>
      <c r="AL403" s="103"/>
      <c r="AM403" s="103"/>
    </row>
    <row r="404" spans="11:39" ht="15" customHeight="1">
      <c r="K404" s="103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</row>
    <row r="405" spans="11:39" ht="15" customHeight="1">
      <c r="K405" s="103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</row>
    <row r="406" spans="11:39" ht="15" customHeight="1">
      <c r="K406" s="103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</row>
    <row r="407" spans="11:39" ht="15" customHeight="1">
      <c r="K407" s="103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</row>
    <row r="408" spans="11:39" ht="15" customHeight="1"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</row>
    <row r="409" spans="11:39" ht="15" customHeight="1"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</row>
    <row r="410" spans="11:39" ht="15" customHeight="1"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</row>
    <row r="411" spans="11:39" ht="15" customHeight="1"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</row>
    <row r="412" spans="11:39" ht="15" customHeight="1"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</row>
    <row r="413" spans="11:39" ht="15" customHeight="1"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</row>
    <row r="414" spans="11:39" ht="15" customHeight="1"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</row>
    <row r="415" spans="11:39" ht="15" customHeight="1"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</row>
    <row r="416" spans="11:39" ht="15" customHeight="1"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</row>
    <row r="417" spans="2:28" ht="15" customHeight="1"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</row>
    <row r="418" spans="2:28" ht="12.75" customHeight="1"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</row>
    <row r="419" spans="2:28" ht="15" customHeight="1">
      <c r="B419" s="65" t="s">
        <v>315</v>
      </c>
      <c r="J419" s="112"/>
      <c r="K419" s="112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</row>
    <row r="420" spans="2:28" ht="15" customHeight="1">
      <c r="J420" s="112"/>
      <c r="K420" s="112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</row>
    <row r="421" spans="2:28" ht="15" customHeight="1">
      <c r="J421" s="112"/>
      <c r="K421" s="112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</row>
    <row r="422" spans="2:28" ht="15" customHeight="1">
      <c r="J422" s="112"/>
      <c r="K422" s="112"/>
      <c r="L422" s="67"/>
      <c r="M422" s="67" t="s">
        <v>146</v>
      </c>
      <c r="N422" s="67" t="s">
        <v>147</v>
      </c>
      <c r="O422" s="67" t="s">
        <v>148</v>
      </c>
      <c r="P422" s="67" t="s">
        <v>149</v>
      </c>
      <c r="Q422" s="67" t="s">
        <v>152</v>
      </c>
      <c r="R422" s="67" t="s">
        <v>153</v>
      </c>
      <c r="S422" s="67" t="s">
        <v>154</v>
      </c>
      <c r="T422" s="67" t="s">
        <v>155</v>
      </c>
      <c r="U422" s="67"/>
      <c r="V422" s="67"/>
      <c r="W422" s="67"/>
      <c r="X422" s="67"/>
      <c r="Y422" s="67"/>
      <c r="Z422" s="67"/>
      <c r="AA422" s="67"/>
      <c r="AB422" s="67"/>
    </row>
    <row r="423" spans="2:28" ht="15" customHeight="1">
      <c r="J423" s="112"/>
      <c r="K423" s="112"/>
      <c r="L423" s="68" t="s">
        <v>6</v>
      </c>
      <c r="M423" s="92">
        <v>4.6086956521739131</v>
      </c>
      <c r="N423" s="92">
        <v>4.246376811594204</v>
      </c>
      <c r="O423" s="92">
        <v>3.9130434782608692</v>
      </c>
      <c r="P423" s="92">
        <v>4.3478260869565224</v>
      </c>
      <c r="Q423" s="92">
        <v>5.3333333333333339</v>
      </c>
      <c r="R423" s="92">
        <v>5.2463768115942004</v>
      </c>
      <c r="S423" s="92">
        <v>5.2898550724637659</v>
      </c>
      <c r="T423" s="92">
        <v>5.246376811594204</v>
      </c>
      <c r="U423" s="67"/>
      <c r="V423" s="67"/>
      <c r="W423" s="67"/>
      <c r="X423" s="67"/>
      <c r="Y423" s="67"/>
      <c r="Z423" s="67"/>
      <c r="AA423" s="67"/>
      <c r="AB423" s="67"/>
    </row>
    <row r="424" spans="2:28" ht="15" customHeight="1">
      <c r="J424" s="112"/>
      <c r="K424" s="112"/>
      <c r="L424" s="71" t="s">
        <v>7</v>
      </c>
      <c r="M424" s="93">
        <v>4.4285714285714288</v>
      </c>
      <c r="N424" s="93">
        <v>4.5</v>
      </c>
      <c r="O424" s="93">
        <v>3.6428571428571432</v>
      </c>
      <c r="P424" s="93">
        <v>4.7142857142857135</v>
      </c>
      <c r="Q424" s="93">
        <v>5.3076923076923075</v>
      </c>
      <c r="R424" s="93">
        <v>5.5714285714285712</v>
      </c>
      <c r="S424" s="93">
        <v>5.5714285714285712</v>
      </c>
      <c r="T424" s="93">
        <v>5.7142857142857135</v>
      </c>
      <c r="U424" s="67"/>
      <c r="V424" s="67"/>
      <c r="W424" s="67"/>
      <c r="X424" s="67"/>
      <c r="Y424" s="67"/>
      <c r="Z424" s="67"/>
      <c r="AA424" s="67"/>
      <c r="AB424" s="67"/>
    </row>
    <row r="425" spans="2:28" ht="15" customHeight="1">
      <c r="J425" s="112"/>
      <c r="K425" s="112"/>
      <c r="L425" s="71" t="s">
        <v>8</v>
      </c>
      <c r="M425" s="93">
        <v>4.3275862068965516</v>
      </c>
      <c r="N425" s="93">
        <v>4.6206896551724128</v>
      </c>
      <c r="O425" s="93">
        <v>3.0344827586206899</v>
      </c>
      <c r="P425" s="93">
        <v>4.9827586206896557</v>
      </c>
      <c r="Q425" s="93">
        <v>5.482758620689653</v>
      </c>
      <c r="R425" s="93">
        <v>5.1034482758620694</v>
      </c>
      <c r="S425" s="93">
        <v>5.2413793103448274</v>
      </c>
      <c r="T425" s="93">
        <v>5.2758620689655169</v>
      </c>
      <c r="U425" s="67"/>
      <c r="V425" s="67"/>
      <c r="W425" s="67"/>
      <c r="X425" s="67"/>
      <c r="Y425" s="67"/>
      <c r="Z425" s="67"/>
      <c r="AA425" s="67"/>
      <c r="AB425" s="67"/>
    </row>
    <row r="426" spans="2:28" ht="15" customHeight="1">
      <c r="J426" s="112"/>
      <c r="K426" s="112"/>
      <c r="L426" s="71" t="s">
        <v>9</v>
      </c>
      <c r="M426" s="93">
        <v>3.625</v>
      </c>
      <c r="N426" s="93">
        <v>4.7499999999999991</v>
      </c>
      <c r="O426" s="93">
        <v>4.5</v>
      </c>
      <c r="P426" s="93">
        <v>5.375</v>
      </c>
      <c r="Q426" s="93">
        <v>6.125</v>
      </c>
      <c r="R426" s="93">
        <v>5.75</v>
      </c>
      <c r="S426" s="93">
        <v>6</v>
      </c>
      <c r="T426" s="93">
        <v>4.125</v>
      </c>
      <c r="U426" s="67"/>
      <c r="V426" s="67"/>
      <c r="W426" s="67"/>
      <c r="X426" s="67"/>
      <c r="Y426" s="67"/>
      <c r="Z426" s="67"/>
      <c r="AA426" s="67"/>
      <c r="AB426" s="67"/>
    </row>
    <row r="427" spans="2:28" ht="15" customHeight="1">
      <c r="J427" s="112"/>
      <c r="K427" s="112"/>
      <c r="L427" s="71" t="s">
        <v>10</v>
      </c>
      <c r="M427" s="93">
        <v>4.4375</v>
      </c>
      <c r="N427" s="93">
        <v>3.9999999999999996</v>
      </c>
      <c r="O427" s="93">
        <v>4.0625000000000009</v>
      </c>
      <c r="P427" s="93">
        <v>4.5625</v>
      </c>
      <c r="Q427" s="93">
        <v>5.25</v>
      </c>
      <c r="R427" s="93">
        <v>4.6874999999999991</v>
      </c>
      <c r="S427" s="93">
        <v>4.9375</v>
      </c>
      <c r="T427" s="93">
        <v>4.4375</v>
      </c>
      <c r="U427" s="67"/>
      <c r="V427" s="67"/>
      <c r="W427" s="67"/>
      <c r="X427" s="67"/>
      <c r="Y427" s="67"/>
      <c r="Z427" s="67"/>
      <c r="AA427" s="67"/>
      <c r="AB427" s="67"/>
    </row>
    <row r="428" spans="2:28" ht="15" customHeight="1">
      <c r="J428" s="112"/>
      <c r="K428" s="112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</row>
    <row r="429" spans="2:28" ht="15" customHeight="1">
      <c r="J429" s="112"/>
      <c r="K429" s="112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</row>
    <row r="430" spans="2:28" ht="15" customHeight="1">
      <c r="J430" s="112"/>
      <c r="K430" s="112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</row>
    <row r="431" spans="2:28" ht="15" customHeight="1">
      <c r="J431" s="112"/>
      <c r="K431" s="112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</row>
    <row r="432" spans="2:28" ht="15" customHeight="1">
      <c r="J432" s="112"/>
      <c r="K432" s="112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</row>
    <row r="433" spans="2:28" ht="15" customHeight="1">
      <c r="J433" s="112"/>
      <c r="K433" s="112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</row>
    <row r="434" spans="2:28" ht="15" customHeight="1">
      <c r="J434" s="112"/>
      <c r="K434" s="112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</row>
    <row r="435" spans="2:28" ht="15" customHeight="1">
      <c r="J435" s="112"/>
      <c r="K435" s="112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</row>
    <row r="436" spans="2:28" ht="15" customHeight="1">
      <c r="J436" s="112"/>
      <c r="K436" s="112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</row>
    <row r="437" spans="2:28" ht="15" customHeight="1">
      <c r="J437" s="112"/>
      <c r="K437" s="112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</row>
    <row r="438" spans="2:28" ht="15" customHeight="1">
      <c r="J438" s="112"/>
      <c r="K438" s="112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</row>
    <row r="439" spans="2:28" ht="15" customHeight="1">
      <c r="J439" s="112"/>
      <c r="K439" s="112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</row>
    <row r="440" spans="2:28" ht="15" customHeight="1">
      <c r="J440" s="112"/>
      <c r="K440" s="112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</row>
    <row r="441" spans="2:28" ht="15" customHeight="1">
      <c r="J441" s="112"/>
      <c r="K441" s="112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</row>
    <row r="442" spans="2:28" ht="15" customHeight="1">
      <c r="J442" s="112"/>
      <c r="K442" s="112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</row>
    <row r="443" spans="2:28" ht="15" customHeight="1">
      <c r="J443" s="112"/>
      <c r="K443" s="112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</row>
    <row r="444" spans="2:28" ht="15" customHeight="1">
      <c r="B444" s="65" t="s">
        <v>294</v>
      </c>
      <c r="J444" s="112"/>
      <c r="K444" s="112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</row>
    <row r="445" spans="2:28" ht="15" customHeight="1">
      <c r="J445" s="112"/>
      <c r="K445" s="112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</row>
    <row r="446" spans="2:28" ht="15" customHeight="1">
      <c r="J446" s="112"/>
      <c r="K446" s="112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</row>
    <row r="447" spans="2:28" ht="15" customHeight="1">
      <c r="B447" s="65" t="s">
        <v>316</v>
      </c>
      <c r="J447" s="112"/>
      <c r="K447" s="112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</row>
    <row r="448" spans="2:28" ht="15" customHeight="1">
      <c r="J448" s="112"/>
      <c r="K448" s="112"/>
      <c r="L448" s="67"/>
      <c r="M448" s="112"/>
      <c r="N448" s="112"/>
      <c r="O448" s="112"/>
      <c r="P448" s="112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</row>
    <row r="449" spans="10:28" ht="15" customHeight="1">
      <c r="J449" s="112"/>
      <c r="K449" s="112"/>
      <c r="L449" s="68" t="s">
        <v>6</v>
      </c>
      <c r="M449" s="112"/>
      <c r="N449" s="112"/>
      <c r="O449" s="112"/>
      <c r="P449" s="112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</row>
    <row r="450" spans="10:28" ht="15" customHeight="1">
      <c r="J450" s="112"/>
      <c r="K450" s="112"/>
      <c r="L450" s="71" t="s">
        <v>7</v>
      </c>
      <c r="M450" s="112"/>
      <c r="N450" s="112"/>
      <c r="O450" s="112"/>
      <c r="P450" s="112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</row>
    <row r="451" spans="10:28" ht="15" customHeight="1">
      <c r="J451" s="112"/>
      <c r="K451" s="112"/>
      <c r="L451" s="71" t="s">
        <v>8</v>
      </c>
      <c r="M451" s="112"/>
      <c r="N451" s="112"/>
      <c r="O451" s="112"/>
      <c r="P451" s="112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</row>
    <row r="452" spans="10:28" ht="15" customHeight="1">
      <c r="J452" s="112"/>
      <c r="K452" s="112"/>
      <c r="L452" s="71" t="s">
        <v>9</v>
      </c>
      <c r="M452" s="112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</row>
    <row r="453" spans="10:28" ht="15" customHeight="1">
      <c r="J453" s="112"/>
      <c r="K453" s="112"/>
      <c r="L453" s="71" t="s">
        <v>10</v>
      </c>
      <c r="M453" s="112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</row>
    <row r="454" spans="10:28" ht="15" customHeight="1">
      <c r="J454" s="112"/>
      <c r="K454" s="112"/>
      <c r="L454" s="67"/>
      <c r="M454" s="67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</row>
    <row r="455" spans="10:28" ht="15" customHeight="1">
      <c r="J455" s="112"/>
      <c r="K455" s="112"/>
      <c r="L455" s="67"/>
      <c r="M455" s="67"/>
      <c r="N455" s="103"/>
      <c r="O455" s="103" t="s">
        <v>157</v>
      </c>
      <c r="P455" s="103" t="s">
        <v>158</v>
      </c>
      <c r="Q455" s="103" t="s">
        <v>159</v>
      </c>
      <c r="R455" s="103" t="s">
        <v>160</v>
      </c>
      <c r="S455" s="103" t="s">
        <v>161</v>
      </c>
      <c r="T455" s="103"/>
      <c r="U455" s="103"/>
      <c r="V455" s="103"/>
      <c r="W455" s="103"/>
    </row>
    <row r="456" spans="10:28" ht="15" customHeight="1">
      <c r="J456" s="112"/>
      <c r="K456" s="112"/>
      <c r="L456" s="67"/>
      <c r="M456" s="67"/>
      <c r="N456" s="107" t="s">
        <v>6</v>
      </c>
      <c r="O456" s="138">
        <v>5.2741935483870961</v>
      </c>
      <c r="P456" s="138">
        <v>4.5161290322580649</v>
      </c>
      <c r="Q456" s="138">
        <v>4.419354838709677</v>
      </c>
      <c r="R456" s="138">
        <v>4.4516129032258069</v>
      </c>
      <c r="S456" s="138">
        <v>4.8153846153846152</v>
      </c>
      <c r="T456" s="103"/>
      <c r="U456" s="103"/>
      <c r="V456" s="103"/>
      <c r="W456" s="103"/>
    </row>
    <row r="457" spans="10:28" ht="15" customHeight="1">
      <c r="J457" s="112"/>
      <c r="K457" s="112"/>
      <c r="L457" s="67"/>
      <c r="M457" s="67"/>
      <c r="N457" s="109" t="s">
        <v>7</v>
      </c>
      <c r="O457" s="139">
        <v>5.7</v>
      </c>
      <c r="P457" s="139">
        <v>5.4</v>
      </c>
      <c r="Q457" s="139">
        <v>4.9999999999999991</v>
      </c>
      <c r="R457" s="139">
        <v>4.1999999999999993</v>
      </c>
      <c r="S457" s="139">
        <v>5.8571428571428577</v>
      </c>
      <c r="T457" s="103"/>
      <c r="U457" s="103"/>
      <c r="V457" s="103"/>
      <c r="W457" s="103"/>
    </row>
    <row r="458" spans="10:28" ht="15" customHeight="1">
      <c r="J458" s="112"/>
      <c r="K458" s="112"/>
      <c r="L458" s="67"/>
      <c r="M458" s="67"/>
      <c r="N458" s="109" t="s">
        <v>8</v>
      </c>
      <c r="O458" s="139">
        <v>5.1153846153846168</v>
      </c>
      <c r="P458" s="139">
        <v>4.1538461538461533</v>
      </c>
      <c r="Q458" s="139">
        <v>4.1538461538461551</v>
      </c>
      <c r="R458" s="139">
        <v>4.5384615384615365</v>
      </c>
      <c r="S458" s="139">
        <v>5.2931034482758639</v>
      </c>
      <c r="T458" s="103"/>
      <c r="U458" s="103"/>
      <c r="V458" s="103"/>
      <c r="W458" s="103"/>
    </row>
    <row r="459" spans="10:28" ht="15" customHeight="1">
      <c r="J459" s="112"/>
      <c r="K459" s="112"/>
      <c r="L459" s="67"/>
      <c r="M459" s="67"/>
      <c r="N459" s="109" t="s">
        <v>9</v>
      </c>
      <c r="O459" s="139">
        <v>5.75</v>
      </c>
      <c r="P459" s="139">
        <v>4.8571428571428568</v>
      </c>
      <c r="Q459" s="139">
        <v>4.1428571428571432</v>
      </c>
      <c r="R459" s="139">
        <v>3.4285714285714288</v>
      </c>
      <c r="S459" s="139">
        <v>6.1</v>
      </c>
      <c r="T459" s="103"/>
      <c r="U459" s="103"/>
      <c r="V459" s="103"/>
      <c r="W459" s="103"/>
    </row>
    <row r="460" spans="10:28" ht="15" customHeight="1">
      <c r="L460" s="67"/>
      <c r="M460" s="67"/>
      <c r="N460" s="109" t="s">
        <v>10</v>
      </c>
      <c r="O460" s="139">
        <v>5.0833333333333321</v>
      </c>
      <c r="P460" s="139">
        <v>3.2500000000000004</v>
      </c>
      <c r="Q460" s="139">
        <v>3.6666666666666665</v>
      </c>
      <c r="R460" s="139">
        <v>3.9166666666666665</v>
      </c>
      <c r="S460" s="139">
        <v>5</v>
      </c>
      <c r="T460" s="103"/>
      <c r="U460" s="103"/>
      <c r="V460" s="103"/>
      <c r="W460" s="103"/>
    </row>
    <row r="461" spans="10:28" ht="15" customHeight="1"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</row>
    <row r="462" spans="10:28" ht="15" customHeight="1"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</row>
    <row r="463" spans="10:28" ht="15" customHeight="1"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</row>
    <row r="464" spans="10:28" ht="15" customHeight="1"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</row>
    <row r="465" spans="2:48" ht="15" customHeight="1"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</row>
    <row r="466" spans="2:48" ht="15" customHeight="1"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</row>
    <row r="467" spans="2:48" ht="15" customHeight="1"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</row>
    <row r="468" spans="2:48" ht="15" customHeight="1"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</row>
    <row r="469" spans="2:48" ht="15" customHeight="1"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</row>
    <row r="470" spans="2:48" ht="15" customHeight="1"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</row>
    <row r="471" spans="2:48" ht="15" customHeight="1"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</row>
    <row r="472" spans="2:48" ht="15" customHeight="1"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</row>
    <row r="473" spans="2:48" ht="15" customHeight="1"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</row>
    <row r="474" spans="2:48" ht="15" customHeight="1">
      <c r="B474" s="65" t="s">
        <v>272</v>
      </c>
      <c r="L474" s="67"/>
      <c r="M474" s="67"/>
      <c r="N474" s="67" t="s">
        <v>157</v>
      </c>
      <c r="O474" s="67" t="s">
        <v>158</v>
      </c>
      <c r="P474" s="67" t="s">
        <v>159</v>
      </c>
      <c r="Q474" s="67" t="s">
        <v>160</v>
      </c>
      <c r="R474" s="67" t="s">
        <v>161</v>
      </c>
      <c r="S474" s="67"/>
      <c r="T474" s="67"/>
      <c r="U474" s="67"/>
      <c r="V474" s="67"/>
      <c r="W474" s="67"/>
      <c r="X474" s="67"/>
      <c r="Y474" s="67"/>
      <c r="Z474" s="67"/>
      <c r="AA474" s="67"/>
      <c r="AB474" s="67"/>
    </row>
    <row r="475" spans="2:48" ht="12" customHeight="1">
      <c r="L475" s="67"/>
      <c r="M475" s="68" t="s">
        <v>6</v>
      </c>
      <c r="N475" s="92">
        <v>5.2741935483870961</v>
      </c>
      <c r="O475" s="92">
        <v>4.5161290322580649</v>
      </c>
      <c r="P475" s="92">
        <v>4.419354838709677</v>
      </c>
      <c r="Q475" s="92">
        <v>4.4516129032258069</v>
      </c>
      <c r="R475" s="92">
        <v>4.8153846153846152</v>
      </c>
      <c r="S475" s="67"/>
      <c r="T475" s="67"/>
      <c r="U475" s="67"/>
      <c r="V475" s="67"/>
      <c r="W475" s="67"/>
      <c r="X475" s="67"/>
      <c r="Y475" s="67"/>
      <c r="Z475" s="67"/>
      <c r="AA475" s="67"/>
      <c r="AB475" s="67"/>
    </row>
    <row r="476" spans="2:48" ht="19.5" customHeight="1">
      <c r="B476" s="65" t="s">
        <v>162</v>
      </c>
      <c r="L476" s="67"/>
      <c r="M476" s="71" t="s">
        <v>7</v>
      </c>
      <c r="N476" s="93">
        <v>5.7</v>
      </c>
      <c r="O476" s="93">
        <v>5.4</v>
      </c>
      <c r="P476" s="93">
        <v>4.9999999999999991</v>
      </c>
      <c r="Q476" s="93">
        <v>4.1999999999999993</v>
      </c>
      <c r="R476" s="93">
        <v>5.8571428571428577</v>
      </c>
      <c r="S476" s="67"/>
      <c r="T476" s="67"/>
      <c r="U476" s="67"/>
      <c r="V476" s="67"/>
      <c r="W476" s="67"/>
      <c r="X476" s="67"/>
      <c r="Y476" s="67"/>
      <c r="Z476" s="67"/>
      <c r="AA476" s="67"/>
      <c r="AB476" s="67"/>
    </row>
    <row r="477" spans="2:48" ht="17.25" customHeight="1">
      <c r="L477" s="67"/>
      <c r="M477" s="71" t="s">
        <v>8</v>
      </c>
      <c r="N477" s="93">
        <v>5.1153846153846168</v>
      </c>
      <c r="O477" s="93">
        <v>4.1538461538461533</v>
      </c>
      <c r="P477" s="93">
        <v>4.1538461538461551</v>
      </c>
      <c r="Q477" s="93">
        <v>4.5384615384615365</v>
      </c>
      <c r="R477" s="93">
        <v>5.2931034482758639</v>
      </c>
      <c r="S477" s="67"/>
      <c r="T477" s="67"/>
      <c r="U477" s="67"/>
      <c r="V477" s="67"/>
      <c r="W477" s="67"/>
      <c r="X477" s="67"/>
      <c r="Y477" s="67"/>
      <c r="Z477" s="67"/>
      <c r="AA477" s="67"/>
      <c r="AB477" s="67"/>
    </row>
    <row r="478" spans="2:48" ht="15" customHeight="1">
      <c r="L478" s="67"/>
      <c r="M478" s="71" t="s">
        <v>9</v>
      </c>
      <c r="N478" s="93">
        <v>5.75</v>
      </c>
      <c r="O478" s="93">
        <v>4.8571428571428568</v>
      </c>
      <c r="P478" s="93">
        <v>4.1428571428571432</v>
      </c>
      <c r="Q478" s="93">
        <v>3.4285714285714288</v>
      </c>
      <c r="R478" s="93">
        <v>6.1</v>
      </c>
      <c r="S478" s="67"/>
      <c r="T478" s="67"/>
      <c r="U478" s="67"/>
      <c r="V478" s="67"/>
      <c r="W478" s="67"/>
      <c r="X478" s="67"/>
      <c r="Y478" s="67"/>
      <c r="Z478" s="67"/>
      <c r="AA478" s="67"/>
      <c r="AB478" s="67"/>
    </row>
    <row r="479" spans="2:48" ht="15" customHeight="1">
      <c r="L479" s="67"/>
      <c r="M479" s="71" t="s">
        <v>10</v>
      </c>
      <c r="N479" s="93">
        <v>5.0833333333333321</v>
      </c>
      <c r="O479" s="93">
        <v>3.2500000000000004</v>
      </c>
      <c r="AH479" s="384" t="s">
        <v>317</v>
      </c>
      <c r="AI479" s="384"/>
      <c r="AJ479" s="384"/>
      <c r="AK479" s="384"/>
      <c r="AL479" s="384"/>
      <c r="AM479" s="384"/>
      <c r="AN479" s="384"/>
      <c r="AO479" s="384"/>
      <c r="AP479" s="384"/>
      <c r="AQ479" s="384"/>
      <c r="AR479" s="384"/>
      <c r="AS479" s="384"/>
      <c r="AT479" s="384"/>
      <c r="AU479" s="384"/>
      <c r="AV479" s="384"/>
    </row>
    <row r="480" spans="2:48" ht="15" customHeight="1">
      <c r="L480" s="67"/>
      <c r="M480" s="67"/>
      <c r="N480" s="67"/>
      <c r="O480" s="67"/>
    </row>
    <row r="481" spans="12:48" ht="15" customHeight="1" thickBot="1">
      <c r="L481" s="67"/>
      <c r="M481" s="67"/>
      <c r="N481" s="67"/>
      <c r="O481" s="67"/>
      <c r="AI481" t="s">
        <v>318</v>
      </c>
      <c r="AJ481" t="s">
        <v>164</v>
      </c>
      <c r="AK481" t="s">
        <v>166</v>
      </c>
      <c r="AL481" t="s">
        <v>167</v>
      </c>
      <c r="AM481" t="s">
        <v>319</v>
      </c>
      <c r="AN481" t="s">
        <v>170</v>
      </c>
      <c r="AO481" t="s">
        <v>171</v>
      </c>
      <c r="AP481" t="s">
        <v>172</v>
      </c>
      <c r="AQ481" t="s">
        <v>173</v>
      </c>
      <c r="AR481" t="s">
        <v>174</v>
      </c>
      <c r="AS481" t="s">
        <v>320</v>
      </c>
      <c r="AT481" t="s">
        <v>177</v>
      </c>
      <c r="AU481" t="s">
        <v>178</v>
      </c>
      <c r="AV481" t="s">
        <v>179</v>
      </c>
    </row>
    <row r="482" spans="12:48" ht="15" customHeight="1" thickTop="1">
      <c r="L482" s="67"/>
      <c r="M482" s="67"/>
      <c r="N482" s="67"/>
      <c r="O482" s="67"/>
      <c r="AH482" s="113" t="s">
        <v>6</v>
      </c>
      <c r="AI482" s="114">
        <v>1.5733333333333337</v>
      </c>
      <c r="AJ482" s="115">
        <v>-0.50666666666666638</v>
      </c>
      <c r="AK482" s="115">
        <v>-0.82666666666666677</v>
      </c>
      <c r="AL482" s="116">
        <v>-2.7199999999999998</v>
      </c>
      <c r="AM482" s="115">
        <v>-0.66216216216216262</v>
      </c>
      <c r="AN482" s="116">
        <v>-1.1200000000000001</v>
      </c>
      <c r="AO482" s="116">
        <v>-2.0533333333333328</v>
      </c>
      <c r="AP482" s="116">
        <v>-1.2933333333333328</v>
      </c>
      <c r="AQ482" s="116">
        <v>-1.1866666666666668</v>
      </c>
      <c r="AR482" s="116">
        <v>-1.5066666666666673</v>
      </c>
      <c r="AS482" s="115">
        <v>-0.27999999999999997</v>
      </c>
      <c r="AT482" s="116">
        <v>-1.1333333333333333</v>
      </c>
      <c r="AU482" s="116">
        <v>-1.2533333333333334</v>
      </c>
      <c r="AV482" s="117">
        <v>-0.56000000000000016</v>
      </c>
    </row>
    <row r="483" spans="12:48" ht="15" customHeight="1">
      <c r="L483" s="67"/>
      <c r="M483" s="67"/>
      <c r="N483" s="67"/>
      <c r="O483" s="67"/>
      <c r="AH483" s="118" t="s">
        <v>7</v>
      </c>
      <c r="AI483" s="119">
        <v>1.1578947368421053</v>
      </c>
      <c r="AJ483" s="120">
        <v>0.84210526315789469</v>
      </c>
      <c r="AK483" s="120">
        <v>-0.68421052631578938</v>
      </c>
      <c r="AL483" s="121">
        <v>-1.8947368421052631</v>
      </c>
      <c r="AM483" s="120">
        <v>-0.31578947368421051</v>
      </c>
      <c r="AN483" s="121">
        <v>-1.0526315789473688</v>
      </c>
      <c r="AO483" s="120">
        <v>-0.94736842105263164</v>
      </c>
      <c r="AP483" s="120">
        <v>-0.89473684210526316</v>
      </c>
      <c r="AQ483" s="120">
        <v>-0.78947368421052622</v>
      </c>
      <c r="AR483" s="121">
        <v>-1</v>
      </c>
      <c r="AS483" s="120">
        <v>-0.63157894736842113</v>
      </c>
      <c r="AT483" s="120">
        <v>-0.94736842105263164</v>
      </c>
      <c r="AU483" s="120">
        <v>-0.68421052631578949</v>
      </c>
      <c r="AV483" s="122">
        <v>-1.0000000000000002</v>
      </c>
    </row>
    <row r="484" spans="12:48" ht="15" customHeight="1">
      <c r="L484" s="67"/>
      <c r="M484" s="67"/>
      <c r="N484" s="67"/>
      <c r="O484" s="67"/>
      <c r="AH484" s="118" t="s">
        <v>8</v>
      </c>
      <c r="AI484" s="119">
        <v>1.0714285714285714</v>
      </c>
      <c r="AJ484" s="120">
        <v>-7.1428571428571425E-2</v>
      </c>
      <c r="AK484" s="121">
        <v>-1.4714285714285713</v>
      </c>
      <c r="AL484" s="121">
        <v>-2.2999999999999998</v>
      </c>
      <c r="AM484" s="120">
        <v>-0.87142857142857166</v>
      </c>
      <c r="AN484" s="121">
        <v>-1.0571428571428572</v>
      </c>
      <c r="AO484" s="121">
        <v>-1.4714285714285711</v>
      </c>
      <c r="AP484" s="121">
        <v>-1.0428571428571429</v>
      </c>
      <c r="AQ484" s="120">
        <v>-0.79999999999999993</v>
      </c>
      <c r="AR484" s="121">
        <v>-1.528571428571428</v>
      </c>
      <c r="AS484" s="120">
        <v>-0.4714285714285712</v>
      </c>
      <c r="AT484" s="120">
        <v>-0.99999999999999944</v>
      </c>
      <c r="AU484" s="121">
        <v>-1.0000000000000002</v>
      </c>
      <c r="AV484" s="123">
        <v>-0.72857142857142887</v>
      </c>
    </row>
    <row r="485" spans="12:48" ht="15" customHeight="1">
      <c r="L485" s="67"/>
      <c r="M485" s="67"/>
      <c r="N485" s="67"/>
      <c r="O485" s="67"/>
      <c r="AH485" s="118" t="s">
        <v>9</v>
      </c>
      <c r="AI485" s="119">
        <v>1.5333333333333334</v>
      </c>
      <c r="AJ485" s="120">
        <v>-0.53333333333333333</v>
      </c>
      <c r="AK485" s="121">
        <v>-1.5999999999999999</v>
      </c>
      <c r="AL485" s="121">
        <v>-2.8666666666666667</v>
      </c>
      <c r="AM485" s="120">
        <v>-0.79999999999999982</v>
      </c>
      <c r="AN485" s="121">
        <v>-2.2000000000000002</v>
      </c>
      <c r="AO485" s="121">
        <v>-2.6</v>
      </c>
      <c r="AP485" s="121">
        <v>-1.9333333333333336</v>
      </c>
      <c r="AQ485" s="120">
        <v>-0.79999999999999993</v>
      </c>
      <c r="AR485" s="121">
        <v>-2.0000000000000004</v>
      </c>
      <c r="AS485" s="120">
        <v>-0.73333333333333328</v>
      </c>
      <c r="AT485" s="121">
        <v>-1.7333333333333332</v>
      </c>
      <c r="AU485" s="121">
        <v>-1.8666666666666667</v>
      </c>
      <c r="AV485" s="122">
        <v>-1.5333333333333332</v>
      </c>
    </row>
    <row r="486" spans="12:48" ht="15" customHeight="1">
      <c r="L486" s="67"/>
      <c r="M486" s="67"/>
      <c r="N486" s="67"/>
      <c r="O486" s="67"/>
      <c r="AH486" s="118" t="s">
        <v>10</v>
      </c>
      <c r="AI486" s="119">
        <v>1.375</v>
      </c>
      <c r="AJ486" s="120">
        <v>0.52941176470588247</v>
      </c>
      <c r="AK486" s="121">
        <v>-2.0588235294117645</v>
      </c>
      <c r="AL486" s="121">
        <v>-3.5882352941176472</v>
      </c>
      <c r="AM486" s="120">
        <v>-0.82352941176470607</v>
      </c>
      <c r="AN486" s="121">
        <v>-1.8235294117647056</v>
      </c>
      <c r="AO486" s="121">
        <v>-2.1176470588235294</v>
      </c>
      <c r="AP486" s="121">
        <v>-1.3529411764705885</v>
      </c>
      <c r="AQ486" s="121">
        <v>-1.1176470588235297</v>
      </c>
      <c r="AR486" s="121">
        <v>-2.3125000000000004</v>
      </c>
      <c r="AS486" s="121">
        <v>-1.1764705882352944</v>
      </c>
      <c r="AT486" s="121">
        <v>-1.411764705882353</v>
      </c>
      <c r="AU486" s="121">
        <v>-1.2352941176470589</v>
      </c>
      <c r="AV486" s="123">
        <v>-0.23529411764705882</v>
      </c>
    </row>
    <row r="487" spans="12:48" ht="15" customHeight="1" thickBot="1">
      <c r="L487" s="67"/>
      <c r="M487" s="67"/>
      <c r="N487" s="67"/>
      <c r="O487" s="67"/>
      <c r="AH487" s="124"/>
      <c r="AI487" s="125"/>
      <c r="AJ487" s="126"/>
      <c r="AK487" s="127"/>
      <c r="AL487" s="127"/>
      <c r="AM487" s="126"/>
      <c r="AN487" s="127"/>
      <c r="AO487" s="127"/>
      <c r="AP487" s="127"/>
      <c r="AQ487" s="126"/>
      <c r="AR487" s="127"/>
      <c r="AS487" s="126"/>
      <c r="AT487" s="127"/>
      <c r="AU487" s="127"/>
      <c r="AV487" s="128"/>
    </row>
    <row r="488" spans="12:48" ht="15" customHeight="1" thickTop="1"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</row>
    <row r="489" spans="12:48" ht="15" customHeight="1"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</row>
    <row r="490" spans="12:48" ht="15" customHeight="1"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</row>
    <row r="491" spans="12:48" ht="15" customHeight="1"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</row>
    <row r="492" spans="12:48" ht="15" customHeight="1"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</row>
    <row r="493" spans="12:48" ht="15" customHeight="1"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</row>
    <row r="494" spans="12:48" ht="15" customHeight="1"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</row>
    <row r="495" spans="12:48" ht="15" customHeight="1"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</row>
    <row r="496" spans="12:48" ht="15" customHeight="1">
      <c r="L496" s="67"/>
      <c r="M496" s="67"/>
      <c r="N496" s="67" t="s">
        <v>163</v>
      </c>
      <c r="O496" s="67" t="s">
        <v>164</v>
      </c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</row>
    <row r="497" spans="2:28" ht="15" customHeight="1">
      <c r="L497" s="67"/>
      <c r="M497" s="68" t="s">
        <v>6</v>
      </c>
      <c r="N497" s="92">
        <v>5.4533333333333323</v>
      </c>
      <c r="O497" s="92">
        <v>3.1599999999999993</v>
      </c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</row>
    <row r="498" spans="2:28" ht="15" customHeight="1">
      <c r="L498" s="67"/>
      <c r="M498" s="71" t="s">
        <v>7</v>
      </c>
      <c r="N498" s="93">
        <v>5.2105263157894726</v>
      </c>
      <c r="O498" s="93">
        <v>4.3157894736842097</v>
      </c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</row>
    <row r="499" spans="2:28" ht="15" customHeight="1">
      <c r="L499" s="67"/>
      <c r="M499" s="71" t="s">
        <v>8</v>
      </c>
      <c r="N499" s="93">
        <v>5.0379746835443031</v>
      </c>
      <c r="O499" s="93">
        <v>3.4050632911392404</v>
      </c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</row>
    <row r="500" spans="2:28" ht="15" customHeight="1">
      <c r="L500" s="67"/>
      <c r="M500" s="71" t="s">
        <v>9</v>
      </c>
      <c r="N500" s="93">
        <v>5.05</v>
      </c>
      <c r="O500" s="93">
        <v>3.2</v>
      </c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</row>
    <row r="501" spans="2:28" ht="15" customHeight="1">
      <c r="L501" s="67"/>
      <c r="M501" s="71" t="s">
        <v>10</v>
      </c>
      <c r="N501" s="93">
        <v>4.8888888888888893</v>
      </c>
      <c r="O501" s="93">
        <v>2.6111111111111112</v>
      </c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</row>
    <row r="502" spans="2:28" ht="15" customHeight="1">
      <c r="B502" s="65" t="s">
        <v>165</v>
      </c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</row>
    <row r="503" spans="2:28" ht="15" customHeight="1"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</row>
    <row r="504" spans="2:28" ht="15" customHeight="1"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</row>
    <row r="505" spans="2:28" ht="15" customHeight="1"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</row>
    <row r="506" spans="2:28" ht="15" customHeight="1"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</row>
    <row r="507" spans="2:28" ht="15" customHeight="1"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</row>
    <row r="508" spans="2:28" ht="15" customHeight="1"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</row>
    <row r="509" spans="2:28" ht="15" customHeight="1"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</row>
    <row r="510" spans="2:28" ht="15" customHeight="1"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</row>
    <row r="511" spans="2:28" ht="15" customHeight="1"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</row>
    <row r="512" spans="2:28" ht="15" customHeight="1"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</row>
    <row r="513" spans="12:28" ht="15" customHeight="1"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</row>
    <row r="514" spans="12:28" ht="15" customHeight="1"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</row>
    <row r="515" spans="12:28" ht="15" customHeight="1"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</row>
    <row r="516" spans="12:28" ht="15" customHeight="1"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</row>
    <row r="517" spans="12:28" ht="15" customHeight="1"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</row>
    <row r="518" spans="12:28" ht="15" customHeight="1">
      <c r="L518" s="67"/>
      <c r="M518" s="67"/>
      <c r="N518" s="67" t="s">
        <v>166</v>
      </c>
      <c r="O518" s="67" t="s">
        <v>167</v>
      </c>
      <c r="P518" s="67" t="s">
        <v>168</v>
      </c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</row>
    <row r="519" spans="12:28" ht="15" customHeight="1">
      <c r="L519" s="67"/>
      <c r="M519" s="68" t="s">
        <v>6</v>
      </c>
      <c r="N519" s="92">
        <v>4.1599999999999984</v>
      </c>
      <c r="O519" s="92">
        <v>1.9066666666666665</v>
      </c>
      <c r="P519" s="92">
        <v>3.9594594594594583</v>
      </c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</row>
    <row r="520" spans="12:28" ht="15" customHeight="1">
      <c r="L520" s="67"/>
      <c r="M520" s="71" t="s">
        <v>7</v>
      </c>
      <c r="N520" s="93">
        <v>4.3684210526315779</v>
      </c>
      <c r="O520" s="93">
        <v>2.2105263157894739</v>
      </c>
      <c r="P520" s="93">
        <v>4.2631578947368407</v>
      </c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</row>
    <row r="521" spans="12:28" ht="15" customHeight="1">
      <c r="L521" s="67"/>
      <c r="M521" s="71" t="s">
        <v>8</v>
      </c>
      <c r="N521" s="93">
        <v>4.1265822784810133</v>
      </c>
      <c r="O521" s="93">
        <v>2</v>
      </c>
      <c r="P521" s="93">
        <v>4.3670886075949351</v>
      </c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</row>
    <row r="522" spans="12:28" ht="15" customHeight="1">
      <c r="L522" s="67"/>
      <c r="M522" s="71" t="s">
        <v>9</v>
      </c>
      <c r="N522" s="93">
        <v>4</v>
      </c>
      <c r="O522" s="93">
        <v>1.7999999999999996</v>
      </c>
      <c r="P522" s="93">
        <v>3.95</v>
      </c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</row>
    <row r="523" spans="12:28" ht="15" customHeight="1">
      <c r="L523" s="67"/>
      <c r="M523" s="71" t="s">
        <v>10</v>
      </c>
      <c r="N523" s="93">
        <v>3.166666666666667</v>
      </c>
      <c r="O523" s="93">
        <v>1.6111111111111109</v>
      </c>
      <c r="P523" s="93">
        <v>3.4444444444444446</v>
      </c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</row>
    <row r="524" spans="12:28" ht="15" customHeight="1"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</row>
    <row r="525" spans="12:28" ht="15" customHeight="1"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</row>
    <row r="526" spans="12:28" ht="15" customHeight="1"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</row>
    <row r="527" spans="12:28" ht="15" customHeight="1"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</row>
    <row r="528" spans="12:28" ht="15" customHeight="1"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</row>
    <row r="529" spans="2:28" ht="15" customHeight="1">
      <c r="B529" s="65" t="s">
        <v>169</v>
      </c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</row>
    <row r="530" spans="2:28" ht="15" customHeight="1"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</row>
    <row r="531" spans="2:28" ht="15" customHeight="1"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</row>
    <row r="532" spans="2:28" ht="15" customHeight="1"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</row>
    <row r="533" spans="2:28" ht="15" customHeight="1"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</row>
    <row r="534" spans="2:28" ht="15" customHeight="1"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</row>
    <row r="535" spans="2:28" ht="15" customHeight="1"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</row>
    <row r="536" spans="2:28" ht="15" customHeight="1"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</row>
    <row r="537" spans="2:28" ht="15" customHeight="1"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</row>
    <row r="538" spans="2:28" ht="15" customHeight="1"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</row>
    <row r="539" spans="2:28" ht="15" customHeight="1"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</row>
    <row r="540" spans="2:28" ht="15" customHeight="1">
      <c r="L540" s="67"/>
      <c r="M540" s="67" t="s">
        <v>170</v>
      </c>
      <c r="N540" s="67" t="s">
        <v>171</v>
      </c>
      <c r="O540" s="67" t="s">
        <v>172</v>
      </c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</row>
    <row r="541" spans="2:28" ht="15" customHeight="1">
      <c r="L541" s="68" t="s">
        <v>6</v>
      </c>
      <c r="M541" s="92">
        <v>4.5199999999999996</v>
      </c>
      <c r="N541" s="92">
        <v>2.8800000000000008</v>
      </c>
      <c r="O541" s="92">
        <v>3.6133333333333337</v>
      </c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</row>
    <row r="542" spans="2:28" ht="15" customHeight="1">
      <c r="L542" s="71" t="s">
        <v>7</v>
      </c>
      <c r="M542" s="93">
        <v>4.4210526315789478</v>
      </c>
      <c r="N542" s="93">
        <v>3.7894736842105261</v>
      </c>
      <c r="O542" s="93">
        <v>4.3157894736842106</v>
      </c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</row>
    <row r="543" spans="2:28" ht="15" customHeight="1">
      <c r="L543" s="71" t="s">
        <v>8</v>
      </c>
      <c r="M543" s="93">
        <v>4.7848101265822782</v>
      </c>
      <c r="N543" s="93">
        <v>3.7468354430379751</v>
      </c>
      <c r="O543" s="93">
        <v>4.4430379746835449</v>
      </c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</row>
    <row r="544" spans="2:28" ht="15" customHeight="1">
      <c r="L544" s="71" t="s">
        <v>9</v>
      </c>
      <c r="M544" s="93">
        <v>3.9999999999999996</v>
      </c>
      <c r="N544" s="93">
        <v>3.35</v>
      </c>
      <c r="O544" s="93">
        <v>3.6999999999999993</v>
      </c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</row>
    <row r="545" spans="2:28" ht="15" customHeight="1">
      <c r="L545" s="71" t="s">
        <v>10</v>
      </c>
      <c r="M545" s="93">
        <v>3.2222222222222223</v>
      </c>
      <c r="N545" s="93">
        <v>2.7777777777777777</v>
      </c>
      <c r="O545" s="93">
        <v>3.5</v>
      </c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</row>
    <row r="546" spans="2:28" ht="15" customHeight="1"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</row>
    <row r="547" spans="2:28" ht="15" customHeight="1"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</row>
    <row r="548" spans="2:28" ht="15" customHeight="1"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</row>
    <row r="549" spans="2:28" ht="15" customHeight="1"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</row>
    <row r="550" spans="2:28" ht="15" customHeight="1"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</row>
    <row r="551" spans="2:28" ht="15" customHeight="1"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</row>
    <row r="552" spans="2:28" ht="15" customHeight="1"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</row>
    <row r="553" spans="2:28" ht="15" customHeight="1"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</row>
    <row r="554" spans="2:28" ht="15" customHeight="1"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</row>
    <row r="555" spans="2:28" ht="15" customHeight="1"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</row>
    <row r="556" spans="2:28" ht="15" customHeight="1">
      <c r="B556" s="65" t="s">
        <v>176</v>
      </c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</row>
    <row r="557" spans="2:28" ht="15" customHeight="1"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</row>
    <row r="558" spans="2:28" ht="15" customHeight="1"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</row>
    <row r="559" spans="2:28" ht="15" customHeight="1">
      <c r="B559" s="65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</row>
    <row r="560" spans="2:28" ht="15" customHeight="1"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</row>
    <row r="561" spans="12:28" ht="15" customHeight="1"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</row>
    <row r="562" spans="12:28" ht="15" customHeight="1"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</row>
    <row r="563" spans="12:28" ht="15" customHeight="1">
      <c r="L563" s="67"/>
      <c r="M563" s="67"/>
      <c r="N563" s="67" t="s">
        <v>173</v>
      </c>
      <c r="O563" s="67" t="s">
        <v>174</v>
      </c>
      <c r="P563" s="67" t="s">
        <v>175</v>
      </c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</row>
    <row r="564" spans="12:28" ht="15" customHeight="1">
      <c r="L564" s="67"/>
      <c r="M564" s="68" t="s">
        <v>6</v>
      </c>
      <c r="N564" s="92">
        <v>4.1599999999999993</v>
      </c>
      <c r="O564" s="92">
        <v>3.4133333333333336</v>
      </c>
      <c r="P564" s="92">
        <v>5.64</v>
      </c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</row>
    <row r="565" spans="12:28" ht="15" customHeight="1">
      <c r="L565" s="67"/>
      <c r="M565" s="71" t="s">
        <v>7</v>
      </c>
      <c r="N565" s="93">
        <v>4.5263157894736832</v>
      </c>
      <c r="O565" s="93">
        <v>3.5263157894736845</v>
      </c>
      <c r="P565" s="93">
        <v>4.8421052631578947</v>
      </c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</row>
    <row r="566" spans="12:28" ht="15" customHeight="1">
      <c r="L566" s="67"/>
      <c r="M566" s="71" t="s">
        <v>8</v>
      </c>
      <c r="N566" s="93">
        <v>4.670886075949368</v>
      </c>
      <c r="O566" s="93">
        <v>3.6202531645569613</v>
      </c>
      <c r="P566" s="93">
        <v>5.4810126582278471</v>
      </c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</row>
    <row r="567" spans="12:28" ht="15" customHeight="1">
      <c r="L567" s="67"/>
      <c r="M567" s="71" t="s">
        <v>9</v>
      </c>
      <c r="N567" s="93">
        <v>4.45</v>
      </c>
      <c r="O567" s="93">
        <v>2.95</v>
      </c>
      <c r="P567" s="93">
        <v>5.35</v>
      </c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</row>
    <row r="568" spans="12:28" ht="15" customHeight="1">
      <c r="L568" s="67"/>
      <c r="M568" s="71" t="s">
        <v>10</v>
      </c>
      <c r="N568" s="93">
        <v>4</v>
      </c>
      <c r="O568" s="93">
        <v>2.7222222222222228</v>
      </c>
      <c r="P568" s="93">
        <v>4.2222222222222214</v>
      </c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</row>
    <row r="569" spans="12:28" ht="15" customHeight="1"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</row>
    <row r="570" spans="12:28" ht="15" customHeight="1"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</row>
    <row r="571" spans="12:28" ht="15" customHeight="1"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</row>
    <row r="572" spans="12:28" ht="15" customHeight="1"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</row>
    <row r="573" spans="12:28" ht="15" customHeight="1"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</row>
    <row r="574" spans="12:28" ht="15" customHeight="1"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</row>
    <row r="575" spans="12:28" ht="15" customHeight="1"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</row>
    <row r="576" spans="12:28" ht="15" customHeight="1"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</row>
    <row r="577" spans="2:28" ht="15" customHeight="1"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</row>
    <row r="578" spans="2:28" ht="15" customHeight="1"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</row>
    <row r="579" spans="2:28" ht="15" customHeight="1"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</row>
    <row r="580" spans="2:28" ht="15" customHeight="1"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</row>
    <row r="581" spans="2:28" ht="15" customHeight="1"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</row>
    <row r="582" spans="2:28" ht="15" customHeight="1"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</row>
    <row r="583" spans="2:28" ht="41.25" customHeight="1" thickBot="1">
      <c r="B583" s="96" t="s">
        <v>273</v>
      </c>
      <c r="C583" s="97"/>
      <c r="D583" s="98"/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129"/>
      <c r="R583" s="129"/>
      <c r="S583" s="129"/>
      <c r="T583" s="67"/>
      <c r="U583" s="67"/>
      <c r="V583" s="67"/>
      <c r="W583" s="67"/>
      <c r="X583" s="67"/>
      <c r="Y583" s="67"/>
      <c r="Z583" s="67"/>
      <c r="AA583" s="67"/>
      <c r="AB583" s="67"/>
    </row>
    <row r="584" spans="2:28" ht="15" customHeight="1">
      <c r="B584" s="57" t="s">
        <v>274</v>
      </c>
      <c r="L584" s="67"/>
      <c r="M584" s="67" t="s">
        <v>177</v>
      </c>
      <c r="N584" s="67" t="s">
        <v>178</v>
      </c>
      <c r="O584" s="67" t="s">
        <v>179</v>
      </c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</row>
    <row r="585" spans="2:28" ht="15" customHeight="1">
      <c r="L585" s="68" t="s">
        <v>6</v>
      </c>
      <c r="M585" s="92">
        <v>4.6000000000000014</v>
      </c>
      <c r="N585" s="92">
        <v>3.0933333333333342</v>
      </c>
      <c r="O585" s="92">
        <v>4.6933333333333342</v>
      </c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</row>
    <row r="586" spans="2:28" ht="15" customHeight="1">
      <c r="L586" s="71" t="s">
        <v>7</v>
      </c>
      <c r="M586" s="93">
        <v>4.5263157894736841</v>
      </c>
      <c r="N586" s="93">
        <v>3.6315789473684208</v>
      </c>
      <c r="O586" s="93">
        <v>4.2631578947368416</v>
      </c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</row>
    <row r="587" spans="2:28" ht="15" customHeight="1">
      <c r="L587" s="71" t="s">
        <v>8</v>
      </c>
      <c r="M587" s="93">
        <v>4.7341772151898729</v>
      </c>
      <c r="N587" s="93">
        <v>3.8860759493670884</v>
      </c>
      <c r="O587" s="93">
        <v>4.556962025316456</v>
      </c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</row>
    <row r="588" spans="2:28" ht="15" customHeight="1">
      <c r="L588" s="71" t="s">
        <v>9</v>
      </c>
      <c r="M588" s="93">
        <v>4.5499999999999989</v>
      </c>
      <c r="N588" s="93">
        <v>2.95</v>
      </c>
      <c r="O588" s="93">
        <v>4.3</v>
      </c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</row>
    <row r="589" spans="2:28" ht="15" customHeight="1">
      <c r="L589" s="71" t="s">
        <v>10</v>
      </c>
      <c r="M589" s="93">
        <v>3.8333333333333339</v>
      </c>
      <c r="N589" s="103"/>
      <c r="O589" s="103" t="s">
        <v>181</v>
      </c>
      <c r="P589" s="103"/>
      <c r="Q589" s="103"/>
      <c r="R589" s="103"/>
      <c r="S589" s="103" t="s">
        <v>182</v>
      </c>
      <c r="T589" s="103"/>
      <c r="W589" s="67"/>
      <c r="X589" s="67"/>
      <c r="Y589" s="67"/>
      <c r="Z589" s="67"/>
      <c r="AA589" s="67"/>
      <c r="AB589" s="67"/>
    </row>
    <row r="590" spans="2:28" ht="15" customHeight="1">
      <c r="L590" s="67"/>
      <c r="M590" s="67"/>
      <c r="N590" s="103"/>
      <c r="O590" s="103" t="s">
        <v>28</v>
      </c>
      <c r="P590" s="103"/>
      <c r="Q590" s="103" t="s">
        <v>28</v>
      </c>
      <c r="R590" s="103"/>
      <c r="S590" s="67"/>
      <c r="T590" s="67"/>
      <c r="U590" s="67"/>
      <c r="V590" s="67"/>
      <c r="W590" s="67"/>
      <c r="X590" s="67"/>
    </row>
    <row r="591" spans="2:28" ht="15" customHeight="1">
      <c r="L591" s="67"/>
      <c r="M591" s="67"/>
      <c r="N591" s="103"/>
      <c r="O591" s="103" t="s">
        <v>4</v>
      </c>
      <c r="P591" s="103" t="s">
        <v>5</v>
      </c>
      <c r="Q591" s="103" t="s">
        <v>4</v>
      </c>
      <c r="R591" s="103" t="s">
        <v>5</v>
      </c>
      <c r="S591" s="67"/>
      <c r="T591" s="67"/>
      <c r="U591" s="67"/>
      <c r="V591" s="67"/>
      <c r="W591" s="67"/>
      <c r="X591" s="67"/>
    </row>
    <row r="592" spans="2:28" ht="15" customHeight="1">
      <c r="L592" s="67"/>
      <c r="M592" s="67"/>
      <c r="N592" s="107" t="s">
        <v>6</v>
      </c>
      <c r="O592" s="131">
        <v>7</v>
      </c>
      <c r="P592" s="108">
        <v>9.3333333333333338E-2</v>
      </c>
      <c r="Q592" s="131">
        <v>3</v>
      </c>
      <c r="R592" s="132">
        <v>0.04</v>
      </c>
      <c r="S592" s="67"/>
      <c r="T592" s="67"/>
      <c r="U592" s="67"/>
      <c r="V592" s="67"/>
      <c r="W592" s="67"/>
      <c r="X592" s="67"/>
    </row>
    <row r="593" spans="2:28" ht="15" customHeight="1">
      <c r="L593" s="67"/>
      <c r="M593" s="67"/>
      <c r="N593" s="109" t="s">
        <v>7</v>
      </c>
      <c r="O593" s="133">
        <v>2</v>
      </c>
      <c r="P593" s="110">
        <v>0.10526315789473685</v>
      </c>
      <c r="Q593" s="133">
        <v>3</v>
      </c>
      <c r="R593" s="134">
        <v>0.15789473684210525</v>
      </c>
      <c r="S593" s="67"/>
      <c r="T593" s="67"/>
      <c r="U593" s="67"/>
      <c r="V593" s="67"/>
      <c r="W593" s="67"/>
      <c r="X593" s="67"/>
    </row>
    <row r="594" spans="2:28" ht="15" customHeight="1">
      <c r="L594" s="67"/>
      <c r="M594" s="67"/>
      <c r="N594" s="109" t="s">
        <v>8</v>
      </c>
      <c r="O594" s="133">
        <v>14</v>
      </c>
      <c r="P594" s="110">
        <v>0.17721518987341769</v>
      </c>
      <c r="Q594" s="133">
        <v>7</v>
      </c>
      <c r="R594" s="134">
        <v>8.8607594936708847E-2</v>
      </c>
      <c r="S594" s="67"/>
      <c r="T594" s="67"/>
      <c r="U594" s="67"/>
      <c r="V594" s="67"/>
      <c r="W594" s="67"/>
      <c r="X594" s="67"/>
    </row>
    <row r="595" spans="2:28" ht="15" customHeight="1">
      <c r="L595" s="67"/>
      <c r="M595" s="67"/>
      <c r="N595" s="109" t="s">
        <v>9</v>
      </c>
      <c r="O595" s="133">
        <v>5</v>
      </c>
      <c r="P595" s="110">
        <v>0.25</v>
      </c>
      <c r="Q595" s="133">
        <v>3</v>
      </c>
      <c r="R595" s="134">
        <v>0.15</v>
      </c>
      <c r="S595" s="67"/>
      <c r="T595" s="67"/>
      <c r="U595" s="67"/>
      <c r="V595" s="67"/>
      <c r="W595" s="67"/>
      <c r="X595" s="67"/>
    </row>
    <row r="596" spans="2:28" ht="15" customHeight="1">
      <c r="L596" s="67"/>
      <c r="M596" s="67"/>
      <c r="N596" s="109" t="s">
        <v>10</v>
      </c>
      <c r="O596" s="133">
        <v>5</v>
      </c>
      <c r="P596" s="110">
        <v>0.27777777777777779</v>
      </c>
      <c r="Q596" s="133">
        <v>0</v>
      </c>
      <c r="R596" s="134">
        <v>0</v>
      </c>
      <c r="S596" s="67"/>
      <c r="T596" s="67"/>
      <c r="U596" s="67"/>
      <c r="V596" s="67"/>
      <c r="W596" s="67"/>
      <c r="X596" s="67"/>
    </row>
    <row r="597" spans="2:28" ht="15" customHeight="1"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</row>
    <row r="598" spans="2:28" ht="15" customHeight="1">
      <c r="L598" s="67"/>
      <c r="M598" s="67"/>
      <c r="N598" s="67"/>
      <c r="O598" s="67" t="s">
        <v>295</v>
      </c>
      <c r="P598" s="67" t="s">
        <v>296</v>
      </c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</row>
    <row r="599" spans="2:28" ht="15" customHeight="1">
      <c r="L599" s="67"/>
      <c r="M599" s="67"/>
      <c r="N599" s="107" t="s">
        <v>6</v>
      </c>
      <c r="O599" s="130">
        <f>7/10</f>
        <v>0.7</v>
      </c>
      <c r="P599" s="130">
        <f>3/10</f>
        <v>0.3</v>
      </c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</row>
    <row r="600" spans="2:28" ht="15" customHeight="1">
      <c r="L600" s="67"/>
      <c r="M600" s="67"/>
      <c r="N600" s="109" t="s">
        <v>7</v>
      </c>
      <c r="O600" s="130">
        <f>2/5</f>
        <v>0.4</v>
      </c>
      <c r="P600" s="130">
        <f>3/5</f>
        <v>0.6</v>
      </c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</row>
    <row r="601" spans="2:28" ht="15" customHeight="1">
      <c r="L601" s="67"/>
      <c r="M601" s="67"/>
      <c r="N601" s="109" t="s">
        <v>8</v>
      </c>
      <c r="O601" s="130">
        <f>14/21</f>
        <v>0.66666666666666663</v>
      </c>
      <c r="P601" s="130">
        <f>7/21</f>
        <v>0.33333333333333331</v>
      </c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</row>
    <row r="602" spans="2:28" ht="15" customHeight="1">
      <c r="L602" s="67"/>
      <c r="M602" s="67"/>
      <c r="N602" s="109" t="s">
        <v>9</v>
      </c>
      <c r="O602" s="130">
        <f>5/8</f>
        <v>0.625</v>
      </c>
      <c r="P602" s="130">
        <f>3/8</f>
        <v>0.375</v>
      </c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</row>
    <row r="603" spans="2:28" ht="15" customHeight="1">
      <c r="B603" s="65"/>
      <c r="L603" s="67"/>
      <c r="M603" s="67"/>
      <c r="N603" s="109" t="s">
        <v>10</v>
      </c>
      <c r="O603" s="130">
        <v>1</v>
      </c>
      <c r="P603" s="130">
        <v>0</v>
      </c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</row>
    <row r="604" spans="2:28" ht="15" customHeight="1"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</row>
    <row r="605" spans="2:28" ht="15" customHeight="1"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</row>
    <row r="606" spans="2:28" ht="28.5" customHeight="1">
      <c r="B606" s="56" t="s">
        <v>275</v>
      </c>
      <c r="L606" s="67"/>
      <c r="M606" s="67"/>
      <c r="N606" s="67" t="s">
        <v>181</v>
      </c>
      <c r="O606" s="67"/>
      <c r="P606" s="67"/>
      <c r="Q606" s="67"/>
      <c r="R606" s="67" t="s">
        <v>182</v>
      </c>
      <c r="S606" s="67"/>
      <c r="T606" s="67"/>
      <c r="U606" s="67"/>
      <c r="V606" s="67"/>
      <c r="W606" s="67"/>
      <c r="X606" s="67"/>
      <c r="Y606" s="67"/>
      <c r="Z606" s="67"/>
      <c r="AA606" s="67"/>
      <c r="AB606" s="67"/>
    </row>
    <row r="607" spans="2:28" ht="21" customHeight="1">
      <c r="B607" s="65" t="s">
        <v>297</v>
      </c>
      <c r="L607" s="67"/>
      <c r="M607" s="67"/>
      <c r="N607" s="67" t="s">
        <v>27</v>
      </c>
      <c r="O607" s="67"/>
      <c r="P607" s="67" t="s">
        <v>28</v>
      </c>
      <c r="Q607" s="67"/>
      <c r="R607" s="67" t="s">
        <v>27</v>
      </c>
      <c r="S607" s="67"/>
      <c r="T607" s="67" t="s">
        <v>28</v>
      </c>
      <c r="U607" s="67"/>
      <c r="V607" s="67"/>
      <c r="W607" s="67"/>
      <c r="X607" s="67"/>
      <c r="Y607" s="67"/>
      <c r="Z607" s="67"/>
      <c r="AA607" s="67"/>
      <c r="AB607" s="67"/>
    </row>
    <row r="608" spans="2:28" ht="15" customHeight="1">
      <c r="L608" s="67"/>
      <c r="M608" s="67"/>
      <c r="N608" s="67" t="s">
        <v>295</v>
      </c>
      <c r="O608" s="67" t="s">
        <v>296</v>
      </c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</row>
    <row r="609" spans="12:28" ht="15" customHeight="1">
      <c r="L609" s="67"/>
      <c r="M609" s="68" t="s">
        <v>6</v>
      </c>
      <c r="N609" s="69">
        <v>9.3333333333333338E-2</v>
      </c>
      <c r="O609" s="70">
        <v>0.04</v>
      </c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</row>
    <row r="610" spans="12:28" ht="15" customHeight="1">
      <c r="L610" s="67"/>
      <c r="M610" s="71" t="s">
        <v>7</v>
      </c>
      <c r="N610" s="72">
        <v>0.10526315789473685</v>
      </c>
      <c r="O610" s="73">
        <v>0.15789473684210525</v>
      </c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</row>
    <row r="611" spans="12:28" ht="15" customHeight="1">
      <c r="L611" s="67"/>
      <c r="M611" s="71" t="s">
        <v>8</v>
      </c>
      <c r="N611" s="72">
        <v>0.17721518987341769</v>
      </c>
      <c r="O611" s="73">
        <v>8.8607594936708847E-2</v>
      </c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</row>
    <row r="612" spans="12:28" ht="15" customHeight="1">
      <c r="L612" s="67"/>
      <c r="M612" s="71" t="s">
        <v>9</v>
      </c>
      <c r="N612" s="72">
        <v>0.25</v>
      </c>
      <c r="O612" s="73">
        <v>0.15</v>
      </c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</row>
    <row r="613" spans="12:28" ht="15" customHeight="1">
      <c r="L613" s="67"/>
      <c r="M613" s="71" t="s">
        <v>10</v>
      </c>
      <c r="N613" s="72">
        <v>0.27777777777777779</v>
      </c>
      <c r="O613" s="73">
        <v>0</v>
      </c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</row>
    <row r="614" spans="12:28" ht="15" customHeight="1"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</row>
    <row r="615" spans="12:28" ht="15" customHeight="1"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</row>
    <row r="616" spans="12:28" ht="15" customHeight="1"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</row>
    <row r="617" spans="12:28" ht="15" customHeight="1"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</row>
    <row r="618" spans="12:28" ht="15" customHeight="1"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</row>
    <row r="619" spans="12:28" ht="15" customHeight="1"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</row>
    <row r="620" spans="12:28" ht="15" customHeight="1"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</row>
    <row r="621" spans="12:28" ht="15" customHeight="1"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</row>
    <row r="622" spans="12:28" ht="15" customHeight="1"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</row>
    <row r="623" spans="12:28" ht="15" customHeight="1"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</row>
    <row r="624" spans="12:28" ht="15" customHeight="1"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</row>
    <row r="625" spans="2:28" ht="15" customHeight="1"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</row>
    <row r="626" spans="2:28" ht="15" customHeight="1"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</row>
    <row r="627" spans="2:28" ht="15" customHeight="1"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</row>
    <row r="628" spans="2:28" ht="15" customHeight="1"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</row>
    <row r="629" spans="2:28" ht="15" customHeight="1">
      <c r="B629" s="65" t="s">
        <v>298</v>
      </c>
      <c r="L629" s="67"/>
      <c r="M629" s="67" t="s">
        <v>184</v>
      </c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</row>
    <row r="630" spans="2:28" ht="15" customHeight="1"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</row>
    <row r="631" spans="2:28" ht="15" customHeight="1">
      <c r="L631" s="67"/>
      <c r="M631" s="67" t="s">
        <v>71</v>
      </c>
      <c r="N631" s="67" t="s">
        <v>72</v>
      </c>
      <c r="O631" s="67" t="s">
        <v>185</v>
      </c>
      <c r="P631" s="67" t="s">
        <v>186</v>
      </c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</row>
    <row r="632" spans="2:28" ht="15" customHeight="1">
      <c r="L632" s="68" t="s">
        <v>6</v>
      </c>
      <c r="M632" s="69">
        <v>0.7142857142857143</v>
      </c>
      <c r="N632" s="69">
        <v>0.14285714285714288</v>
      </c>
      <c r="O632" s="69">
        <v>0</v>
      </c>
      <c r="P632" s="70">
        <v>0.14285714285714288</v>
      </c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</row>
    <row r="633" spans="2:28" ht="15" customHeight="1">
      <c r="L633" s="71" t="s">
        <v>7</v>
      </c>
      <c r="M633" s="72">
        <v>0.5</v>
      </c>
      <c r="N633" s="72">
        <v>0.5</v>
      </c>
      <c r="O633" s="72">
        <v>0</v>
      </c>
      <c r="P633" s="73">
        <v>0</v>
      </c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</row>
    <row r="634" spans="2:28" ht="15" customHeight="1">
      <c r="L634" s="71" t="s">
        <v>8</v>
      </c>
      <c r="M634" s="72">
        <v>0.35714285714285715</v>
      </c>
      <c r="N634" s="72">
        <v>0.42857142857142855</v>
      </c>
      <c r="O634" s="72">
        <v>0.21428571428571427</v>
      </c>
      <c r="P634" s="73">
        <v>0</v>
      </c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</row>
    <row r="635" spans="2:28" ht="15" customHeight="1">
      <c r="L635" s="71" t="s">
        <v>9</v>
      </c>
      <c r="M635" s="72">
        <v>0.8</v>
      </c>
      <c r="N635" s="72">
        <v>0</v>
      </c>
      <c r="O635" s="72">
        <v>0</v>
      </c>
      <c r="P635" s="73">
        <v>0.2</v>
      </c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</row>
    <row r="636" spans="2:28" ht="15" customHeight="1">
      <c r="L636" s="71" t="s">
        <v>10</v>
      </c>
      <c r="M636" s="72">
        <v>0</v>
      </c>
      <c r="N636" s="72">
        <v>0.6</v>
      </c>
      <c r="O636" s="72">
        <v>0.2</v>
      </c>
      <c r="P636" s="73">
        <v>0.2</v>
      </c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</row>
    <row r="637" spans="2:28" ht="15" customHeight="1"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</row>
    <row r="638" spans="2:28" ht="15" customHeight="1"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</row>
    <row r="639" spans="2:28" ht="15" customHeight="1"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</row>
    <row r="640" spans="2:28" ht="15" customHeight="1"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</row>
    <row r="641" spans="2:28" ht="15" customHeight="1"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</row>
    <row r="642" spans="2:28" ht="15" customHeight="1"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</row>
    <row r="643" spans="2:28" ht="15" customHeight="1"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</row>
    <row r="644" spans="2:28" ht="15" customHeight="1"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</row>
    <row r="645" spans="2:28" ht="15" customHeight="1"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</row>
    <row r="646" spans="2:28" ht="15" customHeight="1"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</row>
    <row r="647" spans="2:28" ht="15" customHeight="1"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</row>
    <row r="648" spans="2:28" ht="15" customHeight="1"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</row>
    <row r="649" spans="2:28" ht="15" customHeight="1"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</row>
    <row r="650" spans="2:28" ht="15" customHeight="1">
      <c r="L650" s="67"/>
      <c r="M650" s="67" t="s">
        <v>188</v>
      </c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</row>
    <row r="651" spans="2:28" ht="15" customHeight="1">
      <c r="B651" s="65" t="s">
        <v>193</v>
      </c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</row>
    <row r="652" spans="2:28" ht="15" customHeight="1">
      <c r="L652" s="67"/>
      <c r="M652" s="67" t="s">
        <v>189</v>
      </c>
      <c r="N652" s="67" t="s">
        <v>190</v>
      </c>
      <c r="O652" s="67" t="s">
        <v>191</v>
      </c>
      <c r="P652" s="67" t="s">
        <v>192</v>
      </c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</row>
    <row r="653" spans="2:28" ht="15" customHeight="1">
      <c r="L653" s="68" t="s">
        <v>6</v>
      </c>
      <c r="M653" s="69">
        <v>0.57142857142857151</v>
      </c>
      <c r="N653" s="69">
        <v>0.28571428571428575</v>
      </c>
      <c r="O653" s="69">
        <v>0.14285714285714288</v>
      </c>
      <c r="P653" s="70">
        <v>0</v>
      </c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</row>
    <row r="654" spans="2:28" ht="15" customHeight="1">
      <c r="L654" s="71" t="s">
        <v>7</v>
      </c>
      <c r="M654" s="72">
        <v>0.5</v>
      </c>
      <c r="N654" s="72">
        <v>0.5</v>
      </c>
      <c r="O654" s="72">
        <v>0</v>
      </c>
      <c r="P654" s="73">
        <v>0</v>
      </c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</row>
    <row r="655" spans="2:28" ht="15" customHeight="1">
      <c r="L655" s="71" t="s">
        <v>8</v>
      </c>
      <c r="M655" s="72">
        <v>0.57142857142857151</v>
      </c>
      <c r="N655" s="72">
        <v>0.35714285714285715</v>
      </c>
      <c r="O655" s="72">
        <v>7.1428571428571438E-2</v>
      </c>
      <c r="P655" s="73">
        <v>0</v>
      </c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</row>
    <row r="656" spans="2:28" ht="15" customHeight="1">
      <c r="L656" s="71" t="s">
        <v>9</v>
      </c>
      <c r="M656" s="72">
        <v>0.8</v>
      </c>
      <c r="N656" s="72">
        <v>0.2</v>
      </c>
      <c r="O656" s="72">
        <v>0</v>
      </c>
      <c r="P656" s="73">
        <v>0</v>
      </c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</row>
    <row r="657" spans="12:28" ht="15" customHeight="1">
      <c r="L657" s="71" t="s">
        <v>10</v>
      </c>
      <c r="M657" s="72">
        <v>1</v>
      </c>
      <c r="N657" s="72">
        <v>0</v>
      </c>
      <c r="O657" s="72">
        <v>0</v>
      </c>
      <c r="P657" s="73">
        <v>0</v>
      </c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</row>
    <row r="658" spans="12:28" ht="15" customHeight="1"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</row>
    <row r="659" spans="12:28" ht="15" customHeight="1"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</row>
    <row r="660" spans="12:28" ht="15" customHeight="1"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</row>
    <row r="661" spans="12:28" ht="15" customHeight="1">
      <c r="L661" s="67"/>
      <c r="M661" s="103"/>
      <c r="N661" s="103" t="s">
        <v>194</v>
      </c>
      <c r="O661" s="103" t="s">
        <v>195</v>
      </c>
      <c r="P661" s="103" t="s">
        <v>196</v>
      </c>
      <c r="Q661" s="103" t="s">
        <v>197</v>
      </c>
      <c r="R661" s="103" t="s">
        <v>198</v>
      </c>
      <c r="S661" s="103" t="s">
        <v>199</v>
      </c>
      <c r="T661" s="103" t="s">
        <v>200</v>
      </c>
      <c r="U661" s="103" t="s">
        <v>201</v>
      </c>
      <c r="V661" s="103" t="s">
        <v>202</v>
      </c>
      <c r="W661" s="103" t="s">
        <v>47</v>
      </c>
      <c r="X661" s="103" t="s">
        <v>203</v>
      </c>
      <c r="Y661" s="103" t="s">
        <v>48</v>
      </c>
      <c r="Z661" s="103"/>
    </row>
    <row r="662" spans="12:28" ht="15" customHeight="1">
      <c r="L662" s="67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2:28" ht="15" customHeight="1">
      <c r="L663" s="67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2:28" ht="15" customHeight="1">
      <c r="L664" s="67"/>
      <c r="M664" s="107" t="s">
        <v>6</v>
      </c>
      <c r="N664" s="136">
        <v>6</v>
      </c>
      <c r="O664" s="131">
        <v>4</v>
      </c>
      <c r="P664" s="131">
        <v>1</v>
      </c>
      <c r="Q664" s="131">
        <v>2</v>
      </c>
      <c r="R664" s="131">
        <v>3</v>
      </c>
      <c r="S664" s="131">
        <v>0</v>
      </c>
      <c r="T664" s="131">
        <v>3</v>
      </c>
      <c r="U664" s="131">
        <v>0</v>
      </c>
      <c r="V664" s="131">
        <v>2</v>
      </c>
      <c r="W664" s="131">
        <v>7</v>
      </c>
      <c r="X664" s="131">
        <v>5</v>
      </c>
      <c r="Y664" s="131">
        <v>0</v>
      </c>
      <c r="Z664" s="103"/>
    </row>
    <row r="665" spans="12:28" ht="15" customHeight="1">
      <c r="L665" s="67"/>
      <c r="M665" s="109" t="s">
        <v>7</v>
      </c>
      <c r="N665" s="137">
        <v>1</v>
      </c>
      <c r="O665" s="133">
        <v>1</v>
      </c>
      <c r="P665" s="133">
        <v>0</v>
      </c>
      <c r="Q665" s="133">
        <v>0</v>
      </c>
      <c r="R665" s="133">
        <v>0</v>
      </c>
      <c r="S665" s="133">
        <v>0</v>
      </c>
      <c r="T665" s="133">
        <v>0</v>
      </c>
      <c r="U665" s="133">
        <v>0</v>
      </c>
      <c r="V665" s="133">
        <v>0</v>
      </c>
      <c r="W665" s="133">
        <v>2</v>
      </c>
      <c r="X665" s="133">
        <v>0</v>
      </c>
      <c r="Y665" s="133">
        <v>0</v>
      </c>
      <c r="Z665" s="103"/>
    </row>
    <row r="666" spans="12:28" ht="15" customHeight="1">
      <c r="L666" s="67"/>
      <c r="M666" s="109" t="s">
        <v>8</v>
      </c>
      <c r="N666" s="137">
        <v>11</v>
      </c>
      <c r="O666" s="133">
        <v>8</v>
      </c>
      <c r="P666" s="133">
        <v>3</v>
      </c>
      <c r="Q666" s="133">
        <v>0</v>
      </c>
      <c r="R666" s="133">
        <v>4</v>
      </c>
      <c r="S666" s="133">
        <v>0</v>
      </c>
      <c r="T666" s="133">
        <v>2</v>
      </c>
      <c r="U666" s="133">
        <v>1</v>
      </c>
      <c r="V666" s="133">
        <v>4</v>
      </c>
      <c r="W666" s="133">
        <v>14</v>
      </c>
      <c r="X666" s="133">
        <v>3</v>
      </c>
      <c r="Y666" s="133">
        <v>0</v>
      </c>
      <c r="Z666" s="103"/>
    </row>
    <row r="667" spans="12:28" ht="15" customHeight="1">
      <c r="L667" s="67"/>
      <c r="M667" s="109" t="s">
        <v>9</v>
      </c>
      <c r="N667" s="137">
        <v>4</v>
      </c>
      <c r="O667" s="133">
        <v>4</v>
      </c>
      <c r="P667" s="133">
        <v>2</v>
      </c>
      <c r="Q667" s="133">
        <v>0</v>
      </c>
      <c r="R667" s="133">
        <v>0</v>
      </c>
      <c r="S667" s="133">
        <v>0</v>
      </c>
      <c r="T667" s="133">
        <v>1</v>
      </c>
      <c r="U667" s="133">
        <v>1</v>
      </c>
      <c r="V667" s="133">
        <v>0</v>
      </c>
      <c r="W667" s="133">
        <v>4</v>
      </c>
      <c r="X667" s="133">
        <v>0</v>
      </c>
      <c r="Y667" s="133">
        <v>0</v>
      </c>
      <c r="Z667" s="103"/>
    </row>
    <row r="668" spans="12:28" ht="15" customHeight="1">
      <c r="L668" s="67"/>
      <c r="M668" s="109" t="s">
        <v>10</v>
      </c>
      <c r="N668" s="137">
        <v>5</v>
      </c>
      <c r="O668" s="133">
        <v>3</v>
      </c>
      <c r="P668" s="133">
        <v>0</v>
      </c>
      <c r="Q668" s="133">
        <v>1</v>
      </c>
      <c r="R668" s="133">
        <v>3</v>
      </c>
      <c r="S668" s="133">
        <v>1</v>
      </c>
      <c r="T668" s="133">
        <v>3</v>
      </c>
      <c r="U668" s="133">
        <v>1</v>
      </c>
      <c r="V668" s="133">
        <v>1</v>
      </c>
      <c r="W668" s="133">
        <v>5</v>
      </c>
      <c r="X668" s="133">
        <v>1</v>
      </c>
      <c r="Y668" s="133">
        <v>0</v>
      </c>
      <c r="Z668" s="103"/>
    </row>
    <row r="669" spans="12:28" ht="15" customHeight="1"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</row>
    <row r="670" spans="12:28" ht="15" customHeight="1"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</row>
    <row r="671" spans="12:28" ht="15" customHeight="1">
      <c r="L671" s="67"/>
      <c r="M671" s="67"/>
      <c r="N671" s="103" t="s">
        <v>194</v>
      </c>
      <c r="O671" s="103" t="s">
        <v>195</v>
      </c>
      <c r="P671" s="103" t="s">
        <v>196</v>
      </c>
      <c r="Q671" s="103" t="s">
        <v>197</v>
      </c>
      <c r="R671" s="103" t="s">
        <v>198</v>
      </c>
      <c r="S671" s="103" t="s">
        <v>199</v>
      </c>
      <c r="T671" s="103" t="s">
        <v>200</v>
      </c>
      <c r="U671" s="103" t="s">
        <v>201</v>
      </c>
      <c r="V671" s="103" t="s">
        <v>202</v>
      </c>
      <c r="W671" s="103" t="s">
        <v>47</v>
      </c>
      <c r="X671" s="103" t="s">
        <v>203</v>
      </c>
      <c r="Y671" s="103"/>
      <c r="Z671" s="67"/>
      <c r="AA671" s="67"/>
      <c r="AB671" s="67"/>
    </row>
    <row r="672" spans="12:28" ht="15" customHeight="1">
      <c r="L672" s="67"/>
      <c r="M672" s="107" t="s">
        <v>6</v>
      </c>
      <c r="N672" s="130">
        <f>6/33</f>
        <v>0.18181818181818182</v>
      </c>
      <c r="O672" s="130">
        <f>4/33</f>
        <v>0.12121212121212122</v>
      </c>
      <c r="P672" s="130">
        <f>1/33</f>
        <v>3.0303030303030304E-2</v>
      </c>
      <c r="Q672" s="130">
        <f>2/33</f>
        <v>6.0606060606060608E-2</v>
      </c>
      <c r="R672" s="130">
        <f>3/33</f>
        <v>9.0909090909090912E-2</v>
      </c>
      <c r="S672" s="130">
        <v>0</v>
      </c>
      <c r="T672" s="130">
        <f>3/33</f>
        <v>9.0909090909090912E-2</v>
      </c>
      <c r="U672" s="130">
        <v>0</v>
      </c>
      <c r="V672" s="130">
        <f>2/33</f>
        <v>6.0606060606060608E-2</v>
      </c>
      <c r="W672" s="130">
        <f>7/33</f>
        <v>0.21212121212121213</v>
      </c>
      <c r="X672" s="130">
        <f>5/33</f>
        <v>0.15151515151515152</v>
      </c>
      <c r="Y672" s="130"/>
      <c r="Z672" s="67"/>
      <c r="AA672" s="67"/>
      <c r="AB672" s="67"/>
    </row>
    <row r="673" spans="2:28" ht="15" customHeight="1">
      <c r="L673" s="67"/>
      <c r="M673" s="109" t="s">
        <v>7</v>
      </c>
      <c r="N673" s="130">
        <v>0.25</v>
      </c>
      <c r="O673" s="130">
        <v>0.25</v>
      </c>
      <c r="P673" s="130">
        <v>0</v>
      </c>
      <c r="Q673" s="130">
        <v>0</v>
      </c>
      <c r="R673" s="130">
        <v>0</v>
      </c>
      <c r="S673" s="130">
        <v>0</v>
      </c>
      <c r="T673" s="130">
        <v>0</v>
      </c>
      <c r="U673" s="130">
        <v>0</v>
      </c>
      <c r="V673" s="130">
        <v>0</v>
      </c>
      <c r="W673" s="130">
        <v>0.5</v>
      </c>
      <c r="X673" s="130">
        <v>0</v>
      </c>
      <c r="Y673" s="130"/>
      <c r="Z673" s="67"/>
      <c r="AA673" s="67"/>
      <c r="AB673" s="67"/>
    </row>
    <row r="674" spans="2:28" ht="15" customHeight="1">
      <c r="L674" s="67"/>
      <c r="M674" s="109" t="s">
        <v>8</v>
      </c>
      <c r="N674" s="130">
        <f>11/50</f>
        <v>0.22</v>
      </c>
      <c r="O674" s="130">
        <f>8/50</f>
        <v>0.16</v>
      </c>
      <c r="P674" s="130">
        <f>3/50</f>
        <v>0.06</v>
      </c>
      <c r="Q674" s="130">
        <v>0</v>
      </c>
      <c r="R674" s="130">
        <f>4/50</f>
        <v>0.08</v>
      </c>
      <c r="S674" s="130">
        <v>0</v>
      </c>
      <c r="T674" s="130">
        <f>2/50</f>
        <v>0.04</v>
      </c>
      <c r="U674" s="130">
        <f>1/50</f>
        <v>0.02</v>
      </c>
      <c r="V674" s="130">
        <f>4/50</f>
        <v>0.08</v>
      </c>
      <c r="W674" s="130">
        <f>14/50</f>
        <v>0.28000000000000003</v>
      </c>
      <c r="X674" s="130">
        <f>3/50</f>
        <v>0.06</v>
      </c>
      <c r="Y674" s="130"/>
      <c r="Z674" s="67"/>
      <c r="AA674" s="67"/>
      <c r="AB674" s="67"/>
    </row>
    <row r="675" spans="2:28" ht="15" customHeight="1">
      <c r="L675" s="67"/>
      <c r="M675" s="109" t="s">
        <v>9</v>
      </c>
      <c r="N675" s="135">
        <v>0.25</v>
      </c>
      <c r="O675" s="69">
        <v>0.25</v>
      </c>
      <c r="P675" s="69">
        <v>0.125</v>
      </c>
      <c r="Q675" s="69">
        <v>0</v>
      </c>
      <c r="R675" s="69">
        <v>0</v>
      </c>
      <c r="S675" s="69">
        <v>0</v>
      </c>
      <c r="T675" s="69">
        <f>1/16</f>
        <v>6.25E-2</v>
      </c>
      <c r="U675" s="69">
        <v>6.3E-2</v>
      </c>
      <c r="V675" s="69">
        <v>0</v>
      </c>
      <c r="W675" s="69">
        <v>0.25</v>
      </c>
      <c r="X675" s="69">
        <v>0</v>
      </c>
      <c r="Y675" s="70"/>
      <c r="Z675" s="67"/>
      <c r="AA675" s="67"/>
      <c r="AB675" s="67"/>
    </row>
    <row r="676" spans="2:28" ht="15" customHeight="1">
      <c r="L676" s="67"/>
      <c r="M676" s="109" t="s">
        <v>10</v>
      </c>
      <c r="N676" s="72">
        <f>5/24</f>
        <v>0.20833333333333334</v>
      </c>
      <c r="O676" s="72">
        <f>3/24</f>
        <v>0.125</v>
      </c>
      <c r="P676" s="72">
        <v>0</v>
      </c>
      <c r="Q676" s="72">
        <f>1/24</f>
        <v>4.1666666666666664E-2</v>
      </c>
      <c r="R676" s="72">
        <f>3/24</f>
        <v>0.125</v>
      </c>
      <c r="S676" s="72">
        <v>4.2000000000000003E-2</v>
      </c>
      <c r="T676" s="72">
        <v>0.125</v>
      </c>
      <c r="U676" s="72">
        <v>4.2000000000000003E-2</v>
      </c>
      <c r="V676" s="72">
        <v>4.2000000000000003E-2</v>
      </c>
      <c r="W676" s="72">
        <v>0.20799999999999999</v>
      </c>
      <c r="X676" s="72">
        <v>4.2000000000000003E-2</v>
      </c>
      <c r="Y676" s="73"/>
      <c r="Z676" s="67"/>
      <c r="AA676" s="67"/>
      <c r="AB676" s="67"/>
    </row>
    <row r="677" spans="2:28" ht="15" customHeight="1">
      <c r="L677" s="67"/>
      <c r="M677" s="71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3"/>
      <c r="Z677" s="67"/>
      <c r="AA677" s="67"/>
      <c r="AB677" s="67"/>
    </row>
    <row r="678" spans="2:28" ht="23.25" customHeight="1">
      <c r="B678" s="56" t="s">
        <v>276</v>
      </c>
      <c r="L678" s="67"/>
      <c r="M678" s="71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3"/>
      <c r="Z678" s="67"/>
      <c r="AA678" s="67"/>
      <c r="AB678" s="67"/>
    </row>
    <row r="679" spans="2:28" ht="21.75" customHeight="1">
      <c r="B679" s="65" t="s">
        <v>214</v>
      </c>
      <c r="L679" s="67"/>
      <c r="M679" s="71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3"/>
      <c r="Z679" s="67"/>
      <c r="AA679" s="67"/>
      <c r="AB679" s="67"/>
    </row>
    <row r="680" spans="2:28" ht="15" customHeight="1"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</row>
    <row r="681" spans="2:28" ht="15" customHeight="1"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</row>
    <row r="682" spans="2:28" ht="15" customHeight="1"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</row>
    <row r="683" spans="2:28" ht="15" customHeight="1"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</row>
    <row r="684" spans="2:28" ht="15" customHeight="1"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</row>
    <row r="685" spans="2:28" ht="15" customHeight="1"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</row>
    <row r="686" spans="2:28" ht="15" customHeight="1"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</row>
    <row r="687" spans="2:28" ht="15" customHeight="1"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</row>
    <row r="688" spans="2:28" ht="15" customHeight="1"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</row>
    <row r="689" spans="2:28" ht="15" customHeight="1"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</row>
    <row r="690" spans="2:28" ht="15" customHeight="1"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</row>
    <row r="691" spans="2:28" ht="15" customHeight="1"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</row>
    <row r="692" spans="2:28" ht="15" customHeight="1"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</row>
    <row r="693" spans="2:28" ht="15" customHeight="1"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</row>
    <row r="694" spans="2:28" ht="15" customHeight="1">
      <c r="L694" s="67"/>
      <c r="M694" s="67"/>
      <c r="N694" s="67" t="s">
        <v>215</v>
      </c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</row>
    <row r="695" spans="2:28" ht="15" customHeight="1"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</row>
    <row r="696" spans="2:28" ht="15" customHeight="1">
      <c r="L696" s="67"/>
      <c r="M696" s="67"/>
      <c r="N696" s="67" t="s">
        <v>216</v>
      </c>
      <c r="O696" s="67" t="s">
        <v>217</v>
      </c>
      <c r="P696" s="67" t="s">
        <v>48</v>
      </c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</row>
    <row r="697" spans="2:28" ht="15" customHeight="1">
      <c r="L697" s="67"/>
      <c r="M697" s="68" t="s">
        <v>6</v>
      </c>
      <c r="N697" s="69">
        <v>0.33333333333333337</v>
      </c>
      <c r="O697" s="69">
        <v>0</v>
      </c>
      <c r="P697" s="70">
        <v>0.66666666666666674</v>
      </c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</row>
    <row r="698" spans="2:28" ht="15" customHeight="1">
      <c r="L698" s="67"/>
      <c r="M698" s="71" t="s">
        <v>7</v>
      </c>
      <c r="N698" s="72">
        <v>0</v>
      </c>
      <c r="O698" s="72">
        <v>0.33333333333333337</v>
      </c>
      <c r="P698" s="73">
        <v>0.66666666666666674</v>
      </c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</row>
    <row r="699" spans="2:28" ht="15" customHeight="1">
      <c r="L699" s="67"/>
      <c r="M699" s="71" t="s">
        <v>8</v>
      </c>
      <c r="N699" s="72">
        <v>0.57142857142857151</v>
      </c>
      <c r="O699" s="72">
        <v>0.14285714285714288</v>
      </c>
      <c r="P699" s="73">
        <v>0.28571428571428575</v>
      </c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</row>
    <row r="700" spans="2:28" ht="15" customHeight="1">
      <c r="L700" s="67"/>
      <c r="M700" s="71" t="s">
        <v>9</v>
      </c>
      <c r="N700" s="72">
        <v>1</v>
      </c>
      <c r="O700" s="72">
        <v>0</v>
      </c>
      <c r="P700" s="73">
        <v>0</v>
      </c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</row>
    <row r="701" spans="2:28" ht="22.5" customHeight="1">
      <c r="B701" s="56" t="s">
        <v>321</v>
      </c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</row>
    <row r="702" spans="2:28" ht="22.5" customHeight="1">
      <c r="B702" s="65" t="s">
        <v>299</v>
      </c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</row>
    <row r="703" spans="2:28" ht="15" customHeight="1"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</row>
    <row r="704" spans="2:28" ht="15" customHeight="1"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</row>
    <row r="705" spans="12:28" ht="15" customHeight="1"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</row>
    <row r="706" spans="12:28" ht="15" customHeight="1"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</row>
    <row r="707" spans="12:28" ht="15" customHeight="1"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</row>
    <row r="708" spans="12:28" ht="15" customHeight="1"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</row>
    <row r="709" spans="12:28" ht="15" customHeight="1"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</row>
    <row r="710" spans="12:28" ht="15" customHeight="1"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</row>
    <row r="711" spans="12:28" ht="15" customHeight="1"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</row>
    <row r="712" spans="12:28" ht="15" customHeight="1"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</row>
    <row r="713" spans="12:28" ht="15" customHeight="1"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</row>
    <row r="714" spans="12:28" ht="15" customHeight="1"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</row>
    <row r="715" spans="12:28" ht="15" customHeight="1"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</row>
    <row r="716" spans="12:28" ht="15" customHeight="1"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</row>
    <row r="717" spans="12:28" ht="15" customHeight="1"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</row>
    <row r="718" spans="12:28" ht="15" customHeight="1">
      <c r="L718" s="67"/>
      <c r="M718" s="67"/>
      <c r="N718" s="67" t="s">
        <v>300</v>
      </c>
      <c r="O718" s="67" t="s">
        <v>301</v>
      </c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</row>
    <row r="719" spans="12:28" ht="15" customHeight="1">
      <c r="L719" s="67"/>
      <c r="M719" s="68" t="s">
        <v>6</v>
      </c>
      <c r="N719" s="69">
        <v>0.48</v>
      </c>
      <c r="O719" s="70">
        <v>0.87671232876712324</v>
      </c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</row>
    <row r="720" spans="12:28" ht="15" customHeight="1">
      <c r="L720" s="67"/>
      <c r="M720" s="71" t="s">
        <v>7</v>
      </c>
      <c r="N720" s="72">
        <v>0.72222222222222232</v>
      </c>
      <c r="O720" s="73">
        <v>0.94444444444444442</v>
      </c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</row>
    <row r="721" spans="2:28" ht="15" customHeight="1">
      <c r="L721" s="67"/>
      <c r="M721" s="71" t="s">
        <v>8</v>
      </c>
      <c r="N721" s="72">
        <v>0.53164556962025311</v>
      </c>
      <c r="O721" s="73">
        <v>0.87341772151898733</v>
      </c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</row>
    <row r="722" spans="2:28" ht="15" customHeight="1">
      <c r="L722" s="67"/>
      <c r="M722" s="71" t="s">
        <v>9</v>
      </c>
      <c r="N722" s="72">
        <v>0.52631578947368418</v>
      </c>
      <c r="O722" s="73">
        <v>0.8</v>
      </c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</row>
    <row r="723" spans="2:28" ht="15" customHeight="1">
      <c r="L723" s="67"/>
      <c r="M723" s="71" t="s">
        <v>10</v>
      </c>
      <c r="N723" s="72">
        <v>0.44444444444444442</v>
      </c>
      <c r="O723" s="73">
        <v>0.83333333333333326</v>
      </c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</row>
    <row r="724" spans="2:28" ht="15" customHeight="1">
      <c r="B724" s="65" t="s">
        <v>302</v>
      </c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</row>
    <row r="725" spans="2:28" ht="15" customHeight="1"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</row>
    <row r="726" spans="2:28" ht="15" customHeight="1"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</row>
    <row r="727" spans="2:28" ht="15" customHeight="1"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</row>
    <row r="728" spans="2:28" ht="15" customHeight="1"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</row>
    <row r="729" spans="2:28" ht="15" customHeight="1"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</row>
    <row r="730" spans="2:28" ht="15" customHeight="1"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</row>
    <row r="731" spans="2:28" ht="15" customHeight="1"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</row>
    <row r="732" spans="2:28" ht="15" customHeight="1"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</row>
    <row r="733" spans="2:28" ht="15" customHeight="1"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</row>
    <row r="734" spans="2:28" ht="15" customHeight="1"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</row>
    <row r="735" spans="2:28" ht="15" customHeight="1">
      <c r="B735" s="65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</row>
    <row r="736" spans="2:28" ht="15" customHeight="1"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</row>
    <row r="737" spans="2:28" ht="15" customHeight="1"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</row>
    <row r="738" spans="2:28" ht="15" customHeight="1">
      <c r="L738" s="67"/>
      <c r="M738" s="67"/>
      <c r="N738" s="67" t="s">
        <v>222</v>
      </c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</row>
    <row r="739" spans="2:28" ht="15" customHeight="1">
      <c r="L739" s="67"/>
      <c r="M739" s="67"/>
      <c r="N739" s="67" t="s">
        <v>27</v>
      </c>
      <c r="O739" s="383" t="s">
        <v>28</v>
      </c>
      <c r="P739" s="383"/>
      <c r="Q739" s="383"/>
      <c r="R739" s="383"/>
      <c r="S739" s="383"/>
      <c r="T739" s="67"/>
      <c r="U739" s="67"/>
      <c r="V739" s="67"/>
      <c r="W739" s="67"/>
      <c r="X739" s="67"/>
      <c r="Y739" s="67"/>
      <c r="Z739" s="67"/>
      <c r="AA739" s="67"/>
      <c r="AB739" s="67"/>
    </row>
    <row r="740" spans="2:28" ht="15" customHeight="1">
      <c r="L740" s="67"/>
      <c r="M740" s="67"/>
      <c r="N740" s="102"/>
      <c r="O740" s="67" t="s">
        <v>322</v>
      </c>
      <c r="P740" s="67" t="s">
        <v>323</v>
      </c>
      <c r="Q740" s="67" t="s">
        <v>324</v>
      </c>
      <c r="R740" s="67" t="s">
        <v>325</v>
      </c>
      <c r="S740" s="67" t="s">
        <v>48</v>
      </c>
      <c r="T740" s="67"/>
      <c r="U740" s="67"/>
      <c r="V740" s="67"/>
      <c r="W740" s="67"/>
      <c r="X740" s="67"/>
      <c r="Y740" s="67"/>
      <c r="Z740" s="67"/>
      <c r="AA740" s="67"/>
      <c r="AB740" s="67"/>
    </row>
    <row r="741" spans="2:28" ht="15" customHeight="1">
      <c r="L741" s="67"/>
      <c r="M741" s="68" t="s">
        <v>6</v>
      </c>
      <c r="N741" s="69">
        <v>0.28378378378378377</v>
      </c>
      <c r="O741" s="69">
        <v>8.1081081081081086E-2</v>
      </c>
      <c r="P741" s="69">
        <v>6.7567567567567571E-2</v>
      </c>
      <c r="Q741" s="69">
        <v>0.32432432432432434</v>
      </c>
      <c r="R741" s="69">
        <v>0.13513513513513514</v>
      </c>
      <c r="S741" s="69">
        <v>0.1081081081081081</v>
      </c>
      <c r="T741" s="67"/>
      <c r="U741" s="67"/>
      <c r="V741" s="67"/>
      <c r="W741" s="67"/>
      <c r="X741" s="67"/>
      <c r="Y741" s="67"/>
      <c r="Z741" s="67"/>
      <c r="AA741" s="67"/>
      <c r="AB741" s="67"/>
    </row>
    <row r="742" spans="2:28" ht="15" customHeight="1">
      <c r="L742" s="67"/>
      <c r="M742" s="71" t="s">
        <v>7</v>
      </c>
      <c r="N742" s="72">
        <v>0.2105263157894737</v>
      </c>
      <c r="O742" s="72">
        <v>0.2105263157894737</v>
      </c>
      <c r="P742" s="72">
        <v>0</v>
      </c>
      <c r="Q742" s="72">
        <v>0.4210526315789474</v>
      </c>
      <c r="R742" s="72">
        <v>0.15789473684210525</v>
      </c>
      <c r="S742" s="72">
        <v>0</v>
      </c>
      <c r="T742" s="67"/>
      <c r="U742" s="67"/>
      <c r="V742" s="67"/>
      <c r="W742" s="67"/>
      <c r="X742" s="67"/>
      <c r="Y742" s="67"/>
      <c r="Z742" s="67"/>
      <c r="AA742" s="67"/>
      <c r="AB742" s="67"/>
    </row>
    <row r="743" spans="2:28" ht="15" customHeight="1">
      <c r="L743" s="67"/>
      <c r="M743" s="71" t="s">
        <v>8</v>
      </c>
      <c r="N743" s="72">
        <v>0.22784810126582278</v>
      </c>
      <c r="O743" s="72">
        <v>0.12658227848101267</v>
      </c>
      <c r="P743" s="72">
        <v>0.189873417721519</v>
      </c>
      <c r="Q743" s="72">
        <v>0.41772151898734178</v>
      </c>
      <c r="R743" s="72">
        <v>1.2658227848101267E-2</v>
      </c>
      <c r="S743" s="72">
        <v>2.5316455696202535E-2</v>
      </c>
      <c r="T743" s="67"/>
      <c r="U743" s="67"/>
      <c r="V743" s="67"/>
      <c r="W743" s="67"/>
      <c r="X743" s="67"/>
      <c r="Y743" s="67"/>
      <c r="Z743" s="67"/>
      <c r="AA743" s="67"/>
      <c r="AB743" s="67"/>
    </row>
    <row r="744" spans="2:28" ht="15" customHeight="1">
      <c r="L744" s="67"/>
      <c r="M744" s="71" t="s">
        <v>9</v>
      </c>
      <c r="N744" s="72">
        <v>0.05</v>
      </c>
      <c r="O744" s="72">
        <v>0.05</v>
      </c>
      <c r="P744" s="72">
        <v>0.4</v>
      </c>
      <c r="Q744" s="72">
        <v>0.45</v>
      </c>
      <c r="R744" s="72">
        <v>0</v>
      </c>
      <c r="S744" s="72">
        <v>0.05</v>
      </c>
      <c r="T744" s="67"/>
      <c r="U744" s="67"/>
      <c r="V744" s="67"/>
      <c r="W744" s="67"/>
      <c r="X744" s="67"/>
      <c r="Y744" s="67"/>
      <c r="Z744" s="67"/>
      <c r="AA744" s="67"/>
      <c r="AB744" s="67"/>
    </row>
    <row r="745" spans="2:28" ht="15" customHeight="1">
      <c r="L745" s="67"/>
      <c r="M745" s="71" t="s">
        <v>10</v>
      </c>
      <c r="N745" s="72">
        <v>0.27777777777777779</v>
      </c>
      <c r="O745" s="72">
        <v>5.5555555555555552E-2</v>
      </c>
      <c r="P745" s="72">
        <v>0.16666666666666669</v>
      </c>
      <c r="Q745" s="72">
        <v>0.5</v>
      </c>
      <c r="R745" s="72">
        <v>0</v>
      </c>
      <c r="S745" s="72">
        <v>0</v>
      </c>
      <c r="T745" s="67"/>
      <c r="U745" s="67"/>
      <c r="V745" s="67"/>
      <c r="W745" s="67"/>
      <c r="X745" s="67"/>
      <c r="Y745" s="67"/>
      <c r="Z745" s="67"/>
      <c r="AA745" s="67"/>
      <c r="AB745" s="67"/>
    </row>
    <row r="746" spans="2:28" ht="15" customHeight="1"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</row>
    <row r="747" spans="2:28" ht="15" customHeight="1"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</row>
    <row r="748" spans="2:28" ht="15" customHeight="1"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</row>
    <row r="749" spans="2:28" ht="15" customHeight="1"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</row>
    <row r="750" spans="2:28" ht="15" customHeight="1"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</row>
    <row r="751" spans="2:28" ht="15" customHeight="1">
      <c r="B751" s="65" t="s">
        <v>229</v>
      </c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</row>
    <row r="752" spans="2:28" ht="15" customHeight="1"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</row>
    <row r="753" spans="12:28" ht="15" customHeight="1"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</row>
    <row r="754" spans="12:28" ht="15" customHeight="1"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</row>
    <row r="755" spans="12:28" ht="15" customHeight="1"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</row>
    <row r="756" spans="12:28" ht="15" customHeight="1"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</row>
    <row r="757" spans="12:28" ht="15" customHeight="1"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</row>
    <row r="758" spans="12:28" ht="15" customHeight="1"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</row>
    <row r="759" spans="12:28" ht="15" customHeight="1">
      <c r="L759" s="67"/>
      <c r="M759" s="67"/>
      <c r="N759" s="67" t="s">
        <v>230</v>
      </c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</row>
    <row r="760" spans="12:28" ht="15" customHeight="1">
      <c r="L760" s="67"/>
      <c r="M760" s="67"/>
      <c r="N760" s="67" t="s">
        <v>27</v>
      </c>
      <c r="O760" s="383" t="s">
        <v>28</v>
      </c>
      <c r="P760" s="383"/>
      <c r="Q760" s="383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</row>
    <row r="761" spans="12:28" ht="15" customHeight="1">
      <c r="L761" s="67"/>
      <c r="M761" s="67"/>
      <c r="N761" s="102"/>
      <c r="O761" s="67" t="s">
        <v>326</v>
      </c>
      <c r="P761" s="67" t="s">
        <v>327</v>
      </c>
      <c r="Q761" s="67" t="s">
        <v>233</v>
      </c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</row>
    <row r="762" spans="12:28" ht="15" customHeight="1">
      <c r="L762" s="67"/>
      <c r="M762" s="68" t="s">
        <v>6</v>
      </c>
      <c r="N762" s="69">
        <v>0.39189189189189189</v>
      </c>
      <c r="O762" s="69">
        <v>0.14864864864864866</v>
      </c>
      <c r="P762" s="69">
        <v>0.27027027027027029</v>
      </c>
      <c r="Q762" s="70">
        <v>0.1891891891891892</v>
      </c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</row>
    <row r="763" spans="12:28" ht="15" customHeight="1">
      <c r="L763" s="67"/>
      <c r="M763" s="71" t="s">
        <v>7</v>
      </c>
      <c r="N763" s="72">
        <v>0.2105263157894737</v>
      </c>
      <c r="O763" s="72">
        <v>0.36842105263157898</v>
      </c>
      <c r="P763" s="72">
        <v>0.2105263157894737</v>
      </c>
      <c r="Q763" s="73">
        <v>0.2105263157894737</v>
      </c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</row>
    <row r="764" spans="12:28" ht="15" customHeight="1">
      <c r="L764" s="67"/>
      <c r="M764" s="71" t="s">
        <v>8</v>
      </c>
      <c r="N764" s="72">
        <v>0.670886075949367</v>
      </c>
      <c r="O764" s="72">
        <v>0.24050632911392406</v>
      </c>
      <c r="P764" s="72">
        <v>7.5949367088607597E-2</v>
      </c>
      <c r="Q764" s="73">
        <v>1.2658227848101267E-2</v>
      </c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</row>
    <row r="765" spans="12:28" ht="15" customHeight="1">
      <c r="L765" s="67"/>
      <c r="M765" s="71" t="s">
        <v>9</v>
      </c>
      <c r="N765" s="72">
        <v>0.35</v>
      </c>
      <c r="O765" s="72">
        <v>0.45</v>
      </c>
      <c r="P765" s="72">
        <v>0.1</v>
      </c>
      <c r="Q765" s="73">
        <v>0.1</v>
      </c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</row>
    <row r="766" spans="12:28" ht="15" customHeight="1">
      <c r="L766" s="67"/>
      <c r="M766" s="71" t="s">
        <v>10</v>
      </c>
      <c r="N766" s="72">
        <v>0.66666666666666674</v>
      </c>
      <c r="O766" s="72">
        <v>0.22222222222222221</v>
      </c>
      <c r="P766" s="72">
        <v>0.1111111111111111</v>
      </c>
      <c r="Q766" s="73">
        <v>0</v>
      </c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</row>
    <row r="767" spans="12:28" ht="15" customHeight="1"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</row>
    <row r="768" spans="12:28" ht="15" customHeight="1">
      <c r="L768" s="67"/>
      <c r="M768" s="111"/>
      <c r="N768" s="111"/>
      <c r="O768" s="111"/>
      <c r="P768" s="111"/>
      <c r="Q768" s="111"/>
      <c r="R768" s="111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</row>
    <row r="769" spans="2:28" ht="15" customHeight="1"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</row>
    <row r="770" spans="2:28" ht="15" customHeight="1"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</row>
    <row r="771" spans="2:28" ht="15" customHeight="1"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</row>
    <row r="772" spans="2:28" ht="15" customHeight="1"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</row>
    <row r="773" spans="2:28" ht="15" customHeight="1"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</row>
    <row r="774" spans="2:28" ht="15" customHeight="1"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</row>
    <row r="775" spans="2:28" ht="15" customHeight="1"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</row>
    <row r="776" spans="2:28" ht="15" customHeight="1"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</row>
    <row r="777" spans="2:28" ht="15" customHeight="1"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</row>
    <row r="778" spans="2:28" ht="21.75" customHeight="1">
      <c r="B778" s="56" t="s">
        <v>278</v>
      </c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</row>
    <row r="779" spans="2:28" ht="23.25" customHeight="1">
      <c r="B779" s="65" t="s">
        <v>303</v>
      </c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</row>
    <row r="780" spans="2:28" ht="15" customHeight="1"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</row>
    <row r="781" spans="2:28" ht="15" customHeight="1">
      <c r="L781" s="67"/>
      <c r="M781" s="67" t="s">
        <v>235</v>
      </c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</row>
    <row r="782" spans="2:28" ht="15" customHeight="1"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</row>
    <row r="783" spans="2:28" ht="15" customHeight="1">
      <c r="L783" s="67"/>
      <c r="M783" s="67" t="s">
        <v>236</v>
      </c>
      <c r="N783" s="67" t="s">
        <v>237</v>
      </c>
      <c r="O783" s="67" t="s">
        <v>238</v>
      </c>
      <c r="P783" s="67" t="s">
        <v>239</v>
      </c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</row>
    <row r="784" spans="2:28" ht="15" customHeight="1">
      <c r="L784" s="68" t="s">
        <v>6</v>
      </c>
      <c r="M784" s="69">
        <v>0.64383561643835618</v>
      </c>
      <c r="N784" s="69">
        <v>0.35616438356164382</v>
      </c>
      <c r="O784" s="69">
        <v>0</v>
      </c>
      <c r="P784" s="70">
        <v>0</v>
      </c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</row>
    <row r="785" spans="12:28" ht="15" customHeight="1">
      <c r="L785" s="71" t="s">
        <v>7</v>
      </c>
      <c r="M785" s="72">
        <v>0.5625</v>
      </c>
      <c r="N785" s="72">
        <v>0.4375</v>
      </c>
      <c r="O785" s="72">
        <v>0</v>
      </c>
      <c r="P785" s="73">
        <v>0</v>
      </c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</row>
    <row r="786" spans="12:28" ht="15" customHeight="1">
      <c r="L786" s="71" t="s">
        <v>8</v>
      </c>
      <c r="M786" s="72">
        <v>0.58227848101265822</v>
      </c>
      <c r="N786" s="72">
        <v>0.41772151898734178</v>
      </c>
      <c r="O786" s="72">
        <v>0</v>
      </c>
      <c r="P786" s="73">
        <v>0</v>
      </c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</row>
    <row r="787" spans="12:28" ht="15" customHeight="1">
      <c r="L787" s="71" t="s">
        <v>9</v>
      </c>
      <c r="M787" s="72">
        <v>0.65</v>
      </c>
      <c r="N787" s="72">
        <v>0.35</v>
      </c>
      <c r="O787" s="72">
        <v>0</v>
      </c>
      <c r="P787" s="73">
        <v>0</v>
      </c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</row>
    <row r="788" spans="12:28" ht="15" customHeight="1">
      <c r="L788" s="71" t="s">
        <v>10</v>
      </c>
      <c r="M788" s="72">
        <v>0.5</v>
      </c>
      <c r="N788" s="72">
        <v>0.5</v>
      </c>
      <c r="O788" s="72">
        <v>0</v>
      </c>
      <c r="P788" s="73">
        <v>0</v>
      </c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</row>
    <row r="789" spans="12:28" ht="15" customHeight="1"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</row>
    <row r="790" spans="12:28" ht="15" customHeight="1"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</row>
    <row r="791" spans="12:28" ht="15" customHeight="1"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</row>
    <row r="792" spans="12:28" ht="15" customHeight="1"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</row>
    <row r="793" spans="12:28" ht="15" customHeight="1"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</row>
    <row r="794" spans="12:28" ht="15" customHeight="1"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</row>
    <row r="795" spans="12:28" ht="15" customHeight="1"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</row>
    <row r="796" spans="12:28" ht="15" customHeight="1"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</row>
    <row r="797" spans="12:28" ht="15" customHeight="1"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</row>
    <row r="798" spans="12:28" ht="15" customHeight="1"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</row>
    <row r="799" spans="12:28" ht="15" customHeight="1"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</row>
    <row r="800" spans="12:28" ht="15" customHeight="1"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</row>
    <row r="801" spans="2:28" ht="15" customHeight="1">
      <c r="B801" s="65" t="s">
        <v>240</v>
      </c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</row>
    <row r="802" spans="2:28" ht="15" customHeight="1">
      <c r="L802" s="67"/>
      <c r="M802" s="67"/>
      <c r="N802" s="67" t="s">
        <v>305</v>
      </c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</row>
    <row r="803" spans="2:28" ht="15" customHeight="1"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</row>
    <row r="804" spans="2:28" ht="15" customHeight="1">
      <c r="L804" s="67"/>
      <c r="M804" s="67"/>
      <c r="N804" s="67" t="s">
        <v>306</v>
      </c>
      <c r="O804" s="67" t="s">
        <v>307</v>
      </c>
      <c r="P804" s="67" t="s">
        <v>308</v>
      </c>
      <c r="Q804" s="67" t="s">
        <v>309</v>
      </c>
      <c r="R804" s="67" t="s">
        <v>310</v>
      </c>
      <c r="S804" s="67"/>
      <c r="T804" s="67"/>
      <c r="U804" s="67"/>
      <c r="V804" s="67"/>
      <c r="W804" s="67"/>
      <c r="X804" s="67"/>
      <c r="Y804" s="67"/>
      <c r="Z804" s="67"/>
      <c r="AA804" s="67"/>
      <c r="AB804" s="67"/>
    </row>
    <row r="805" spans="2:28" ht="15" customHeight="1">
      <c r="L805" s="67"/>
      <c r="M805" s="94" t="s">
        <v>6</v>
      </c>
      <c r="N805" s="95">
        <v>0.20833333333333331</v>
      </c>
      <c r="O805" s="95">
        <v>8.3333333333333343E-2</v>
      </c>
      <c r="P805" s="95">
        <v>0.2361111111111111</v>
      </c>
      <c r="Q805" s="95">
        <v>9.722222222222221E-2</v>
      </c>
      <c r="R805" s="95">
        <v>0.375</v>
      </c>
      <c r="S805" s="67"/>
      <c r="T805" s="67"/>
      <c r="U805" s="67"/>
      <c r="V805" s="67"/>
      <c r="W805" s="67"/>
      <c r="X805" s="67"/>
      <c r="Y805" s="67"/>
      <c r="Z805" s="67"/>
      <c r="AA805" s="67"/>
      <c r="AB805" s="67"/>
    </row>
    <row r="806" spans="2:28" ht="15" customHeight="1">
      <c r="L806" s="67"/>
      <c r="M806" s="94" t="s">
        <v>7</v>
      </c>
      <c r="N806" s="95">
        <v>0.44444444444444442</v>
      </c>
      <c r="O806" s="95">
        <v>0</v>
      </c>
      <c r="P806" s="95">
        <v>0.1111111111111111</v>
      </c>
      <c r="Q806" s="95">
        <v>0.33333333333333337</v>
      </c>
      <c r="R806" s="95">
        <v>0.1111111111111111</v>
      </c>
      <c r="S806" s="67"/>
      <c r="T806" s="67"/>
      <c r="U806" s="67"/>
      <c r="V806" s="67"/>
      <c r="W806" s="67"/>
      <c r="X806" s="67"/>
      <c r="Y806" s="67"/>
      <c r="Z806" s="67"/>
      <c r="AA806" s="67"/>
      <c r="AB806" s="67"/>
    </row>
    <row r="807" spans="2:28" ht="15" customHeight="1">
      <c r="L807" s="67"/>
      <c r="M807" s="94" t="s">
        <v>8</v>
      </c>
      <c r="N807" s="95">
        <v>0.35443037974683539</v>
      </c>
      <c r="O807" s="95">
        <v>0.15189873417721519</v>
      </c>
      <c r="P807" s="95">
        <v>0.189873417721519</v>
      </c>
      <c r="Q807" s="95">
        <v>0.16455696202531644</v>
      </c>
      <c r="R807" s="95">
        <v>0.13924050632911392</v>
      </c>
      <c r="S807" s="67"/>
      <c r="T807" s="67"/>
      <c r="U807" s="67"/>
      <c r="V807" s="67"/>
      <c r="W807" s="67"/>
      <c r="X807" s="67"/>
      <c r="Y807" s="67"/>
      <c r="Z807" s="67"/>
      <c r="AA807" s="67"/>
      <c r="AB807" s="67"/>
    </row>
    <row r="808" spans="2:28" ht="15" customHeight="1">
      <c r="L808" s="67"/>
      <c r="M808" s="94" t="s">
        <v>9</v>
      </c>
      <c r="N808" s="95">
        <v>0.25</v>
      </c>
      <c r="O808" s="95">
        <v>0.05</v>
      </c>
      <c r="P808" s="95">
        <v>0.2</v>
      </c>
      <c r="Q808" s="95">
        <v>0.1</v>
      </c>
      <c r="R808" s="95">
        <v>0.4</v>
      </c>
      <c r="S808" s="67"/>
      <c r="T808" s="67"/>
      <c r="U808" s="67"/>
      <c r="V808" s="67"/>
      <c r="W808" s="67"/>
      <c r="X808" s="67"/>
      <c r="Y808" s="67"/>
      <c r="Z808" s="67"/>
      <c r="AA808" s="67"/>
      <c r="AB808" s="67"/>
    </row>
    <row r="809" spans="2:28" ht="15" customHeight="1">
      <c r="L809" s="67"/>
      <c r="M809" s="94" t="s">
        <v>10</v>
      </c>
      <c r="N809" s="95">
        <v>0.5</v>
      </c>
      <c r="O809" s="95">
        <v>0</v>
      </c>
      <c r="P809" s="95">
        <v>0.16666666666666669</v>
      </c>
      <c r="Q809" s="95">
        <v>0.16666666666666669</v>
      </c>
      <c r="R809" s="95">
        <v>0.16666666666666669</v>
      </c>
      <c r="S809" s="67"/>
      <c r="T809" s="67"/>
      <c r="U809" s="67"/>
      <c r="V809" s="67"/>
      <c r="W809" s="67"/>
      <c r="X809" s="67"/>
      <c r="Y809" s="67"/>
      <c r="Z809" s="67"/>
      <c r="AA809" s="67"/>
      <c r="AB809" s="67"/>
    </row>
    <row r="810" spans="2:28" ht="15" customHeight="1"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</row>
    <row r="811" spans="2:28" ht="15" customHeight="1"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</row>
    <row r="812" spans="2:28" ht="15" customHeight="1"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</row>
    <row r="813" spans="2:28" ht="15" customHeight="1"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</row>
    <row r="814" spans="2:28" ht="15" customHeight="1"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</row>
    <row r="815" spans="2:28" ht="15" customHeight="1"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</row>
    <row r="816" spans="2:28" ht="15" customHeight="1"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</row>
    <row r="817" spans="12:28" ht="15" customHeight="1"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</row>
    <row r="818" spans="12:28" ht="15" customHeight="1"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</row>
    <row r="819" spans="12:28" ht="15" customHeight="1"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</row>
    <row r="820" spans="12:28" ht="15" customHeight="1"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</row>
    <row r="821" spans="12:28" ht="15" customHeight="1"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</row>
    <row r="822" spans="12:28" ht="15" customHeight="1"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</row>
    <row r="823" spans="12:28" ht="15" customHeight="1"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</row>
    <row r="824" spans="12:28" ht="15" customHeight="1"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</row>
    <row r="825" spans="12:28" ht="15" customHeight="1"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</row>
    <row r="826" spans="12:28" ht="15" customHeight="1"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</row>
    <row r="827" spans="12:28" ht="15" customHeight="1"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</row>
    <row r="828" spans="12:28" ht="15" customHeight="1"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</row>
    <row r="829" spans="12:28" ht="15" customHeight="1"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</row>
    <row r="830" spans="12:28" ht="15" customHeight="1"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</row>
    <row r="831" spans="12:28" ht="15" customHeight="1"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</row>
    <row r="832" spans="12:28" ht="15" customHeight="1"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</row>
    <row r="833" spans="12:28" ht="15" customHeight="1"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</row>
    <row r="834" spans="12:28" ht="15" customHeight="1"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</row>
    <row r="835" spans="12:28" ht="15" customHeight="1"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</row>
    <row r="836" spans="12:28" ht="15" customHeight="1"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</row>
    <row r="837" spans="12:28" ht="15" customHeight="1"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</row>
    <row r="838" spans="12:28" ht="15" customHeight="1"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</row>
    <row r="839" spans="12:28" ht="15" customHeight="1"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</row>
    <row r="840" spans="12:28" ht="15" customHeight="1"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</row>
    <row r="841" spans="12:28" ht="15" customHeight="1"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</row>
    <row r="842" spans="12:28" ht="15" customHeight="1"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</row>
    <row r="843" spans="12:28" ht="15" customHeight="1"/>
    <row r="844" spans="12:28" ht="15" customHeight="1"/>
    <row r="845" spans="12:28" ht="15" customHeight="1"/>
    <row r="846" spans="12:28" ht="15" customHeight="1"/>
    <row r="847" spans="12:28" ht="15" customHeight="1"/>
    <row r="848" spans="12:2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</sheetData>
  <mergeCells count="13">
    <mergeCell ref="O760:Q760"/>
    <mergeCell ref="AH479:AV479"/>
    <mergeCell ref="Q178:R178"/>
    <mergeCell ref="S178:T178"/>
    <mergeCell ref="U178:V178"/>
    <mergeCell ref="S183:T183"/>
    <mergeCell ref="U183:V183"/>
    <mergeCell ref="W183:X183"/>
    <mergeCell ref="Q177:R177"/>
    <mergeCell ref="S177:T177"/>
    <mergeCell ref="U177:V177"/>
    <mergeCell ref="B1:R1"/>
    <mergeCell ref="O739:S73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5"/>
  <sheetViews>
    <sheetView showGridLines="0" zoomScale="80" zoomScaleNormal="80" workbookViewId="0"/>
  </sheetViews>
  <sheetFormatPr defaultColWidth="9.140625" defaultRowHeight="15"/>
  <cols>
    <col min="1" max="1" width="9.140625" style="146"/>
    <col min="2" max="2" width="4" style="146" customWidth="1"/>
    <col min="3" max="16384" width="9.140625" style="146"/>
  </cols>
  <sheetData>
    <row r="1" spans="1:22" s="141" customFormat="1" ht="18.75" customHeight="1">
      <c r="A1" s="143"/>
    </row>
    <row r="2" spans="1:22" s="141" customFormat="1" ht="47.25" customHeight="1">
      <c r="A2" s="165"/>
      <c r="B2" s="328" t="s">
        <v>241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1:22" s="141" customFormat="1" ht="18.75" customHeight="1">
      <c r="A3" s="143"/>
    </row>
    <row r="4" spans="1:22" s="141" customFormat="1" ht="18.75" customHeight="1">
      <c r="A4" s="143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22" s="141" customFormat="1" ht="33.75" customHeight="1" thickBot="1">
      <c r="A5" s="143"/>
      <c r="B5" s="166" t="s">
        <v>425</v>
      </c>
      <c r="C5" s="167"/>
      <c r="D5" s="167"/>
      <c r="E5" s="168"/>
      <c r="F5" s="168"/>
      <c r="G5" s="168"/>
      <c r="H5" s="168"/>
      <c r="I5" s="168"/>
      <c r="J5" s="166"/>
      <c r="K5" s="166"/>
      <c r="L5" s="166"/>
      <c r="M5" s="166"/>
      <c r="N5" s="166"/>
    </row>
    <row r="6" spans="1:22" s="141" customFormat="1" ht="18.75" customHeight="1">
      <c r="A6" s="143"/>
      <c r="C6" s="142"/>
    </row>
    <row r="7" spans="1:22" s="141" customFormat="1" ht="18.75" customHeight="1">
      <c r="A7" s="143"/>
      <c r="C7" s="142"/>
    </row>
    <row r="8" spans="1:22" s="141" customFormat="1" ht="18.75" customHeight="1">
      <c r="A8" s="143"/>
      <c r="C8" s="142"/>
    </row>
    <row r="9" spans="1:22" s="175" customFormat="1" ht="32.25" thickBot="1">
      <c r="A9" s="169"/>
      <c r="B9" s="170" t="s">
        <v>266</v>
      </c>
      <c r="C9" s="171"/>
      <c r="D9" s="172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4"/>
      <c r="R9" s="174"/>
      <c r="S9" s="174"/>
      <c r="T9" s="169"/>
    </row>
    <row r="10" spans="1:22">
      <c r="B10" s="176"/>
    </row>
    <row r="11" spans="1:22">
      <c r="B11" s="176"/>
    </row>
    <row r="13" spans="1:22" ht="21">
      <c r="C13" s="177" t="s">
        <v>368</v>
      </c>
    </row>
    <row r="14" spans="1:22">
      <c r="C14" s="176"/>
    </row>
    <row r="43" spans="2:19">
      <c r="C43" s="152"/>
    </row>
    <row r="48" spans="2:19" ht="32.25" thickBot="1">
      <c r="B48" s="170" t="s">
        <v>268</v>
      </c>
      <c r="C48" s="178"/>
      <c r="D48" s="179"/>
      <c r="E48" s="179"/>
      <c r="F48" s="180"/>
      <c r="G48" s="180"/>
      <c r="H48" s="180"/>
      <c r="I48" s="173"/>
      <c r="J48" s="173"/>
      <c r="K48" s="173"/>
      <c r="L48" s="173"/>
      <c r="M48" s="173"/>
      <c r="N48" s="173"/>
      <c r="O48" s="173"/>
      <c r="P48" s="173"/>
      <c r="Q48" s="174"/>
      <c r="R48" s="174"/>
      <c r="S48" s="174"/>
    </row>
    <row r="49" spans="3:18" s="141" customFormat="1" ht="18.75" customHeight="1">
      <c r="J49" s="143"/>
      <c r="K49" s="143"/>
      <c r="L49" s="143"/>
      <c r="M49" s="143"/>
      <c r="N49" s="143"/>
      <c r="O49" s="143"/>
      <c r="P49" s="143"/>
      <c r="Q49" s="143"/>
      <c r="R49" s="143"/>
    </row>
    <row r="50" spans="3:18" s="141" customFormat="1" ht="18.75" customHeight="1">
      <c r="J50" s="143"/>
      <c r="K50" s="143"/>
      <c r="L50" s="143"/>
      <c r="M50" s="143"/>
      <c r="N50" s="143"/>
      <c r="O50" s="143"/>
      <c r="P50" s="143"/>
      <c r="Q50" s="143"/>
      <c r="R50" s="143"/>
    </row>
    <row r="51" spans="3:18" s="141" customFormat="1" ht="18.75" customHeight="1">
      <c r="C51" s="181" t="s">
        <v>269</v>
      </c>
      <c r="D51" s="182"/>
      <c r="E51" s="182"/>
      <c r="F51" s="183"/>
      <c r="G51" s="183"/>
      <c r="H51" s="183"/>
      <c r="I51" s="183"/>
      <c r="J51" s="183"/>
      <c r="K51" s="183"/>
      <c r="L51" s="183"/>
      <c r="M51" s="183"/>
      <c r="N51" s="143"/>
      <c r="O51" s="143"/>
      <c r="P51" s="143"/>
      <c r="Q51" s="143"/>
      <c r="R51" s="143"/>
    </row>
    <row r="52" spans="3:18" s="141" customFormat="1" ht="18.75" customHeight="1">
      <c r="C52" s="181"/>
      <c r="D52" s="182"/>
      <c r="E52" s="182"/>
      <c r="F52" s="183"/>
      <c r="G52" s="183"/>
      <c r="H52" s="183"/>
      <c r="I52" s="183"/>
      <c r="J52" s="183"/>
      <c r="K52" s="183"/>
      <c r="L52" s="183"/>
      <c r="M52" s="183"/>
      <c r="N52" s="143"/>
      <c r="O52" s="143"/>
      <c r="P52" s="143"/>
      <c r="Q52" s="143"/>
      <c r="R52" s="143"/>
    </row>
    <row r="53" spans="3:18" s="141" customFormat="1" ht="18.75" customHeight="1">
      <c r="C53" s="181"/>
      <c r="D53" s="182"/>
      <c r="E53" s="182"/>
      <c r="F53" s="183"/>
      <c r="G53" s="183"/>
      <c r="H53" s="183"/>
      <c r="I53" s="183"/>
      <c r="J53" s="183"/>
      <c r="K53" s="183"/>
      <c r="L53" s="183"/>
      <c r="M53" s="183"/>
      <c r="N53" s="143"/>
      <c r="O53" s="143"/>
      <c r="P53" s="143"/>
      <c r="Q53" s="143"/>
      <c r="R53" s="143"/>
    </row>
    <row r="55" spans="3:18" ht="21">
      <c r="C55" s="177" t="s">
        <v>369</v>
      </c>
    </row>
    <row r="86" spans="3:18">
      <c r="C86" s="152"/>
    </row>
    <row r="91" spans="3:18" s="141" customFormat="1" ht="18.75" customHeight="1">
      <c r="C91" s="181" t="s">
        <v>270</v>
      </c>
      <c r="D91" s="182"/>
      <c r="E91" s="182"/>
      <c r="F91" s="183"/>
      <c r="G91" s="183"/>
      <c r="H91" s="183"/>
      <c r="I91" s="183"/>
      <c r="J91" s="183"/>
      <c r="K91" s="183"/>
      <c r="L91" s="183"/>
      <c r="M91" s="183"/>
      <c r="N91" s="143"/>
      <c r="O91" s="143"/>
      <c r="P91" s="143"/>
      <c r="Q91" s="143"/>
      <c r="R91" s="143"/>
    </row>
    <row r="94" spans="3:18" ht="21">
      <c r="C94" s="177" t="s">
        <v>370</v>
      </c>
    </row>
    <row r="116" spans="3:3">
      <c r="C116" s="152"/>
    </row>
    <row r="133" spans="3:5">
      <c r="E133" s="146" t="s">
        <v>371</v>
      </c>
    </row>
    <row r="142" spans="3:5" ht="21">
      <c r="C142" s="177" t="s">
        <v>56</v>
      </c>
    </row>
    <row r="174" spans="3:3">
      <c r="C174" s="152"/>
    </row>
    <row r="177" spans="3:3" ht="21">
      <c r="C177" s="177" t="s">
        <v>85</v>
      </c>
    </row>
    <row r="178" spans="3:3">
      <c r="C178" s="184" t="s">
        <v>372</v>
      </c>
    </row>
    <row r="207" spans="3:9">
      <c r="C207" s="152"/>
      <c r="I207" s="185"/>
    </row>
    <row r="211" spans="3:3" ht="21">
      <c r="C211" s="181" t="s">
        <v>271</v>
      </c>
    </row>
    <row r="212" spans="3:3">
      <c r="C212" s="146" t="s">
        <v>373</v>
      </c>
    </row>
    <row r="245" spans="2:18">
      <c r="C245" s="186"/>
    </row>
    <row r="249" spans="2:18" ht="32.25" thickBot="1">
      <c r="B249" s="187" t="s">
        <v>273</v>
      </c>
      <c r="C249" s="178"/>
      <c r="D249" s="179"/>
      <c r="E249" s="179"/>
      <c r="F249" s="180"/>
      <c r="G249" s="180"/>
      <c r="H249" s="180"/>
      <c r="I249" s="180"/>
      <c r="J249" s="180"/>
      <c r="K249" s="180"/>
      <c r="L249" s="180"/>
      <c r="M249" s="180"/>
      <c r="N249" s="183"/>
      <c r="O249" s="183"/>
      <c r="P249" s="183"/>
    </row>
    <row r="250" spans="2:18" s="141" customFormat="1" ht="18.75" customHeight="1">
      <c r="C250" s="188" t="s">
        <v>274</v>
      </c>
      <c r="J250" s="143"/>
      <c r="K250" s="143"/>
      <c r="L250" s="143"/>
      <c r="M250" s="143"/>
      <c r="N250" s="143"/>
      <c r="O250" s="143"/>
      <c r="P250" s="143"/>
      <c r="Q250" s="143"/>
      <c r="R250" s="143"/>
    </row>
    <row r="251" spans="2:18" s="141" customFormat="1" ht="18.75" customHeight="1">
      <c r="C251" s="189"/>
      <c r="J251" s="143"/>
      <c r="K251" s="143"/>
      <c r="L251" s="143"/>
      <c r="M251" s="143"/>
      <c r="N251" s="143"/>
      <c r="O251" s="143"/>
      <c r="P251" s="143"/>
      <c r="Q251" s="143"/>
      <c r="R251" s="143"/>
    </row>
    <row r="252" spans="2:18" s="141" customFormat="1" ht="18.75" customHeight="1">
      <c r="C252" s="189"/>
      <c r="J252" s="143"/>
      <c r="K252" s="143"/>
      <c r="L252" s="143"/>
      <c r="M252" s="143"/>
      <c r="N252" s="143"/>
      <c r="O252" s="143"/>
      <c r="P252" s="143"/>
      <c r="Q252" s="143"/>
      <c r="R252" s="143"/>
    </row>
    <row r="253" spans="2:18" s="141" customFormat="1" ht="18.75" customHeight="1">
      <c r="C253" s="188"/>
      <c r="J253" s="143"/>
      <c r="K253" s="143"/>
      <c r="L253" s="143"/>
      <c r="M253" s="143"/>
      <c r="N253" s="143"/>
      <c r="O253" s="143"/>
      <c r="P253" s="143"/>
      <c r="Q253" s="143"/>
      <c r="R253" s="143"/>
    </row>
    <row r="254" spans="2:18" ht="21">
      <c r="C254" s="177" t="s">
        <v>374</v>
      </c>
    </row>
    <row r="266" ht="15.75" customHeight="1"/>
    <row r="285" spans="2:16">
      <c r="C285" s="152"/>
    </row>
    <row r="288" spans="2:16" ht="32.25" thickBot="1">
      <c r="B288" s="187" t="s">
        <v>277</v>
      </c>
      <c r="C288" s="178"/>
      <c r="D288" s="179"/>
      <c r="E288" s="179"/>
      <c r="F288" s="180"/>
      <c r="G288" s="180"/>
      <c r="H288" s="180"/>
      <c r="I288" s="180"/>
      <c r="J288" s="180"/>
      <c r="K288" s="180"/>
      <c r="L288" s="180"/>
      <c r="M288" s="180"/>
      <c r="N288" s="183"/>
      <c r="O288" s="183"/>
      <c r="P288" s="183"/>
    </row>
    <row r="289" spans="3:18" s="141" customFormat="1" ht="18.75" customHeight="1">
      <c r="C289" s="188"/>
      <c r="J289" s="143"/>
      <c r="K289" s="143"/>
      <c r="L289" s="143"/>
      <c r="M289" s="143"/>
      <c r="N289" s="143"/>
      <c r="O289" s="143"/>
      <c r="P289" s="143"/>
      <c r="Q289" s="143"/>
      <c r="R289" s="143"/>
    </row>
    <row r="290" spans="3:18" s="141" customFormat="1" ht="18.75" customHeight="1">
      <c r="C290" s="188"/>
      <c r="J290" s="143"/>
      <c r="K290" s="143"/>
      <c r="L290" s="143"/>
      <c r="M290" s="143"/>
      <c r="N290" s="143"/>
      <c r="O290" s="143"/>
      <c r="P290" s="143"/>
      <c r="Q290" s="143"/>
      <c r="R290" s="143"/>
    </row>
    <row r="293" spans="3:18" ht="21">
      <c r="C293" s="177" t="s">
        <v>229</v>
      </c>
    </row>
    <row r="325" spans="3:3">
      <c r="C325" s="152"/>
    </row>
  </sheetData>
  <mergeCells count="1">
    <mergeCell ref="B2:V2"/>
  </mergeCells>
  <pageMargins left="0.7" right="0.7" top="0.75" bottom="0.75" header="0.3" footer="0.3"/>
  <pageSetup paperSize="9" scale="51" orientation="landscape" r:id="rId1"/>
  <rowBreaks count="1" manualBreakCount="1">
    <brk id="214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0"/>
  <sheetViews>
    <sheetView showGridLines="0" topLeftCell="A53" zoomScale="80" zoomScaleNormal="80" workbookViewId="0">
      <selection activeCell="C88" sqref="C88"/>
    </sheetView>
  </sheetViews>
  <sheetFormatPr defaultColWidth="9.140625" defaultRowHeight="15"/>
  <cols>
    <col min="1" max="1" width="3.140625" style="146" customWidth="1"/>
    <col min="2" max="2" width="37.28515625" style="146" customWidth="1"/>
    <col min="3" max="3" width="10.42578125" style="146" customWidth="1"/>
    <col min="4" max="4" width="11.42578125" style="146" customWidth="1"/>
    <col min="5" max="5" width="10.42578125" style="146" customWidth="1"/>
    <col min="6" max="6" width="9.85546875" style="146" customWidth="1"/>
    <col min="7" max="11" width="10.42578125" style="146" customWidth="1"/>
    <col min="12" max="12" width="9.85546875" style="146" customWidth="1"/>
    <col min="13" max="13" width="12.140625" style="146" customWidth="1"/>
    <col min="14" max="14" width="23.28515625" style="146" customWidth="1"/>
    <col min="15" max="16" width="10.42578125" style="146" customWidth="1"/>
    <col min="17" max="17" width="15.5703125" style="146" customWidth="1"/>
    <col min="18" max="18" width="24.42578125" style="146" customWidth="1"/>
    <col min="19" max="19" width="12.5703125" style="146" customWidth="1"/>
    <col min="20" max="20" width="10.42578125" style="146" customWidth="1"/>
    <col min="21" max="21" width="7.140625" style="146" customWidth="1"/>
    <col min="22" max="23" width="10.42578125" style="146" customWidth="1"/>
    <col min="24" max="16384" width="9.140625" style="146"/>
  </cols>
  <sheetData>
    <row r="1" spans="1:23" s="141" customFormat="1" ht="47.25" customHeight="1">
      <c r="A1" s="165"/>
      <c r="B1" s="386" t="str">
        <f>[1]Taules!B2</f>
        <v>ESCOLA TÈCNICA SUPERIOR D'ENGINYERS DE CAMINS, CANALS I PORTS DE BARCELONA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190"/>
      <c r="P1" s="165"/>
      <c r="Q1" s="165"/>
      <c r="R1" s="165"/>
      <c r="S1" s="165"/>
      <c r="T1" s="191"/>
    </row>
    <row r="2" spans="1:23" s="141" customFormat="1" ht="18.75" customHeight="1">
      <c r="A2" s="143"/>
    </row>
    <row r="3" spans="1:23" s="141" customFormat="1" ht="18.75" customHeight="1">
      <c r="A3" s="143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</row>
    <row r="4" spans="1:23" s="141" customFormat="1" ht="33.75" customHeight="1" thickBot="1">
      <c r="A4" s="143"/>
      <c r="B4" s="166" t="s">
        <v>375</v>
      </c>
      <c r="C4" s="167"/>
      <c r="D4" s="167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23" ht="15" customHeight="1"/>
    <row r="6" spans="1:23" ht="15" customHeight="1"/>
    <row r="7" spans="1:23">
      <c r="M7" s="192"/>
      <c r="Q7" s="192"/>
    </row>
    <row r="8" spans="1:23">
      <c r="M8" s="192"/>
      <c r="O8" s="192"/>
      <c r="Q8" s="192"/>
    </row>
    <row r="9" spans="1:23" ht="18.75">
      <c r="B9" s="193" t="s">
        <v>378</v>
      </c>
      <c r="M9" s="192"/>
      <c r="O9" s="192"/>
      <c r="Q9" s="192"/>
    </row>
    <row r="10" spans="1:23">
      <c r="M10" s="192"/>
      <c r="O10" s="192"/>
      <c r="Q10" s="192"/>
    </row>
    <row r="11" spans="1:23" ht="15.75">
      <c r="B11" s="194" t="s">
        <v>12</v>
      </c>
      <c r="E11" s="195" t="s">
        <v>379</v>
      </c>
      <c r="L11"/>
      <c r="M11"/>
      <c r="N11"/>
      <c r="O11"/>
      <c r="P11"/>
      <c r="Q11"/>
      <c r="R11"/>
      <c r="S11"/>
      <c r="T11"/>
      <c r="U11"/>
      <c r="V11"/>
    </row>
    <row r="12" spans="1:23">
      <c r="L12"/>
      <c r="M12"/>
      <c r="N12"/>
      <c r="O12"/>
      <c r="P12"/>
      <c r="Q12"/>
      <c r="R12"/>
      <c r="S12"/>
      <c r="T12"/>
      <c r="U12"/>
      <c r="V12"/>
    </row>
    <row r="13" spans="1:23">
      <c r="L13"/>
      <c r="M13"/>
      <c r="N13"/>
      <c r="O13"/>
      <c r="P13"/>
      <c r="Q13"/>
      <c r="R13"/>
      <c r="S13"/>
      <c r="T13"/>
      <c r="U13"/>
      <c r="V13"/>
    </row>
    <row r="14" spans="1:23">
      <c r="L14"/>
      <c r="M14"/>
      <c r="N14"/>
      <c r="O14"/>
      <c r="P14"/>
      <c r="Q14"/>
      <c r="R14"/>
      <c r="S14"/>
      <c r="T14"/>
      <c r="U14"/>
      <c r="V14"/>
    </row>
    <row r="15" spans="1:23" s="196" customFormat="1" ht="49.5" customHeight="1">
      <c r="B15" s="197"/>
      <c r="C15" s="387" t="str">
        <f>[1]Taules!D18</f>
        <v>ENGINYERIA DE CAMINS, CANALS I PORTS</v>
      </c>
      <c r="D15" s="388"/>
      <c r="E15" s="389"/>
      <c r="F15" s="387" t="str">
        <f>[1]Taules!D19</f>
        <v>ENGINYERIA GEOLÒGICA</v>
      </c>
      <c r="G15" s="390"/>
      <c r="H15" s="389"/>
      <c r="I15" s="387" t="s">
        <v>380</v>
      </c>
      <c r="J15" s="390"/>
      <c r="K15" s="389"/>
      <c r="L15"/>
      <c r="M15"/>
      <c r="N15"/>
      <c r="O15"/>
      <c r="P15"/>
      <c r="Q15"/>
      <c r="R15"/>
      <c r="S15"/>
      <c r="T15"/>
      <c r="U15"/>
      <c r="V15"/>
      <c r="W15" s="198"/>
    </row>
    <row r="16" spans="1:23">
      <c r="B16" s="199"/>
      <c r="C16" s="200">
        <v>2008</v>
      </c>
      <c r="D16" s="200">
        <v>2011</v>
      </c>
      <c r="E16" s="200">
        <v>2014</v>
      </c>
      <c r="F16" s="200">
        <v>2008</v>
      </c>
      <c r="G16" s="200">
        <v>2011</v>
      </c>
      <c r="H16" s="200">
        <v>2014</v>
      </c>
      <c r="I16" s="200">
        <v>2008</v>
      </c>
      <c r="J16" s="200">
        <v>2011</v>
      </c>
      <c r="K16" s="200">
        <v>2014</v>
      </c>
      <c r="L16"/>
      <c r="M16"/>
      <c r="N16"/>
      <c r="O16"/>
      <c r="P16"/>
      <c r="Q16"/>
      <c r="R16"/>
      <c r="S16"/>
      <c r="T16"/>
      <c r="U16"/>
      <c r="V16"/>
    </row>
    <row r="17" spans="2:22">
      <c r="B17" s="201" t="s">
        <v>377</v>
      </c>
      <c r="C17" s="202">
        <v>1.4084507042253521E-2</v>
      </c>
      <c r="D17" s="202">
        <v>0</v>
      </c>
      <c r="E17" s="202">
        <v>0</v>
      </c>
      <c r="F17" s="202">
        <v>0</v>
      </c>
      <c r="G17" s="202">
        <v>0</v>
      </c>
      <c r="H17" s="202">
        <v>0</v>
      </c>
      <c r="I17" s="202">
        <v>1.5151515151515152E-2</v>
      </c>
      <c r="J17" s="202">
        <v>0.12121212121212122</v>
      </c>
      <c r="K17" s="202">
        <v>0.14000000000000001</v>
      </c>
      <c r="L17"/>
      <c r="M17"/>
      <c r="N17"/>
      <c r="O17"/>
      <c r="P17"/>
      <c r="Q17"/>
      <c r="R17"/>
      <c r="S17"/>
      <c r="T17"/>
      <c r="U17"/>
      <c r="V17"/>
    </row>
    <row r="18" spans="2:22">
      <c r="B18" s="204" t="s">
        <v>381</v>
      </c>
      <c r="C18" s="202">
        <v>1.4084507042253521E-2</v>
      </c>
      <c r="D18" s="202">
        <v>8.8607594936708861E-2</v>
      </c>
      <c r="E18" s="202">
        <v>0.13300000000000001</v>
      </c>
      <c r="F18" s="202">
        <v>0</v>
      </c>
      <c r="G18" s="202">
        <v>0</v>
      </c>
      <c r="H18" s="202">
        <v>0.26300000000000001</v>
      </c>
      <c r="I18" s="202">
        <v>9.0909090909090912E-2</v>
      </c>
      <c r="J18" s="202">
        <v>1.5151515151515152E-2</v>
      </c>
      <c r="K18" s="202">
        <v>0.17499999999999999</v>
      </c>
      <c r="L18"/>
      <c r="M18"/>
      <c r="N18"/>
      <c r="O18"/>
      <c r="P18"/>
      <c r="Q18"/>
      <c r="R18"/>
      <c r="S18"/>
      <c r="T18"/>
      <c r="U18"/>
      <c r="V18"/>
    </row>
    <row r="19" spans="2:22">
      <c r="B19" s="201" t="s">
        <v>376</v>
      </c>
      <c r="C19" s="202">
        <v>0.971830985915493</v>
      </c>
      <c r="D19" s="202">
        <v>0.91139240506329111</v>
      </c>
      <c r="E19" s="202">
        <v>0.86699999999999999</v>
      </c>
      <c r="F19" s="202">
        <v>1</v>
      </c>
      <c r="G19" s="202">
        <v>1</v>
      </c>
      <c r="H19" s="202">
        <v>0.73699999999999999</v>
      </c>
      <c r="I19" s="202">
        <v>0.89393939393939392</v>
      </c>
      <c r="J19" s="202">
        <v>0.86363636363636365</v>
      </c>
      <c r="K19" s="202">
        <v>0.68500000000000005</v>
      </c>
      <c r="L19"/>
      <c r="M19"/>
      <c r="N19"/>
      <c r="O19"/>
      <c r="P19"/>
      <c r="Q19"/>
      <c r="R19"/>
      <c r="S19"/>
      <c r="T19"/>
      <c r="U19"/>
      <c r="V19"/>
    </row>
    <row r="20" spans="2:22">
      <c r="C20" s="198"/>
      <c r="D20" s="198"/>
      <c r="E20" s="198"/>
      <c r="F20" s="198"/>
      <c r="G20" s="198"/>
      <c r="H20" s="198"/>
      <c r="I20" s="198"/>
      <c r="J20" s="198"/>
      <c r="K20" s="198"/>
      <c r="L20"/>
      <c r="M20"/>
      <c r="N20"/>
      <c r="O20"/>
      <c r="P20"/>
      <c r="Q20"/>
      <c r="R20"/>
      <c r="S20"/>
      <c r="T20"/>
      <c r="U20"/>
      <c r="V20"/>
    </row>
    <row r="21" spans="2:22">
      <c r="C21" s="192"/>
      <c r="L21"/>
      <c r="M21"/>
      <c r="N21"/>
      <c r="O21"/>
      <c r="P21"/>
      <c r="Q21"/>
      <c r="R21"/>
      <c r="S21"/>
      <c r="T21"/>
      <c r="U21"/>
      <c r="V21"/>
    </row>
    <row r="22" spans="2:22">
      <c r="C22" s="192"/>
      <c r="J22"/>
      <c r="L22"/>
      <c r="M22"/>
      <c r="N22"/>
      <c r="O22"/>
      <c r="P22"/>
      <c r="Q22"/>
      <c r="R22"/>
      <c r="S22"/>
      <c r="T22"/>
      <c r="U22"/>
      <c r="V22"/>
    </row>
    <row r="23" spans="2:22" ht="15.75">
      <c r="B23" s="194" t="s">
        <v>24</v>
      </c>
      <c r="C23" s="192"/>
      <c r="G23" s="195" t="s">
        <v>379</v>
      </c>
      <c r="J23"/>
      <c r="L23"/>
      <c r="M23"/>
      <c r="N23"/>
      <c r="O23"/>
      <c r="P23"/>
      <c r="Q23"/>
      <c r="R23"/>
      <c r="S23"/>
      <c r="T23"/>
      <c r="U23"/>
      <c r="V23"/>
    </row>
    <row r="24" spans="2:22">
      <c r="J24"/>
      <c r="L24"/>
      <c r="M24"/>
      <c r="N24"/>
      <c r="O24"/>
      <c r="P24"/>
      <c r="Q24"/>
      <c r="R24"/>
      <c r="S24"/>
      <c r="T24"/>
      <c r="U24"/>
      <c r="V24"/>
    </row>
    <row r="25" spans="2:22">
      <c r="L25"/>
      <c r="M25"/>
      <c r="N25"/>
      <c r="O25"/>
      <c r="P25"/>
      <c r="Q25"/>
      <c r="R25"/>
      <c r="S25"/>
      <c r="T25"/>
      <c r="U25"/>
      <c r="V25"/>
    </row>
    <row r="26" spans="2:22">
      <c r="L26"/>
      <c r="M26"/>
      <c r="N26"/>
      <c r="O26"/>
      <c r="P26"/>
      <c r="Q26"/>
      <c r="R26"/>
      <c r="S26"/>
      <c r="T26"/>
      <c r="U26"/>
      <c r="V26"/>
    </row>
    <row r="27" spans="2:22" ht="15" customHeight="1">
      <c r="B27" s="391"/>
      <c r="C27" s="205">
        <v>2008</v>
      </c>
      <c r="D27" s="205"/>
      <c r="E27" s="205"/>
      <c r="F27" s="206">
        <v>2011</v>
      </c>
      <c r="G27" s="206"/>
      <c r="H27" s="206"/>
      <c r="I27" s="206">
        <v>2014</v>
      </c>
      <c r="J27" s="206"/>
      <c r="K27" s="206"/>
      <c r="L27"/>
      <c r="M27"/>
      <c r="N27"/>
      <c r="O27"/>
      <c r="P27"/>
      <c r="Q27"/>
      <c r="R27"/>
      <c r="S27"/>
      <c r="T27"/>
      <c r="U27"/>
      <c r="V27"/>
    </row>
    <row r="28" spans="2:22" s="208" customFormat="1" ht="40.5" customHeight="1">
      <c r="B28" s="392"/>
      <c r="C28" s="207" t="s">
        <v>382</v>
      </c>
      <c r="D28" s="207" t="s">
        <v>383</v>
      </c>
      <c r="E28" s="207" t="s">
        <v>384</v>
      </c>
      <c r="F28" s="207" t="s">
        <v>382</v>
      </c>
      <c r="G28" s="207" t="s">
        <v>383</v>
      </c>
      <c r="H28" s="207" t="s">
        <v>384</v>
      </c>
      <c r="I28" s="207" t="s">
        <v>382</v>
      </c>
      <c r="J28" s="207" t="s">
        <v>383</v>
      </c>
      <c r="K28" s="207" t="s">
        <v>384</v>
      </c>
      <c r="L28"/>
      <c r="M28"/>
      <c r="N28"/>
      <c r="O28"/>
      <c r="P28"/>
      <c r="Q28"/>
      <c r="R28"/>
      <c r="S28"/>
      <c r="T28"/>
      <c r="U28"/>
      <c r="V28"/>
    </row>
    <row r="29" spans="2:22" ht="25.5">
      <c r="B29" s="209" t="s">
        <v>385</v>
      </c>
      <c r="C29" s="203">
        <v>1.4285714285714285E-2</v>
      </c>
      <c r="D29" s="203">
        <v>6.6666666666666666E-2</v>
      </c>
      <c r="E29" s="203">
        <v>9.2307692307692313E-2</v>
      </c>
      <c r="F29" s="211">
        <v>0</v>
      </c>
      <c r="G29" s="211">
        <v>0</v>
      </c>
      <c r="H29" s="211">
        <v>6.1538461538461542E-2</v>
      </c>
      <c r="I29" s="211">
        <v>1.2999999999999999E-2</v>
      </c>
      <c r="J29" s="211">
        <v>5.2999999999999999E-2</v>
      </c>
      <c r="K29" s="211">
        <v>9.2999999999999999E-2</v>
      </c>
      <c r="L29"/>
      <c r="M29"/>
      <c r="N29"/>
      <c r="O29"/>
      <c r="P29"/>
      <c r="Q29"/>
      <c r="R29"/>
      <c r="S29"/>
      <c r="T29"/>
      <c r="U29"/>
      <c r="V29"/>
    </row>
    <row r="30" spans="2:22" ht="25.5">
      <c r="B30" s="209" t="s">
        <v>386</v>
      </c>
      <c r="C30" s="203">
        <v>0</v>
      </c>
      <c r="D30" s="203">
        <v>0</v>
      </c>
      <c r="E30" s="203">
        <v>0</v>
      </c>
      <c r="F30" s="211">
        <v>0</v>
      </c>
      <c r="G30" s="211">
        <v>0</v>
      </c>
      <c r="H30" s="211">
        <v>0</v>
      </c>
      <c r="I30" s="211">
        <v>1.2999999999999999E-2</v>
      </c>
      <c r="J30" s="211">
        <v>0</v>
      </c>
      <c r="K30" s="211">
        <v>2.9000000000000001E-2</v>
      </c>
      <c r="L30"/>
      <c r="M30"/>
      <c r="N30"/>
      <c r="O30"/>
      <c r="P30"/>
      <c r="Q30"/>
      <c r="R30"/>
      <c r="S30"/>
      <c r="T30"/>
      <c r="U30"/>
      <c r="V30"/>
    </row>
    <row r="31" spans="2:22" ht="25.5">
      <c r="B31" s="209" t="s">
        <v>387</v>
      </c>
      <c r="C31" s="203">
        <v>2.8571428571428571E-2</v>
      </c>
      <c r="D31" s="203">
        <v>6.6666666666666666E-2</v>
      </c>
      <c r="E31" s="203">
        <v>1.5384615384615385E-2</v>
      </c>
      <c r="F31" s="211">
        <v>2.5316455696202531E-2</v>
      </c>
      <c r="G31" s="211">
        <v>0</v>
      </c>
      <c r="H31" s="211">
        <v>1.5384615384615385E-2</v>
      </c>
      <c r="I31" s="211">
        <v>0.12</v>
      </c>
      <c r="J31" s="211">
        <v>0</v>
      </c>
      <c r="K31" s="211">
        <v>3.2000000000000001E-2</v>
      </c>
      <c r="L31"/>
      <c r="M31"/>
      <c r="N31"/>
      <c r="O31"/>
      <c r="P31"/>
      <c r="Q31"/>
      <c r="R31"/>
      <c r="S31"/>
      <c r="T31"/>
      <c r="U31"/>
      <c r="V31"/>
    </row>
    <row r="32" spans="2:22">
      <c r="B32" s="209" t="s">
        <v>388</v>
      </c>
      <c r="C32" s="203">
        <v>0.1</v>
      </c>
      <c r="D32" s="203">
        <v>6.6666666666666666E-2</v>
      </c>
      <c r="E32" s="203">
        <v>0.12307692307692308</v>
      </c>
      <c r="F32" s="211">
        <v>7.5949367088607597E-2</v>
      </c>
      <c r="G32" s="211">
        <v>7.1428571428571425E-2</v>
      </c>
      <c r="H32" s="211">
        <v>4.6153846153846156E-2</v>
      </c>
      <c r="I32" s="211">
        <v>0.21299999999999999</v>
      </c>
      <c r="J32" s="211">
        <v>0</v>
      </c>
      <c r="K32" s="211">
        <v>2.7E-2</v>
      </c>
      <c r="L32"/>
      <c r="M32"/>
      <c r="N32"/>
      <c r="O32"/>
      <c r="P32"/>
      <c r="Q32"/>
      <c r="R32"/>
      <c r="S32"/>
      <c r="T32"/>
      <c r="U32"/>
      <c r="V32"/>
    </row>
    <row r="33" spans="2:38" ht="25.5">
      <c r="B33" s="209" t="s">
        <v>389</v>
      </c>
      <c r="C33" s="203">
        <v>0.2857142857142857</v>
      </c>
      <c r="D33" s="203">
        <v>0.13333333333333333</v>
      </c>
      <c r="E33" s="203">
        <v>0.24615384615384617</v>
      </c>
      <c r="F33" s="211">
        <v>0.25316455696202533</v>
      </c>
      <c r="G33" s="211">
        <v>0.14285714285714285</v>
      </c>
      <c r="H33" s="211">
        <v>0.2</v>
      </c>
      <c r="I33" s="211">
        <v>0.08</v>
      </c>
      <c r="J33" s="211">
        <v>0.21099999999999999</v>
      </c>
      <c r="K33" s="211">
        <v>0.12</v>
      </c>
      <c r="M33"/>
      <c r="N33"/>
      <c r="O33"/>
      <c r="P33"/>
      <c r="Q33"/>
      <c r="R33"/>
      <c r="S33"/>
      <c r="T33"/>
      <c r="AK33" s="198"/>
    </row>
    <row r="34" spans="2:38" ht="25.5">
      <c r="B34" s="209" t="s">
        <v>390</v>
      </c>
      <c r="C34" s="203">
        <v>0.5714285714285714</v>
      </c>
      <c r="D34" s="203">
        <v>0.66666666666666663</v>
      </c>
      <c r="E34" s="203">
        <v>0.52307692307692311</v>
      </c>
      <c r="F34" s="211">
        <v>0.64556962025316456</v>
      </c>
      <c r="G34" s="211">
        <v>0.7857142857142857</v>
      </c>
      <c r="H34" s="211">
        <v>0.67692307692307696</v>
      </c>
      <c r="I34" s="211">
        <v>0.56000000000000005</v>
      </c>
      <c r="J34" s="211">
        <v>0.73699999999999999</v>
      </c>
      <c r="K34" s="211">
        <v>0.69899999999999995</v>
      </c>
      <c r="M34"/>
      <c r="N34"/>
      <c r="O34"/>
      <c r="P34"/>
      <c r="Q34"/>
      <c r="R34"/>
      <c r="S34"/>
      <c r="T34"/>
      <c r="AL34" s="198"/>
    </row>
    <row r="35" spans="2:38">
      <c r="B35" s="212"/>
      <c r="C35" s="198">
        <f>(C34/2)</f>
        <v>0.2857142857142857</v>
      </c>
      <c r="D35" s="198">
        <f t="shared" ref="D35:K35" si="0">(D34/2)</f>
        <v>0.33333333333333331</v>
      </c>
      <c r="E35" s="198">
        <f t="shared" si="0"/>
        <v>0.26153846153846155</v>
      </c>
      <c r="F35" s="198">
        <f t="shared" si="0"/>
        <v>0.32278481012658228</v>
      </c>
      <c r="G35" s="198">
        <f t="shared" si="0"/>
        <v>0.39285714285714285</v>
      </c>
      <c r="H35" s="198">
        <f t="shared" si="0"/>
        <v>0.33846153846153848</v>
      </c>
      <c r="I35" s="198">
        <f t="shared" si="0"/>
        <v>0.28000000000000003</v>
      </c>
      <c r="J35" s="198">
        <f t="shared" si="0"/>
        <v>0.36849999999999999</v>
      </c>
      <c r="K35" s="198">
        <f t="shared" si="0"/>
        <v>0.34949999999999998</v>
      </c>
      <c r="M35"/>
      <c r="N35"/>
      <c r="O35"/>
      <c r="P35"/>
      <c r="Q35"/>
      <c r="R35"/>
      <c r="S35"/>
      <c r="T35"/>
      <c r="AL35" s="198"/>
    </row>
    <row r="36" spans="2:38">
      <c r="B36" s="212"/>
      <c r="C36" s="198"/>
      <c r="D36" s="198"/>
      <c r="E36" s="198"/>
      <c r="F36" s="198"/>
      <c r="G36" s="198"/>
      <c r="H36" s="198"/>
      <c r="M36"/>
      <c r="N36"/>
      <c r="O36"/>
      <c r="P36"/>
      <c r="Q36"/>
      <c r="R36"/>
      <c r="S36"/>
      <c r="T36"/>
      <c r="W36" s="198"/>
    </row>
    <row r="37" spans="2:38">
      <c r="M37"/>
      <c r="N37"/>
      <c r="O37"/>
      <c r="P37"/>
      <c r="Q37"/>
      <c r="R37"/>
      <c r="S37"/>
      <c r="T37"/>
      <c r="W37" s="198"/>
    </row>
    <row r="38" spans="2:38">
      <c r="K38" s="146" t="s">
        <v>382</v>
      </c>
      <c r="W38" s="198"/>
    </row>
    <row r="39" spans="2:38" ht="15.75">
      <c r="B39" s="194" t="s">
        <v>370</v>
      </c>
      <c r="G39" s="195" t="s">
        <v>379</v>
      </c>
      <c r="K39" s="146" t="s">
        <v>383</v>
      </c>
      <c r="W39" s="198"/>
    </row>
    <row r="40" spans="2:38">
      <c r="K40" s="146" t="s">
        <v>391</v>
      </c>
      <c r="W40" s="198"/>
    </row>
    <row r="41" spans="2:38">
      <c r="B41" s="393">
        <v>2008</v>
      </c>
      <c r="C41" s="393"/>
      <c r="D41" s="393"/>
      <c r="E41" s="393"/>
      <c r="F41" s="393"/>
      <c r="G41" s="393"/>
      <c r="H41" s="393"/>
      <c r="K41" s="146" t="s">
        <v>392</v>
      </c>
      <c r="W41" s="198"/>
    </row>
    <row r="42" spans="2:38" ht="15" customHeight="1">
      <c r="B42" s="394"/>
      <c r="C42" s="396" t="s">
        <v>393</v>
      </c>
      <c r="D42" s="396"/>
      <c r="E42" s="396" t="s">
        <v>394</v>
      </c>
      <c r="F42" s="396"/>
      <c r="G42" s="396" t="s">
        <v>395</v>
      </c>
      <c r="H42" s="396"/>
      <c r="K42" s="146" t="s">
        <v>396</v>
      </c>
      <c r="W42" s="198"/>
    </row>
    <row r="43" spans="2:38" ht="25.5">
      <c r="B43" s="395"/>
      <c r="C43" s="213" t="s">
        <v>313</v>
      </c>
      <c r="D43" s="213" t="s">
        <v>397</v>
      </c>
      <c r="E43" s="213" t="s">
        <v>313</v>
      </c>
      <c r="F43" s="213" t="s">
        <v>397</v>
      </c>
      <c r="G43" s="213" t="s">
        <v>398</v>
      </c>
      <c r="H43" s="213" t="s">
        <v>399</v>
      </c>
    </row>
    <row r="44" spans="2:38">
      <c r="B44" s="214" t="str">
        <f>$C$28</f>
        <v>E. Camins, Canals i Ports</v>
      </c>
      <c r="C44" s="203">
        <v>0.81428571428571428</v>
      </c>
      <c r="D44" s="203">
        <v>4.2857142857142858E-2</v>
      </c>
      <c r="E44" s="203">
        <v>8.5714285714285715E-2</v>
      </c>
      <c r="F44" s="203">
        <v>0</v>
      </c>
      <c r="G44" s="203">
        <v>5.7142857142857141E-2</v>
      </c>
      <c r="H44" s="203">
        <v>0</v>
      </c>
    </row>
    <row r="45" spans="2:38">
      <c r="B45" s="214" t="str">
        <f>$D$28</f>
        <v>E. Geològica</v>
      </c>
      <c r="C45" s="203">
        <v>0.8666666666666667</v>
      </c>
      <c r="D45" s="203">
        <v>0</v>
      </c>
      <c r="E45" s="203">
        <v>0.13333333333333333</v>
      </c>
      <c r="F45" s="203">
        <v>0</v>
      </c>
      <c r="G45" s="203">
        <v>0</v>
      </c>
      <c r="H45" s="203">
        <v>0</v>
      </c>
    </row>
    <row r="46" spans="2:38">
      <c r="B46" s="214" t="str">
        <f>$E$28</f>
        <v xml:space="preserve">E.T. Obres Públiques * </v>
      </c>
      <c r="C46" s="203">
        <v>0.8</v>
      </c>
      <c r="D46" s="203">
        <v>1.5384615384615385E-2</v>
      </c>
      <c r="E46" s="203">
        <v>6.1538461538461542E-2</v>
      </c>
      <c r="F46" s="203">
        <v>0</v>
      </c>
      <c r="G46" s="203">
        <v>7.6923076923076927E-2</v>
      </c>
      <c r="H46" s="203">
        <v>4.6153846153846156E-2</v>
      </c>
    </row>
    <row r="47" spans="2:38">
      <c r="B47" s="393">
        <v>2014</v>
      </c>
      <c r="C47" s="393"/>
      <c r="D47" s="393"/>
      <c r="E47" s="393"/>
      <c r="F47" s="393"/>
      <c r="G47" s="393"/>
      <c r="H47" s="393"/>
      <c r="I47" s="215">
        <v>2011</v>
      </c>
      <c r="J47" s="215"/>
      <c r="K47" s="215"/>
      <c r="L47" s="215"/>
      <c r="M47" s="215"/>
      <c r="N47" s="215"/>
      <c r="O47" s="215"/>
    </row>
    <row r="48" spans="2:38" ht="15" customHeight="1">
      <c r="B48" s="394"/>
      <c r="C48" s="396" t="s">
        <v>393</v>
      </c>
      <c r="D48" s="396"/>
      <c r="E48" s="396" t="s">
        <v>394</v>
      </c>
      <c r="F48" s="396"/>
      <c r="G48" s="396" t="s">
        <v>395</v>
      </c>
      <c r="H48" s="396"/>
      <c r="I48" s="394"/>
      <c r="J48" s="396" t="s">
        <v>393</v>
      </c>
      <c r="K48" s="396"/>
      <c r="L48" s="209" t="s">
        <v>394</v>
      </c>
      <c r="M48" s="209"/>
      <c r="N48" s="396" t="s">
        <v>395</v>
      </c>
      <c r="O48" s="396"/>
    </row>
    <row r="49" spans="2:54" ht="25.5">
      <c r="B49" s="395"/>
      <c r="C49" s="216" t="s">
        <v>313</v>
      </c>
      <c r="D49" s="216" t="s">
        <v>397</v>
      </c>
      <c r="E49" s="216" t="s">
        <v>313</v>
      </c>
      <c r="F49" s="216" t="s">
        <v>397</v>
      </c>
      <c r="G49" s="216" t="s">
        <v>398</v>
      </c>
      <c r="H49" s="216" t="s">
        <v>399</v>
      </c>
      <c r="I49" s="395"/>
      <c r="J49" s="213" t="s">
        <v>313</v>
      </c>
      <c r="K49" s="213" t="s">
        <v>397</v>
      </c>
      <c r="L49" s="213" t="s">
        <v>313</v>
      </c>
      <c r="M49" s="213" t="s">
        <v>397</v>
      </c>
      <c r="N49" s="213" t="s">
        <v>398</v>
      </c>
      <c r="O49" s="213" t="s">
        <v>399</v>
      </c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</row>
    <row r="50" spans="2:54">
      <c r="B50" s="214" t="str">
        <f>B44</f>
        <v>E. Camins, Canals i Ports</v>
      </c>
      <c r="C50" s="211">
        <v>0</v>
      </c>
      <c r="D50" s="211">
        <v>0</v>
      </c>
      <c r="E50" s="211">
        <v>0.625</v>
      </c>
      <c r="F50" s="211">
        <v>8.3000000000000004E-2</v>
      </c>
      <c r="G50" s="211">
        <v>4.2000000000000003E-2</v>
      </c>
      <c r="H50" s="211">
        <v>0.25</v>
      </c>
      <c r="I50" s="214" t="str">
        <f>B44</f>
        <v>E. Camins, Canals i Ports</v>
      </c>
      <c r="J50" s="211">
        <v>0.91139240506329111</v>
      </c>
      <c r="K50" s="211">
        <v>0</v>
      </c>
      <c r="L50" s="211">
        <v>7.5949367088607597E-2</v>
      </c>
      <c r="M50" s="211">
        <v>0</v>
      </c>
      <c r="N50" s="211">
        <v>1.2658227848101266E-2</v>
      </c>
      <c r="O50" s="211">
        <v>0</v>
      </c>
    </row>
    <row r="51" spans="2:54">
      <c r="B51" s="214" t="str">
        <f>B45</f>
        <v>E. Geològica</v>
      </c>
      <c r="C51" s="211">
        <v>0</v>
      </c>
      <c r="D51" s="211">
        <v>0</v>
      </c>
      <c r="E51" s="211">
        <v>0.66700000000000004</v>
      </c>
      <c r="F51" s="211">
        <v>0</v>
      </c>
      <c r="G51" s="211">
        <v>0.222</v>
      </c>
      <c r="H51" s="211">
        <v>0.111</v>
      </c>
      <c r="I51" s="214" t="str">
        <f>B45</f>
        <v>E. Geològica</v>
      </c>
      <c r="J51" s="211">
        <v>0.42857142857142855</v>
      </c>
      <c r="K51" s="211">
        <v>0</v>
      </c>
      <c r="L51" s="211">
        <v>9.2307692307692316E-4</v>
      </c>
      <c r="M51" s="211">
        <v>0</v>
      </c>
      <c r="N51" s="211">
        <v>7.1428571428571425E-2</v>
      </c>
      <c r="O51" s="211">
        <v>0.14285714285714285</v>
      </c>
    </row>
    <row r="52" spans="2:54">
      <c r="B52" s="214" t="str">
        <f>B46</f>
        <v xml:space="preserve">E.T. Obres Públiques * </v>
      </c>
      <c r="C52" s="211">
        <v>0</v>
      </c>
      <c r="D52" s="211">
        <v>0</v>
      </c>
      <c r="E52" s="211">
        <v>0.38400000000000001</v>
      </c>
      <c r="F52" s="211">
        <v>6.5000000000000002E-2</v>
      </c>
      <c r="G52" s="211">
        <v>0.4</v>
      </c>
      <c r="H52" s="211">
        <v>0.151</v>
      </c>
      <c r="I52" s="214" t="str">
        <f>B46</f>
        <v xml:space="preserve">E.T. Obres Públiques * </v>
      </c>
      <c r="J52" s="211">
        <v>0.72307692307692306</v>
      </c>
      <c r="K52" s="211">
        <v>0</v>
      </c>
      <c r="L52" s="211">
        <v>9.2307692307692313E-2</v>
      </c>
      <c r="M52" s="211">
        <v>3.0769230769230771E-2</v>
      </c>
      <c r="N52" s="211">
        <v>0.13846153846153847</v>
      </c>
      <c r="O52" s="211">
        <v>1.5384615384615385E-2</v>
      </c>
    </row>
    <row r="53" spans="2:54">
      <c r="B53" s="217"/>
      <c r="C53" s="218"/>
      <c r="D53" s="218"/>
      <c r="E53" s="218"/>
      <c r="F53" s="218"/>
      <c r="G53" s="218"/>
      <c r="H53" s="218"/>
    </row>
    <row r="56" spans="2:54" ht="15.75">
      <c r="B56" s="194" t="s">
        <v>56</v>
      </c>
      <c r="E56" s="219" t="s">
        <v>400</v>
      </c>
      <c r="AU56" s="208"/>
    </row>
    <row r="58" spans="2:54" s="208" customFormat="1" ht="15" customHeight="1">
      <c r="C58" s="398" t="s">
        <v>401</v>
      </c>
      <c r="D58" s="398"/>
      <c r="E58" s="399"/>
      <c r="F58" s="400" t="s">
        <v>63</v>
      </c>
      <c r="G58" s="398"/>
      <c r="H58" s="399"/>
      <c r="I58" s="400" t="s">
        <v>402</v>
      </c>
      <c r="J58" s="398"/>
      <c r="K58" s="399"/>
      <c r="L58" s="220" t="s">
        <v>403</v>
      </c>
      <c r="M58" s="221"/>
      <c r="N58" s="222"/>
      <c r="O58" s="220" t="s">
        <v>404</v>
      </c>
      <c r="P58" s="221"/>
      <c r="Q58" s="222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</row>
    <row r="59" spans="2:54">
      <c r="B59" s="223"/>
      <c r="C59" s="209">
        <v>2008</v>
      </c>
      <c r="D59" s="209">
        <v>2011</v>
      </c>
      <c r="E59" s="209">
        <v>2014</v>
      </c>
      <c r="F59" s="209">
        <v>2008</v>
      </c>
      <c r="G59" s="209">
        <v>2011</v>
      </c>
      <c r="H59" s="209">
        <v>2014</v>
      </c>
      <c r="I59" s="209">
        <v>2008</v>
      </c>
      <c r="J59" s="209">
        <v>2011</v>
      </c>
      <c r="K59" s="209">
        <v>2014</v>
      </c>
      <c r="L59" s="209">
        <v>2008</v>
      </c>
      <c r="M59" s="209">
        <v>2011</v>
      </c>
      <c r="N59" s="209">
        <v>2014</v>
      </c>
      <c r="O59" s="209">
        <v>2008</v>
      </c>
      <c r="P59" s="209">
        <v>2011</v>
      </c>
      <c r="Q59" s="209">
        <v>2014</v>
      </c>
      <c r="R59" s="212"/>
    </row>
    <row r="60" spans="2:54">
      <c r="B60" s="214" t="s">
        <v>6</v>
      </c>
      <c r="C60" s="203">
        <v>0.7</v>
      </c>
      <c r="D60" s="211">
        <v>0.72151898734177211</v>
      </c>
      <c r="E60" s="211">
        <v>0.56000000000000005</v>
      </c>
      <c r="F60" s="203">
        <v>2.8571428571428571E-2</v>
      </c>
      <c r="G60" s="211">
        <v>3.7974683544303799E-2</v>
      </c>
      <c r="H60" s="211">
        <v>5.2999999999999999E-2</v>
      </c>
      <c r="I60" s="203">
        <v>0.22857142857142856</v>
      </c>
      <c r="J60" s="211">
        <v>0.24050632911392406</v>
      </c>
      <c r="K60" s="211">
        <v>0.34699999999999998</v>
      </c>
      <c r="L60" s="203">
        <v>4.2857142857142858E-2</v>
      </c>
      <c r="M60" s="211">
        <v>0</v>
      </c>
      <c r="N60" s="211">
        <v>0.04</v>
      </c>
      <c r="O60" s="203">
        <v>0</v>
      </c>
      <c r="P60" s="211">
        <v>0</v>
      </c>
      <c r="Q60" s="211">
        <v>0</v>
      </c>
      <c r="R60" s="224"/>
    </row>
    <row r="61" spans="2:54">
      <c r="B61" s="214" t="s">
        <v>7</v>
      </c>
      <c r="C61" s="203">
        <v>0.6</v>
      </c>
      <c r="D61" s="211">
        <v>0.6428571428571429</v>
      </c>
      <c r="E61" s="211">
        <v>0.42099999999999999</v>
      </c>
      <c r="F61" s="203">
        <v>0.13333333333333333</v>
      </c>
      <c r="G61" s="211">
        <v>0</v>
      </c>
      <c r="H61" s="211">
        <v>0.105</v>
      </c>
      <c r="I61" s="203">
        <v>0.2</v>
      </c>
      <c r="J61" s="211">
        <v>0.21428571428571427</v>
      </c>
      <c r="K61" s="211">
        <v>0.26300000000000001</v>
      </c>
      <c r="L61" s="203">
        <v>6.6666666666666666E-2</v>
      </c>
      <c r="M61" s="211">
        <v>7.1428571428571425E-2</v>
      </c>
      <c r="N61" s="211">
        <v>0.21099999999999999</v>
      </c>
      <c r="O61" s="203">
        <v>0</v>
      </c>
      <c r="P61" s="211">
        <v>0</v>
      </c>
      <c r="Q61" s="211">
        <v>0</v>
      </c>
    </row>
    <row r="62" spans="2:54">
      <c r="B62" s="214" t="s">
        <v>405</v>
      </c>
      <c r="C62" s="203">
        <v>0.6</v>
      </c>
      <c r="D62" s="211">
        <v>0.44615384615384618</v>
      </c>
      <c r="E62" s="211">
        <v>0.374</v>
      </c>
      <c r="F62" s="203">
        <v>1.5384615384615385E-2</v>
      </c>
      <c r="G62" s="211">
        <v>3.0769230769230771E-2</v>
      </c>
      <c r="H62" s="211">
        <v>9.7000000000000003E-2</v>
      </c>
      <c r="I62" s="203">
        <v>0.27692307692307694</v>
      </c>
      <c r="J62" s="211">
        <v>0.46153846153846156</v>
      </c>
      <c r="K62" s="211">
        <v>0.38600000000000001</v>
      </c>
      <c r="L62" s="203">
        <v>9.2307692307692313E-2</v>
      </c>
      <c r="M62" s="211">
        <v>6.1538461538461542E-2</v>
      </c>
      <c r="N62" s="211">
        <v>0.12</v>
      </c>
      <c r="O62" s="203">
        <v>1.5384615384615385E-2</v>
      </c>
      <c r="P62" s="211">
        <v>0</v>
      </c>
      <c r="Q62" s="211">
        <v>2.1999999999999999E-2</v>
      </c>
    </row>
    <row r="65" spans="2:18" ht="15" customHeight="1">
      <c r="C65" s="205" t="str">
        <f>B60</f>
        <v>ENGINYERIA DE CAMINS, CANALS I PORTS</v>
      </c>
      <c r="D65" s="205"/>
      <c r="E65" s="205"/>
      <c r="F65" s="205" t="str">
        <f>B61</f>
        <v>ENGINYERIA GEOLÒGICA</v>
      </c>
      <c r="G65" s="205"/>
      <c r="H65" s="205"/>
      <c r="I65" s="397" t="str">
        <f>B62</f>
        <v>ENG. TÈCN. D'OBRES PÚBLIQUES *</v>
      </c>
      <c r="J65" s="397"/>
      <c r="K65" s="397"/>
      <c r="L65" s="397"/>
      <c r="M65" s="397"/>
      <c r="N65" s="397"/>
      <c r="O65" s="397"/>
      <c r="P65" s="397"/>
      <c r="Q65" s="397"/>
    </row>
    <row r="66" spans="2:18">
      <c r="C66" s="209">
        <v>2008</v>
      </c>
      <c r="D66" s="209">
        <v>2011</v>
      </c>
      <c r="E66" s="209">
        <v>2014</v>
      </c>
      <c r="F66" s="209">
        <v>2008</v>
      </c>
      <c r="G66" s="209">
        <v>2011</v>
      </c>
      <c r="H66" s="209">
        <v>2014</v>
      </c>
      <c r="I66" s="209">
        <v>2008</v>
      </c>
      <c r="J66" s="209">
        <v>2011</v>
      </c>
      <c r="K66" s="209">
        <v>2014</v>
      </c>
      <c r="L66" s="209"/>
      <c r="M66" s="209"/>
      <c r="N66" s="209"/>
      <c r="O66" s="209"/>
      <c r="P66" s="209"/>
      <c r="Q66" s="209"/>
    </row>
    <row r="67" spans="2:18">
      <c r="B67" s="209" t="s">
        <v>401</v>
      </c>
      <c r="C67" s="211">
        <f>C60</f>
        <v>0.7</v>
      </c>
      <c r="D67" s="211">
        <f>D60</f>
        <v>0.72151898734177211</v>
      </c>
      <c r="E67" s="211">
        <f>E60</f>
        <v>0.56000000000000005</v>
      </c>
      <c r="F67" s="211">
        <f>C61</f>
        <v>0.6</v>
      </c>
      <c r="G67" s="211">
        <f>D61</f>
        <v>0.6428571428571429</v>
      </c>
      <c r="H67" s="211">
        <f>E61</f>
        <v>0.42099999999999999</v>
      </c>
      <c r="I67" s="211">
        <f>C62</f>
        <v>0.6</v>
      </c>
      <c r="J67" s="211">
        <f>D62</f>
        <v>0.44615384615384618</v>
      </c>
      <c r="K67" s="211">
        <f>E62</f>
        <v>0.374</v>
      </c>
      <c r="L67" s="211"/>
      <c r="M67" s="211"/>
      <c r="N67" s="211"/>
      <c r="O67" s="211"/>
      <c r="P67" s="211"/>
      <c r="Q67" s="211"/>
    </row>
    <row r="68" spans="2:18">
      <c r="B68" s="209" t="s">
        <v>63</v>
      </c>
      <c r="C68" s="211">
        <f>F60</f>
        <v>2.8571428571428571E-2</v>
      </c>
      <c r="D68" s="211">
        <f>G60</f>
        <v>3.7974683544303799E-2</v>
      </c>
      <c r="E68" s="211">
        <f>H60</f>
        <v>5.2999999999999999E-2</v>
      </c>
      <c r="F68" s="211">
        <f>F61</f>
        <v>0.13333333333333333</v>
      </c>
      <c r="G68" s="211">
        <f>G61</f>
        <v>0</v>
      </c>
      <c r="H68" s="211">
        <f>H61</f>
        <v>0.105</v>
      </c>
      <c r="I68" s="211">
        <f>F62</f>
        <v>1.5384615384615385E-2</v>
      </c>
      <c r="J68" s="211">
        <f>G62</f>
        <v>3.0769230769230771E-2</v>
      </c>
      <c r="K68" s="211">
        <f>H62</f>
        <v>9.7000000000000003E-2</v>
      </c>
      <c r="L68" s="211"/>
      <c r="M68" s="211"/>
      <c r="N68" s="211"/>
      <c r="O68" s="211"/>
      <c r="P68" s="211"/>
      <c r="Q68" s="211"/>
    </row>
    <row r="69" spans="2:18">
      <c r="B69" s="209" t="s">
        <v>402</v>
      </c>
      <c r="C69" s="211">
        <f>I60</f>
        <v>0.22857142857142856</v>
      </c>
      <c r="D69" s="211">
        <f>J60</f>
        <v>0.24050632911392406</v>
      </c>
      <c r="E69" s="211">
        <f>K60</f>
        <v>0.34699999999999998</v>
      </c>
      <c r="F69" s="211">
        <f>I61</f>
        <v>0.2</v>
      </c>
      <c r="G69" s="211">
        <f>J61</f>
        <v>0.21428571428571427</v>
      </c>
      <c r="H69" s="211">
        <f>K61</f>
        <v>0.26300000000000001</v>
      </c>
      <c r="I69" s="211">
        <f>I62</f>
        <v>0.27692307692307694</v>
      </c>
      <c r="J69" s="211">
        <f>J62</f>
        <v>0.46153846153846156</v>
      </c>
      <c r="K69" s="211">
        <f>K62</f>
        <v>0.38600000000000001</v>
      </c>
      <c r="L69" s="211"/>
      <c r="M69" s="211"/>
      <c r="N69" s="211"/>
      <c r="O69" s="211"/>
      <c r="P69" s="211"/>
      <c r="Q69" s="211"/>
    </row>
    <row r="70" spans="2:18">
      <c r="B70" s="225" t="s">
        <v>403</v>
      </c>
      <c r="C70" s="211">
        <f>L60</f>
        <v>4.2857142857142858E-2</v>
      </c>
      <c r="D70" s="211">
        <f>M60</f>
        <v>0</v>
      </c>
      <c r="E70" s="211">
        <f>N60</f>
        <v>0.04</v>
      </c>
      <c r="F70" s="211">
        <f>L61</f>
        <v>6.6666666666666666E-2</v>
      </c>
      <c r="G70" s="211">
        <f>M61</f>
        <v>7.1428571428571425E-2</v>
      </c>
      <c r="H70" s="211">
        <f>N61</f>
        <v>0.21099999999999999</v>
      </c>
      <c r="I70" s="211">
        <f>L62</f>
        <v>9.2307692307692313E-2</v>
      </c>
      <c r="J70" s="211">
        <f>M62</f>
        <v>6.1538461538461542E-2</v>
      </c>
      <c r="K70" s="211">
        <f>N62</f>
        <v>0.12</v>
      </c>
      <c r="L70" s="211"/>
      <c r="M70" s="211"/>
      <c r="N70" s="211"/>
      <c r="O70" s="211"/>
      <c r="P70" s="211"/>
      <c r="Q70" s="211"/>
    </row>
    <row r="71" spans="2:18">
      <c r="B71" s="226" t="s">
        <v>406</v>
      </c>
      <c r="C71" s="211">
        <f>O60</f>
        <v>0</v>
      </c>
      <c r="D71" s="211">
        <f>P60</f>
        <v>0</v>
      </c>
      <c r="E71" s="211">
        <f>Q60</f>
        <v>0</v>
      </c>
      <c r="F71" s="211">
        <f>O61</f>
        <v>0</v>
      </c>
      <c r="G71" s="211">
        <f>P61</f>
        <v>0</v>
      </c>
      <c r="H71" s="211">
        <f>Q61</f>
        <v>0</v>
      </c>
      <c r="I71" s="211">
        <f>O62</f>
        <v>1.5384615384615385E-2</v>
      </c>
      <c r="J71" s="211">
        <f>P62</f>
        <v>0</v>
      </c>
      <c r="K71" s="211">
        <f>Q62</f>
        <v>2.1999999999999999E-2</v>
      </c>
      <c r="L71" s="211"/>
      <c r="M71" s="211"/>
      <c r="N71" s="211"/>
      <c r="O71" s="211"/>
      <c r="P71" s="211"/>
      <c r="Q71" s="211"/>
    </row>
    <row r="72" spans="2:18">
      <c r="B72" s="226" t="s">
        <v>407</v>
      </c>
      <c r="C72" s="218">
        <v>0</v>
      </c>
      <c r="D72" s="218">
        <v>0</v>
      </c>
      <c r="E72" s="218">
        <v>0</v>
      </c>
      <c r="F72" s="218">
        <v>0</v>
      </c>
      <c r="G72" s="218">
        <v>0</v>
      </c>
      <c r="H72" s="218">
        <f>1/14</f>
        <v>7.1428571428571425E-2</v>
      </c>
      <c r="I72" s="218">
        <v>0</v>
      </c>
      <c r="J72" s="218">
        <v>0</v>
      </c>
      <c r="K72" s="218">
        <v>0</v>
      </c>
      <c r="L72" s="218"/>
      <c r="M72" s="218"/>
      <c r="N72" s="211"/>
      <c r="O72" s="218"/>
      <c r="P72" s="218"/>
      <c r="Q72" s="218"/>
    </row>
    <row r="73" spans="2:18">
      <c r="C73" s="227">
        <f>C67/2</f>
        <v>0.35</v>
      </c>
      <c r="D73" s="227">
        <f t="shared" ref="D73:K73" si="1">D67/2</f>
        <v>0.36075949367088606</v>
      </c>
      <c r="E73" s="227">
        <f t="shared" si="1"/>
        <v>0.28000000000000003</v>
      </c>
      <c r="F73" s="227">
        <f t="shared" si="1"/>
        <v>0.3</v>
      </c>
      <c r="G73" s="227">
        <f t="shared" si="1"/>
        <v>0.32142857142857145</v>
      </c>
      <c r="H73" s="227">
        <f t="shared" si="1"/>
        <v>0.21049999999999999</v>
      </c>
      <c r="I73" s="227">
        <f t="shared" si="1"/>
        <v>0.3</v>
      </c>
      <c r="J73" s="227">
        <f t="shared" si="1"/>
        <v>0.22307692307692309</v>
      </c>
      <c r="K73" s="227">
        <f t="shared" si="1"/>
        <v>0.187</v>
      </c>
      <c r="L73" s="227"/>
      <c r="M73" s="227"/>
      <c r="N73" s="227"/>
      <c r="O73" s="227"/>
      <c r="P73" s="227"/>
      <c r="Q73" s="227"/>
      <c r="R73" s="227"/>
    </row>
    <row r="75" spans="2:18" ht="15.75">
      <c r="B75" s="194" t="s">
        <v>85</v>
      </c>
      <c r="E75" s="195" t="s">
        <v>379</v>
      </c>
      <c r="H75" s="203"/>
      <c r="I75" s="203"/>
      <c r="J75" s="203"/>
      <c r="K75" s="203"/>
      <c r="L75" s="203"/>
      <c r="M75" s="203"/>
      <c r="N75" s="203"/>
      <c r="O75" s="203"/>
    </row>
    <row r="76" spans="2:18">
      <c r="B76" s="228" t="s">
        <v>372</v>
      </c>
      <c r="H76" s="203"/>
      <c r="I76" s="203"/>
      <c r="J76" s="203"/>
      <c r="K76" s="203"/>
      <c r="L76" s="203"/>
      <c r="M76" s="203"/>
      <c r="N76" s="203"/>
      <c r="O76" s="203"/>
    </row>
    <row r="77" spans="2:18">
      <c r="H77" s="203"/>
      <c r="I77" s="203"/>
      <c r="J77" s="203"/>
      <c r="K77" s="203"/>
      <c r="L77" s="203"/>
      <c r="M77" s="203"/>
      <c r="N77" s="203"/>
      <c r="O77" s="203"/>
    </row>
    <row r="79" spans="2:18">
      <c r="B79" s="223"/>
      <c r="C79" s="401" t="str">
        <f>C65</f>
        <v>ENGINYERIA DE CAMINS, CANALS I PORTS</v>
      </c>
      <c r="D79" s="402"/>
      <c r="E79" s="403"/>
      <c r="F79" s="401" t="str">
        <f>F65</f>
        <v>ENGINYERIA GEOLÒGICA</v>
      </c>
      <c r="G79" s="402"/>
      <c r="H79" s="403"/>
      <c r="I79" s="401" t="str">
        <f t="shared" ref="I79" si="2">I65</f>
        <v>ENG. TÈCN. D'OBRES PÚBLIQUES *</v>
      </c>
      <c r="J79" s="402"/>
      <c r="K79" s="403"/>
      <c r="L79" s="229"/>
      <c r="M79" s="230"/>
      <c r="N79" s="231"/>
      <c r="O79" s="229"/>
      <c r="P79" s="230"/>
      <c r="Q79" s="231"/>
    </row>
    <row r="80" spans="2:18">
      <c r="B80" s="223"/>
      <c r="C80" s="209">
        <v>2008</v>
      </c>
      <c r="D80" s="209">
        <v>2011</v>
      </c>
      <c r="E80" s="209">
        <v>2014</v>
      </c>
      <c r="F80" s="209">
        <v>2008</v>
      </c>
      <c r="G80" s="209">
        <v>2011</v>
      </c>
      <c r="H80" s="209">
        <v>2014</v>
      </c>
      <c r="I80" s="209">
        <v>2008</v>
      </c>
      <c r="J80" s="209">
        <v>2011</v>
      </c>
      <c r="K80" s="209">
        <v>2014</v>
      </c>
      <c r="L80" s="209"/>
      <c r="M80" s="209"/>
      <c r="N80" s="209"/>
      <c r="O80" s="209"/>
      <c r="P80" s="209"/>
      <c r="Q80" s="209"/>
    </row>
    <row r="81" spans="2:17">
      <c r="B81" s="209" t="s">
        <v>407</v>
      </c>
      <c r="C81" s="209"/>
      <c r="D81" s="211">
        <v>2.5316455696202531E-2</v>
      </c>
      <c r="E81" s="211">
        <v>0</v>
      </c>
      <c r="F81" s="209"/>
      <c r="G81" s="211">
        <v>0.14285714285714285</v>
      </c>
      <c r="H81" s="211">
        <v>0</v>
      </c>
      <c r="I81" s="232"/>
      <c r="J81" s="211">
        <v>4.6153846153846156E-2</v>
      </c>
      <c r="K81" s="211">
        <v>0</v>
      </c>
      <c r="L81" s="232"/>
      <c r="M81" s="232"/>
      <c r="N81" s="211"/>
      <c r="O81" s="232"/>
      <c r="P81" s="232"/>
      <c r="Q81" s="211"/>
    </row>
    <row r="82" spans="2:17" ht="25.5">
      <c r="B82" s="209" t="s">
        <v>408</v>
      </c>
      <c r="C82" s="203">
        <v>1.4285714285714285E-2</v>
      </c>
      <c r="D82" s="211">
        <v>0</v>
      </c>
      <c r="E82" s="211">
        <v>2.8000000000000001E-2</v>
      </c>
      <c r="F82" s="203">
        <v>7.1428571428571425E-2</v>
      </c>
      <c r="G82" s="211">
        <v>0</v>
      </c>
      <c r="H82" s="211">
        <v>5.6000000000000001E-2</v>
      </c>
      <c r="I82" s="203">
        <v>6.5573770491803282E-2</v>
      </c>
      <c r="J82" s="211">
        <v>4.6153846153846156E-2</v>
      </c>
      <c r="K82" s="211">
        <v>0.16600000000000001</v>
      </c>
      <c r="L82" s="210"/>
      <c r="M82" s="203"/>
      <c r="N82" s="211"/>
      <c r="O82" s="210"/>
      <c r="P82" s="211"/>
      <c r="Q82" s="211"/>
    </row>
    <row r="83" spans="2:17" ht="25.5">
      <c r="B83" s="209" t="s">
        <v>409</v>
      </c>
      <c r="C83" s="203">
        <v>0</v>
      </c>
      <c r="D83" s="211">
        <v>0</v>
      </c>
      <c r="E83" s="211">
        <v>2.8000000000000001E-2</v>
      </c>
      <c r="F83" s="203">
        <v>0</v>
      </c>
      <c r="G83" s="211">
        <v>0</v>
      </c>
      <c r="H83" s="211">
        <v>0</v>
      </c>
      <c r="I83" s="203">
        <v>0</v>
      </c>
      <c r="J83" s="211">
        <v>1.5384615384615385E-2</v>
      </c>
      <c r="K83" s="211">
        <v>4.3999999999999997E-2</v>
      </c>
      <c r="L83" s="233"/>
      <c r="M83" s="203"/>
      <c r="N83" s="211"/>
      <c r="O83" s="233"/>
      <c r="P83" s="211"/>
      <c r="Q83" s="211"/>
    </row>
    <row r="84" spans="2:17" ht="25.5" customHeight="1">
      <c r="B84" s="404" t="s">
        <v>410</v>
      </c>
      <c r="C84" s="268">
        <v>2.8571428571428571E-2</v>
      </c>
      <c r="D84" s="406">
        <v>2.5316455696202531E-2</v>
      </c>
      <c r="E84" s="406">
        <v>8.3000000000000004E-2</v>
      </c>
      <c r="F84" s="268">
        <v>0</v>
      </c>
      <c r="G84" s="406">
        <v>0.27800000000000002</v>
      </c>
      <c r="H84" s="406">
        <v>0</v>
      </c>
      <c r="I84" s="272">
        <v>8.2000000000000003E-2</v>
      </c>
      <c r="J84" s="406">
        <v>9.2307692307692313E-2</v>
      </c>
      <c r="K84" s="406">
        <v>0.187</v>
      </c>
      <c r="L84" s="408"/>
      <c r="M84" s="406"/>
      <c r="N84" s="406"/>
      <c r="O84" s="408"/>
      <c r="P84" s="406"/>
      <c r="Q84" s="406"/>
    </row>
    <row r="85" spans="2:17" ht="25.5" customHeight="1">
      <c r="B85" s="405"/>
      <c r="C85" s="269"/>
      <c r="D85" s="407"/>
      <c r="E85" s="407"/>
      <c r="F85" s="269"/>
      <c r="G85" s="407"/>
      <c r="H85" s="407"/>
      <c r="I85" s="273"/>
      <c r="J85" s="407"/>
      <c r="K85" s="407"/>
      <c r="L85" s="409"/>
      <c r="M85" s="407"/>
      <c r="N85" s="407"/>
      <c r="O85" s="409"/>
      <c r="P85" s="407"/>
      <c r="Q85" s="407"/>
    </row>
    <row r="86" spans="2:17" ht="25.5" customHeight="1">
      <c r="B86" s="404" t="s">
        <v>411</v>
      </c>
      <c r="C86" s="270">
        <v>0.1143</v>
      </c>
      <c r="D86" s="406">
        <v>0.13924050632911392</v>
      </c>
      <c r="E86" s="406">
        <v>0.47199999999999998</v>
      </c>
      <c r="F86" s="270">
        <v>0.35709999999999997</v>
      </c>
      <c r="G86" s="406">
        <v>0.42857142857142855</v>
      </c>
      <c r="H86" s="406">
        <v>0.47199999999999998</v>
      </c>
      <c r="I86" s="272">
        <v>0.42620000000000002</v>
      </c>
      <c r="J86" s="406">
        <v>0.44615384615384618</v>
      </c>
      <c r="K86" s="406">
        <v>0.48199999999999998</v>
      </c>
      <c r="L86" s="408"/>
      <c r="M86" s="406"/>
      <c r="N86" s="406"/>
      <c r="O86" s="408"/>
      <c r="P86" s="406"/>
      <c r="Q86" s="406"/>
    </row>
    <row r="87" spans="2:17" ht="25.5" customHeight="1">
      <c r="B87" s="405"/>
      <c r="C87" s="271"/>
      <c r="D87" s="407"/>
      <c r="E87" s="407"/>
      <c r="F87" s="271"/>
      <c r="G87" s="407"/>
      <c r="H87" s="407"/>
      <c r="I87" s="273"/>
      <c r="J87" s="407"/>
      <c r="K87" s="407"/>
      <c r="L87" s="409"/>
      <c r="M87" s="407"/>
      <c r="N87" s="407"/>
      <c r="O87" s="409"/>
      <c r="P87" s="407"/>
      <c r="Q87" s="407"/>
    </row>
    <row r="88" spans="2:17" ht="25.5">
      <c r="B88" s="209" t="s">
        <v>412</v>
      </c>
      <c r="C88" s="281">
        <v>0.32857142857142857</v>
      </c>
      <c r="D88" s="211">
        <v>0.54430379746835444</v>
      </c>
      <c r="E88" s="211">
        <v>0.25</v>
      </c>
      <c r="F88" s="234">
        <v>0.42857142857142855</v>
      </c>
      <c r="G88" s="211">
        <v>0.2857142857142857</v>
      </c>
      <c r="H88" s="211">
        <v>0.25</v>
      </c>
      <c r="I88" s="203">
        <v>0.29508196721311475</v>
      </c>
      <c r="J88" s="211">
        <v>0.30769230769230771</v>
      </c>
      <c r="K88" s="211">
        <v>0.121</v>
      </c>
      <c r="L88" s="235"/>
      <c r="M88" s="203"/>
      <c r="N88" s="211"/>
      <c r="O88" s="235"/>
      <c r="P88" s="203"/>
      <c r="Q88" s="211"/>
    </row>
    <row r="89" spans="2:17" ht="25.5">
      <c r="B89" s="209" t="s">
        <v>413</v>
      </c>
      <c r="C89" s="234">
        <v>0.51428571428571423</v>
      </c>
      <c r="D89" s="211">
        <v>0.26582278481012656</v>
      </c>
      <c r="E89" s="211">
        <v>0.13900000000000001</v>
      </c>
      <c r="F89" s="234">
        <v>0.14285714285714285</v>
      </c>
      <c r="G89" s="211">
        <v>0.14285714285714285</v>
      </c>
      <c r="H89" s="211">
        <v>5.6000000000000001E-2</v>
      </c>
      <c r="I89" s="203">
        <v>0.13114754098360656</v>
      </c>
      <c r="J89" s="211">
        <v>4.6153846153846156E-2</v>
      </c>
      <c r="K89" s="211">
        <v>0</v>
      </c>
      <c r="L89" s="210"/>
      <c r="M89" s="203"/>
      <c r="N89" s="211"/>
      <c r="O89" s="210"/>
      <c r="P89" s="203"/>
      <c r="Q89" s="211"/>
    </row>
    <row r="93" spans="2:17" ht="15.75">
      <c r="B93" s="194" t="s">
        <v>271</v>
      </c>
    </row>
    <row r="94" spans="2:17" ht="15.75" customHeight="1"/>
    <row r="97" spans="2:20">
      <c r="C97" s="237" t="s">
        <v>6</v>
      </c>
      <c r="D97" s="237"/>
      <c r="E97" s="237"/>
      <c r="F97" s="238" t="s">
        <v>7</v>
      </c>
      <c r="H97" s="239"/>
      <c r="I97" s="237" t="s">
        <v>405</v>
      </c>
      <c r="J97" s="237"/>
      <c r="K97" s="237"/>
      <c r="L97" s="240"/>
      <c r="M97" s="238"/>
      <c r="N97" s="239"/>
      <c r="O97" s="237"/>
      <c r="P97" s="237"/>
      <c r="Q97" s="237"/>
    </row>
    <row r="98" spans="2:20" ht="15.75" thickBot="1">
      <c r="C98" s="209">
        <v>2008</v>
      </c>
      <c r="D98" s="241">
        <v>2011</v>
      </c>
      <c r="E98" s="241">
        <v>2014</v>
      </c>
      <c r="F98" s="209">
        <v>2008</v>
      </c>
      <c r="G98" s="241">
        <v>2011</v>
      </c>
      <c r="H98" s="241">
        <v>2014</v>
      </c>
      <c r="I98" s="209">
        <v>2008</v>
      </c>
      <c r="J98" s="241">
        <v>2011</v>
      </c>
      <c r="K98" s="241">
        <v>2014</v>
      </c>
      <c r="L98" s="209"/>
      <c r="M98" s="209"/>
      <c r="N98" s="241"/>
      <c r="O98" s="209"/>
      <c r="P98" s="209"/>
      <c r="Q98" s="241"/>
    </row>
    <row r="99" spans="2:20" ht="16.5" thickTop="1" thickBot="1">
      <c r="B99" s="240" t="s">
        <v>414</v>
      </c>
      <c r="C99" s="242">
        <v>5.4545454545454541</v>
      </c>
      <c r="D99" s="243">
        <v>5.6901408450704247</v>
      </c>
      <c r="E99" s="19">
        <v>5.2741935483870961</v>
      </c>
      <c r="F99" s="242">
        <v>5.9285714285714288</v>
      </c>
      <c r="G99" s="243">
        <v>5.5384615384615383</v>
      </c>
      <c r="H99" s="21">
        <v>5.7</v>
      </c>
      <c r="I99" s="242">
        <v>5.5178571428571432</v>
      </c>
      <c r="J99" s="243">
        <v>3.91</v>
      </c>
      <c r="K99" s="274">
        <v>5.316239316239316</v>
      </c>
      <c r="L99" s="243"/>
      <c r="M99" s="243"/>
      <c r="N99" s="243"/>
      <c r="O99" s="243"/>
      <c r="P99" s="243"/>
      <c r="Q99" s="243"/>
    </row>
    <row r="100" spans="2:20" ht="16.5" thickTop="1" thickBot="1">
      <c r="B100" s="240" t="s">
        <v>415</v>
      </c>
      <c r="C100" s="242">
        <v>5.3939393939393936</v>
      </c>
      <c r="D100" s="243">
        <v>4.6619718309859142</v>
      </c>
      <c r="E100" s="19">
        <v>4.5161290322580649</v>
      </c>
      <c r="F100" s="242">
        <v>5.2142857142857144</v>
      </c>
      <c r="G100" s="243">
        <v>4.615384615384615</v>
      </c>
      <c r="H100" s="21">
        <v>5.4</v>
      </c>
      <c r="I100" s="242">
        <v>5.1071428571428568</v>
      </c>
      <c r="J100" s="243">
        <v>3</v>
      </c>
      <c r="K100" s="274">
        <v>4.0869963369963367</v>
      </c>
      <c r="L100" s="243"/>
      <c r="M100" s="243"/>
      <c r="N100" s="243"/>
      <c r="O100" s="243"/>
      <c r="P100" s="243"/>
      <c r="Q100" s="243"/>
    </row>
    <row r="101" spans="2:20" ht="16.5" thickTop="1" thickBot="1">
      <c r="B101" s="240" t="s">
        <v>416</v>
      </c>
      <c r="C101" s="242">
        <v>4.8030303030303028</v>
      </c>
      <c r="D101" s="243">
        <v>4.5972222222222232</v>
      </c>
      <c r="E101" s="19">
        <v>4.419354838709677</v>
      </c>
      <c r="F101" s="242">
        <v>5.0714285714285712</v>
      </c>
      <c r="G101" s="243">
        <v>4.8461538461538467</v>
      </c>
      <c r="H101" s="21">
        <v>4.9999999999999991</v>
      </c>
      <c r="I101" s="242">
        <v>5.1964285714285712</v>
      </c>
      <c r="J101" s="243">
        <v>3.09</v>
      </c>
      <c r="K101" s="274">
        <v>3.9877899877899883</v>
      </c>
      <c r="L101" s="243"/>
      <c r="M101" s="243"/>
      <c r="N101" s="243"/>
      <c r="O101" s="243"/>
      <c r="P101" s="243"/>
      <c r="Q101" s="243"/>
    </row>
    <row r="102" spans="2:20" ht="16.5" thickTop="1" thickBot="1">
      <c r="B102" s="240" t="s">
        <v>417</v>
      </c>
      <c r="C102" s="242">
        <v>4.6363636363636367</v>
      </c>
      <c r="D102" s="243">
        <v>4.9861111111111098</v>
      </c>
      <c r="E102" s="19">
        <v>4.4516129032258069</v>
      </c>
      <c r="F102" s="242">
        <v>5.2142857142857144</v>
      </c>
      <c r="G102" s="243">
        <v>5.3076923076923075</v>
      </c>
      <c r="H102" s="21">
        <v>4.1999999999999993</v>
      </c>
      <c r="I102" s="242">
        <v>4.75</v>
      </c>
      <c r="J102" s="243">
        <v>3.15</v>
      </c>
      <c r="K102" s="274">
        <v>3.9612332112332105</v>
      </c>
      <c r="L102" s="243"/>
      <c r="M102" s="243"/>
      <c r="N102" s="243"/>
      <c r="O102" s="243"/>
      <c r="P102" s="243"/>
      <c r="Q102" s="243"/>
    </row>
    <row r="103" spans="2:20" ht="15.75" thickTop="1">
      <c r="B103" s="240" t="s">
        <v>418</v>
      </c>
      <c r="C103" s="242">
        <v>5.1884057971014492</v>
      </c>
      <c r="D103" s="243">
        <v>5.2361111111111098</v>
      </c>
      <c r="E103" s="19">
        <v>4.8153846153846152</v>
      </c>
      <c r="F103" s="242">
        <v>5.4666666666666668</v>
      </c>
      <c r="G103" s="243">
        <v>5.3571428571428568</v>
      </c>
      <c r="H103" s="21">
        <v>5.8571428571428577</v>
      </c>
      <c r="I103" s="242">
        <v>5.5</v>
      </c>
      <c r="J103" s="243">
        <v>4.18</v>
      </c>
      <c r="K103" s="274">
        <v>5.4643678160919542</v>
      </c>
      <c r="L103" s="243"/>
      <c r="M103" s="243"/>
      <c r="N103" s="243"/>
      <c r="O103" s="243"/>
      <c r="P103" s="243"/>
      <c r="Q103" s="243"/>
    </row>
    <row r="105" spans="2:20" hidden="1"/>
    <row r="106" spans="2:20" ht="15" hidden="1" customHeight="1">
      <c r="C106" s="410">
        <v>2005</v>
      </c>
      <c r="D106" s="411"/>
      <c r="E106" s="411"/>
      <c r="F106" s="411"/>
      <c r="G106" s="411"/>
      <c r="H106" s="412"/>
      <c r="I106" s="244">
        <v>2008</v>
      </c>
      <c r="J106" s="245"/>
      <c r="K106" s="245"/>
      <c r="L106" s="245"/>
      <c r="M106" s="245"/>
      <c r="N106" s="246"/>
      <c r="O106" s="247">
        <v>2011</v>
      </c>
      <c r="P106" s="248"/>
      <c r="Q106" s="248"/>
      <c r="R106" s="248"/>
      <c r="S106" s="248"/>
      <c r="T106" s="248"/>
    </row>
    <row r="107" spans="2:20" ht="25.5" hidden="1">
      <c r="C107" s="249" t="e">
        <f>#REF!</f>
        <v>#REF!</v>
      </c>
      <c r="D107" s="249" t="str">
        <f>C28</f>
        <v>E. Camins, Canals i Ports</v>
      </c>
      <c r="E107" s="249"/>
      <c r="F107" s="249"/>
      <c r="G107" s="249"/>
      <c r="H107" s="249"/>
      <c r="I107" s="249" t="e">
        <f>#REF!</f>
        <v>#REF!</v>
      </c>
      <c r="J107" s="249" t="e">
        <f>#REF!</f>
        <v>#REF!</v>
      </c>
      <c r="K107" s="249"/>
      <c r="L107" s="249"/>
      <c r="M107" s="249"/>
      <c r="N107" s="249"/>
      <c r="O107" s="249" t="e">
        <f>#REF!</f>
        <v>#REF!</v>
      </c>
      <c r="P107" s="249" t="e">
        <f>#REF!</f>
        <v>#REF!</v>
      </c>
      <c r="Q107" s="249"/>
      <c r="R107" s="249"/>
      <c r="S107" s="249"/>
      <c r="T107" s="249"/>
    </row>
    <row r="108" spans="2:20" hidden="1">
      <c r="B108" s="250" t="s">
        <v>414</v>
      </c>
      <c r="C108" s="243">
        <f>C99</f>
        <v>5.4545454545454541</v>
      </c>
      <c r="D108" s="243" t="e">
        <f>#REF!</f>
        <v>#REF!</v>
      </c>
      <c r="E108" s="243"/>
      <c r="F108" s="243"/>
      <c r="G108" s="243"/>
      <c r="H108" s="243"/>
      <c r="I108" s="243" t="e">
        <f>#REF!</f>
        <v>#REF!</v>
      </c>
      <c r="J108" s="243">
        <f>G99</f>
        <v>5.5384615384615383</v>
      </c>
      <c r="K108" s="243"/>
      <c r="L108" s="243"/>
      <c r="M108" s="243"/>
      <c r="N108" s="243"/>
      <c r="O108" s="243">
        <f>E99</f>
        <v>5.2741935483870961</v>
      </c>
      <c r="P108" s="243">
        <f>H99</f>
        <v>5.7</v>
      </c>
      <c r="Q108" s="243"/>
      <c r="R108" s="243"/>
      <c r="S108" s="243"/>
      <c r="T108" s="243"/>
    </row>
    <row r="109" spans="2:20" hidden="1">
      <c r="B109" s="250" t="s">
        <v>415</v>
      </c>
      <c r="C109" s="243">
        <f t="shared" ref="C109:C112" si="3">C100</f>
        <v>5.3939393939393936</v>
      </c>
      <c r="D109" s="243" t="e">
        <f>#REF!</f>
        <v>#REF!</v>
      </c>
      <c r="E109" s="243"/>
      <c r="F109" s="243"/>
      <c r="G109" s="243"/>
      <c r="H109" s="243"/>
      <c r="I109" s="243" t="e">
        <f>#REF!</f>
        <v>#REF!</v>
      </c>
      <c r="J109" s="243">
        <f t="shared" ref="J109:J112" si="4">G100</f>
        <v>4.615384615384615</v>
      </c>
      <c r="K109" s="243"/>
      <c r="L109" s="243"/>
      <c r="M109" s="243"/>
      <c r="N109" s="243"/>
      <c r="O109" s="243">
        <f t="shared" ref="O109:O112" si="5">E100</f>
        <v>4.5161290322580649</v>
      </c>
      <c r="P109" s="243">
        <f t="shared" ref="P109:P112" si="6">H100</f>
        <v>5.4</v>
      </c>
      <c r="Q109" s="243"/>
      <c r="R109" s="243"/>
      <c r="S109" s="243"/>
      <c r="T109" s="243"/>
    </row>
    <row r="110" spans="2:20" hidden="1">
      <c r="B110" s="250" t="s">
        <v>416</v>
      </c>
      <c r="C110" s="243">
        <f t="shared" si="3"/>
        <v>4.8030303030303028</v>
      </c>
      <c r="D110" s="243" t="e">
        <f>#REF!</f>
        <v>#REF!</v>
      </c>
      <c r="E110" s="243"/>
      <c r="F110" s="243"/>
      <c r="G110" s="243"/>
      <c r="H110" s="243"/>
      <c r="I110" s="243" t="e">
        <f>#REF!</f>
        <v>#REF!</v>
      </c>
      <c r="J110" s="243">
        <f t="shared" si="4"/>
        <v>4.8461538461538467</v>
      </c>
      <c r="K110" s="243"/>
      <c r="L110" s="243"/>
      <c r="M110" s="243"/>
      <c r="N110" s="243"/>
      <c r="O110" s="243">
        <f t="shared" si="5"/>
        <v>4.419354838709677</v>
      </c>
      <c r="P110" s="243">
        <f t="shared" si="6"/>
        <v>4.9999999999999991</v>
      </c>
      <c r="Q110" s="243"/>
      <c r="R110" s="243"/>
      <c r="S110" s="243"/>
      <c r="T110" s="243"/>
    </row>
    <row r="111" spans="2:20" hidden="1">
      <c r="B111" s="250" t="s">
        <v>417</v>
      </c>
      <c r="C111" s="243">
        <f t="shared" si="3"/>
        <v>4.6363636363636367</v>
      </c>
      <c r="D111" s="243" t="e">
        <f>#REF!</f>
        <v>#REF!</v>
      </c>
      <c r="E111" s="243"/>
      <c r="F111" s="243"/>
      <c r="G111" s="243"/>
      <c r="H111" s="243"/>
      <c r="I111" s="243" t="e">
        <f>#REF!</f>
        <v>#REF!</v>
      </c>
      <c r="J111" s="243">
        <f t="shared" si="4"/>
        <v>5.3076923076923075</v>
      </c>
      <c r="K111" s="243"/>
      <c r="L111" s="243"/>
      <c r="M111" s="243"/>
      <c r="N111" s="243"/>
      <c r="O111" s="243">
        <f t="shared" si="5"/>
        <v>4.4516129032258069</v>
      </c>
      <c r="P111" s="243">
        <f t="shared" si="6"/>
        <v>4.1999999999999993</v>
      </c>
      <c r="Q111" s="243"/>
      <c r="R111" s="243"/>
      <c r="S111" s="243"/>
      <c r="T111" s="243"/>
    </row>
    <row r="112" spans="2:20" hidden="1">
      <c r="B112" s="250" t="s">
        <v>418</v>
      </c>
      <c r="C112" s="243">
        <f t="shared" si="3"/>
        <v>5.1884057971014492</v>
      </c>
      <c r="D112" s="243" t="e">
        <f>#REF!</f>
        <v>#REF!</v>
      </c>
      <c r="E112" s="243"/>
      <c r="F112" s="243"/>
      <c r="G112" s="243"/>
      <c r="H112" s="243"/>
      <c r="I112" s="243" t="e">
        <f>#REF!</f>
        <v>#REF!</v>
      </c>
      <c r="J112" s="243">
        <f t="shared" si="4"/>
        <v>5.3571428571428568</v>
      </c>
      <c r="K112" s="243"/>
      <c r="L112" s="243"/>
      <c r="M112" s="243"/>
      <c r="N112" s="243"/>
      <c r="O112" s="243">
        <f t="shared" si="5"/>
        <v>4.8153846153846152</v>
      </c>
      <c r="P112" s="243">
        <f t="shared" si="6"/>
        <v>5.8571428571428577</v>
      </c>
      <c r="Q112" s="243"/>
      <c r="R112" s="243"/>
      <c r="S112" s="243"/>
      <c r="T112" s="243"/>
    </row>
    <row r="113" spans="2:11" hidden="1"/>
    <row r="116" spans="2:11" ht="15.75">
      <c r="B116" s="194" t="s">
        <v>183</v>
      </c>
    </row>
    <row r="117" spans="2:11" ht="15.75">
      <c r="B117" s="194"/>
    </row>
    <row r="118" spans="2:11">
      <c r="B118" s="251"/>
      <c r="C118" s="252">
        <v>2008</v>
      </c>
      <c r="D118" s="253"/>
      <c r="E118" s="253"/>
      <c r="F118" s="252">
        <v>2011</v>
      </c>
      <c r="G118" s="253"/>
      <c r="H118" s="253"/>
      <c r="I118" s="252">
        <v>2014</v>
      </c>
      <c r="J118" s="253"/>
      <c r="K118" s="253"/>
    </row>
    <row r="119" spans="2:11" ht="15.75" thickBot="1">
      <c r="B119" s="254"/>
      <c r="C119" s="240" t="str">
        <f>$B$50</f>
        <v>E. Camins, Canals i Ports</v>
      </c>
      <c r="D119" s="240" t="str">
        <f>$B$51</f>
        <v>E. Geològica</v>
      </c>
      <c r="E119" s="240" t="str">
        <f>$B$52</f>
        <v xml:space="preserve">E.T. Obres Públiques * </v>
      </c>
      <c r="F119" s="240" t="str">
        <f>$B$50</f>
        <v>E. Camins, Canals i Ports</v>
      </c>
      <c r="G119" s="240" t="str">
        <f>$B$51</f>
        <v>E. Geològica</v>
      </c>
      <c r="H119" s="240" t="str">
        <f>$B$52</f>
        <v xml:space="preserve">E.T. Obres Públiques * </v>
      </c>
      <c r="I119" s="240" t="str">
        <f>$B$50</f>
        <v>E. Camins, Canals i Ports</v>
      </c>
      <c r="J119" s="240" t="str">
        <f>$B$51</f>
        <v>E. Geològica</v>
      </c>
      <c r="K119" s="240" t="str">
        <f>$B$52</f>
        <v xml:space="preserve">E.T. Obres Públiques * </v>
      </c>
    </row>
    <row r="120" spans="2:11" ht="27" thickTop="1" thickBot="1">
      <c r="B120" s="252" t="s">
        <v>419</v>
      </c>
      <c r="C120" s="211">
        <v>1</v>
      </c>
      <c r="D120" s="211">
        <v>0</v>
      </c>
      <c r="E120" s="211">
        <v>1</v>
      </c>
      <c r="F120" s="211">
        <v>0.5</v>
      </c>
      <c r="G120" s="211">
        <v>0</v>
      </c>
      <c r="H120" s="211">
        <v>0.625</v>
      </c>
      <c r="I120" s="6">
        <v>0.7142857142857143</v>
      </c>
      <c r="J120" s="10">
        <v>0.5</v>
      </c>
      <c r="K120" s="275">
        <v>0.38571428571428573</v>
      </c>
    </row>
    <row r="121" spans="2:11" ht="27" thickTop="1" thickBot="1">
      <c r="B121" s="252" t="s">
        <v>420</v>
      </c>
      <c r="C121" s="211">
        <v>0</v>
      </c>
      <c r="D121" s="211">
        <v>0</v>
      </c>
      <c r="E121" s="211">
        <v>0</v>
      </c>
      <c r="F121" s="211">
        <v>0.5</v>
      </c>
      <c r="G121" s="211">
        <v>0</v>
      </c>
      <c r="H121" s="211">
        <v>0.375</v>
      </c>
      <c r="I121" s="6">
        <v>0.14285714285714288</v>
      </c>
      <c r="J121" s="10">
        <v>0.5</v>
      </c>
      <c r="K121" s="275">
        <v>0.3428571428571428</v>
      </c>
    </row>
    <row r="122" spans="2:11" ht="27" thickTop="1" thickBot="1">
      <c r="B122" s="252" t="s">
        <v>421</v>
      </c>
      <c r="C122" s="211">
        <v>0</v>
      </c>
      <c r="D122" s="211">
        <v>0</v>
      </c>
      <c r="E122" s="211">
        <v>0</v>
      </c>
      <c r="F122" s="211">
        <v>0</v>
      </c>
      <c r="G122" s="211">
        <v>0</v>
      </c>
      <c r="H122" s="211">
        <v>0</v>
      </c>
      <c r="I122" s="6">
        <v>0</v>
      </c>
      <c r="J122" s="10">
        <v>0</v>
      </c>
      <c r="K122" s="275">
        <v>0.13809523809523808</v>
      </c>
    </row>
    <row r="123" spans="2:11" ht="26.25" thickTop="1">
      <c r="B123" s="255" t="s">
        <v>422</v>
      </c>
      <c r="C123" s="211">
        <v>0</v>
      </c>
      <c r="D123" s="211">
        <v>0</v>
      </c>
      <c r="E123" s="211">
        <v>0</v>
      </c>
      <c r="F123" s="211">
        <v>0</v>
      </c>
      <c r="G123" s="211">
        <v>0</v>
      </c>
      <c r="H123" s="211">
        <v>0</v>
      </c>
      <c r="I123" s="8">
        <v>0.14285714285714288</v>
      </c>
      <c r="J123" s="12">
        <v>0</v>
      </c>
      <c r="K123" s="275">
        <v>0.13333333333333333</v>
      </c>
    </row>
    <row r="125" spans="2:11" ht="15.75">
      <c r="B125" s="194"/>
    </row>
    <row r="128" spans="2:11" ht="15" customHeight="1">
      <c r="B128" s="194" t="s">
        <v>229</v>
      </c>
    </row>
    <row r="131" spans="2:11">
      <c r="B131" s="256"/>
      <c r="C131" s="257" t="s">
        <v>423</v>
      </c>
      <c r="D131" s="258"/>
      <c r="E131" s="258"/>
      <c r="F131" s="258"/>
      <c r="G131" s="258"/>
      <c r="H131" s="258"/>
      <c r="I131" s="258"/>
      <c r="J131" s="258"/>
      <c r="K131" s="258"/>
    </row>
    <row r="132" spans="2:11" ht="15" customHeight="1">
      <c r="B132" s="259"/>
      <c r="C132" s="260" t="s">
        <v>424</v>
      </c>
      <c r="D132" s="261"/>
      <c r="E132" s="261"/>
      <c r="F132" s="261"/>
      <c r="G132" s="261"/>
      <c r="H132" s="261"/>
      <c r="I132" s="261"/>
      <c r="J132" s="261"/>
      <c r="K132" s="261"/>
    </row>
    <row r="133" spans="2:11">
      <c r="B133" s="259"/>
      <c r="C133" s="209">
        <v>2008</v>
      </c>
      <c r="D133" s="209"/>
      <c r="E133" s="209"/>
      <c r="F133" s="396">
        <v>2011</v>
      </c>
      <c r="G133" s="396"/>
      <c r="H133" s="396"/>
      <c r="I133" s="396">
        <v>2014</v>
      </c>
      <c r="J133" s="396"/>
      <c r="K133" s="396"/>
    </row>
    <row r="134" spans="2:11" ht="26.25" thickBot="1">
      <c r="B134" s="262"/>
      <c r="C134" s="209" t="s">
        <v>326</v>
      </c>
      <c r="D134" s="209" t="s">
        <v>327</v>
      </c>
      <c r="E134" s="209" t="s">
        <v>233</v>
      </c>
      <c r="F134" s="209" t="s">
        <v>326</v>
      </c>
      <c r="G134" s="209" t="s">
        <v>327</v>
      </c>
      <c r="H134" s="209" t="s">
        <v>233</v>
      </c>
      <c r="I134" s="209" t="s">
        <v>326</v>
      </c>
      <c r="J134" s="209" t="s">
        <v>327</v>
      </c>
      <c r="K134" s="209" t="s">
        <v>233</v>
      </c>
    </row>
    <row r="135" spans="2:11" ht="15.75" thickTop="1">
      <c r="B135" s="263" t="str">
        <f>B60</f>
        <v>ENGINYERIA DE CAMINS, CANALS I PORTS</v>
      </c>
      <c r="C135" s="203">
        <v>0.12857142857142856</v>
      </c>
      <c r="D135" s="203">
        <v>0.15714285714285714</v>
      </c>
      <c r="E135" s="203">
        <v>7.1428571428571425E-2</v>
      </c>
      <c r="F135" s="211">
        <v>0.15189873417721519</v>
      </c>
      <c r="G135" s="211">
        <v>0.24050632911392406</v>
      </c>
      <c r="H135" s="211">
        <v>0.17721518987341772</v>
      </c>
      <c r="I135" s="6">
        <v>0.14864864864864866</v>
      </c>
      <c r="J135" s="6">
        <v>0.27027027027027029</v>
      </c>
      <c r="K135" s="8">
        <v>0.1891891891891892</v>
      </c>
    </row>
    <row r="136" spans="2:11">
      <c r="B136" s="263" t="str">
        <f>B61</f>
        <v>ENGINYERIA GEOLÒGICA</v>
      </c>
      <c r="C136" s="203">
        <v>0.13333333333333333</v>
      </c>
      <c r="D136" s="203">
        <v>0.4</v>
      </c>
      <c r="E136" s="203">
        <v>6.6666666666666666E-2</v>
      </c>
      <c r="F136" s="211">
        <v>7.1428571428571425E-2</v>
      </c>
      <c r="G136" s="211">
        <v>0.2857142857142857</v>
      </c>
      <c r="H136" s="211">
        <v>7.1428571428571425E-2</v>
      </c>
      <c r="I136" s="10">
        <v>0.36842105263157898</v>
      </c>
      <c r="J136" s="10">
        <v>0.2105263157894737</v>
      </c>
      <c r="K136" s="12">
        <v>0.2105263157894737</v>
      </c>
    </row>
    <row r="137" spans="2:11">
      <c r="B137" s="263" t="str">
        <f>B62</f>
        <v>ENG. TÈCN. D'OBRES PÚBLIQUES *</v>
      </c>
      <c r="C137" s="203">
        <v>7.6923076923076927E-2</v>
      </c>
      <c r="D137" s="203">
        <v>0.12307692307692308</v>
      </c>
      <c r="E137" s="203">
        <v>3.0769230769230771E-2</v>
      </c>
      <c r="F137" s="211">
        <v>0.16980000000000001</v>
      </c>
      <c r="G137" s="211">
        <v>0.63670000000000004</v>
      </c>
      <c r="H137" s="211">
        <v>5.6599999999999998E-2</v>
      </c>
      <c r="I137" s="276">
        <v>0.30399999999999999</v>
      </c>
      <c r="J137" s="277">
        <v>9.6</v>
      </c>
      <c r="K137" s="276">
        <v>3.7999999999999999E-2</v>
      </c>
    </row>
    <row r="139" spans="2:11">
      <c r="B139" s="262"/>
      <c r="C139" s="264">
        <v>2008</v>
      </c>
      <c r="D139" s="264">
        <v>2011</v>
      </c>
      <c r="E139" s="265">
        <v>2014</v>
      </c>
    </row>
    <row r="140" spans="2:11">
      <c r="B140" s="266" t="str">
        <f>B135</f>
        <v>ENGINYERIA DE CAMINS, CANALS I PORTS</v>
      </c>
      <c r="C140" s="236">
        <f>SUM(C135:E135)</f>
        <v>0.3571428571428571</v>
      </c>
      <c r="D140" s="236">
        <f>SUM(F135:H135)</f>
        <v>0.56962025316455689</v>
      </c>
      <c r="E140" s="236">
        <f>SUM(I135:K135)</f>
        <v>0.60810810810810811</v>
      </c>
    </row>
    <row r="141" spans="2:11">
      <c r="B141" s="266"/>
      <c r="C141" s="236"/>
      <c r="D141" s="236"/>
      <c r="E141" s="236"/>
      <c r="F141" s="267"/>
      <c r="G141" s="267"/>
    </row>
    <row r="142" spans="2:11">
      <c r="B142" s="266" t="str">
        <f>B136</f>
        <v>ENGINYERIA GEOLÒGICA</v>
      </c>
      <c r="C142" s="236">
        <f>SUM(C136:E136)</f>
        <v>0.6</v>
      </c>
      <c r="D142" s="236">
        <f>SUM(F136:H136)</f>
        <v>0.42857142857142849</v>
      </c>
      <c r="E142" s="236">
        <f>SUM(I136:K136)</f>
        <v>0.78947368421052633</v>
      </c>
      <c r="F142" s="267"/>
      <c r="G142" s="267"/>
      <c r="H142" s="267"/>
      <c r="I142" s="267"/>
    </row>
    <row r="143" spans="2:11">
      <c r="B143" s="266"/>
      <c r="C143" s="236"/>
      <c r="D143" s="236"/>
      <c r="E143" s="236"/>
      <c r="F143" s="267"/>
      <c r="G143" s="267"/>
      <c r="H143" s="267"/>
      <c r="I143" s="267"/>
    </row>
    <row r="144" spans="2:11">
      <c r="B144" s="266" t="str">
        <f t="shared" ref="B144" si="7">B137</f>
        <v>ENG. TÈCN. D'OBRES PÚBLIQUES *</v>
      </c>
      <c r="C144" s="236">
        <f>SUM(C137:E137)</f>
        <v>0.23076923076923078</v>
      </c>
      <c r="D144" s="236">
        <f>SUM(F137:H137)</f>
        <v>0.86309999999999998</v>
      </c>
      <c r="E144" s="236">
        <f>SUM(I137:K137)</f>
        <v>9.9420000000000002</v>
      </c>
      <c r="F144" s="267"/>
      <c r="G144" s="267"/>
      <c r="H144" s="267"/>
      <c r="I144" s="267"/>
    </row>
    <row r="145" spans="2:9">
      <c r="B145" s="266"/>
      <c r="C145" s="236"/>
      <c r="D145" s="236"/>
      <c r="E145" s="236"/>
      <c r="F145" s="267"/>
      <c r="G145" s="267"/>
      <c r="H145" s="267"/>
      <c r="I145" s="267"/>
    </row>
    <row r="146" spans="2:9">
      <c r="B146" s="266"/>
      <c r="C146" s="236"/>
      <c r="D146" s="236"/>
      <c r="E146" s="236"/>
      <c r="F146" s="267"/>
      <c r="G146" s="267"/>
      <c r="H146" s="267"/>
      <c r="I146" s="267"/>
    </row>
    <row r="147" spans="2:9">
      <c r="B147" s="266"/>
      <c r="C147" s="236"/>
      <c r="D147" s="236"/>
      <c r="E147" s="236"/>
      <c r="H147" s="267"/>
      <c r="I147" s="267"/>
    </row>
    <row r="148" spans="2:9">
      <c r="B148" s="266"/>
      <c r="C148" s="236"/>
      <c r="D148" s="236"/>
      <c r="E148" s="236"/>
    </row>
    <row r="149" spans="2:9">
      <c r="B149" s="266"/>
      <c r="C149" s="236"/>
      <c r="D149" s="236"/>
      <c r="E149" s="236"/>
    </row>
    <row r="150" spans="2:9">
      <c r="B150" s="266"/>
      <c r="C150" s="236"/>
      <c r="D150" s="236"/>
      <c r="E150" s="236"/>
    </row>
  </sheetData>
  <mergeCells count="56">
    <mergeCell ref="L86:L87"/>
    <mergeCell ref="M86:M87"/>
    <mergeCell ref="N86:N87"/>
    <mergeCell ref="C106:H106"/>
    <mergeCell ref="F133:H133"/>
    <mergeCell ref="I133:K133"/>
    <mergeCell ref="J86:J87"/>
    <mergeCell ref="K86:K87"/>
    <mergeCell ref="O84:O85"/>
    <mergeCell ref="P84:P85"/>
    <mergeCell ref="Q84:Q85"/>
    <mergeCell ref="B86:B87"/>
    <mergeCell ref="D86:D87"/>
    <mergeCell ref="E86:E87"/>
    <mergeCell ref="G86:G87"/>
    <mergeCell ref="H86:H87"/>
    <mergeCell ref="J84:J85"/>
    <mergeCell ref="K84:K85"/>
    <mergeCell ref="L84:L85"/>
    <mergeCell ref="M84:M85"/>
    <mergeCell ref="N84:N85"/>
    <mergeCell ref="O86:O87"/>
    <mergeCell ref="P86:P87"/>
    <mergeCell ref="Q86:Q87"/>
    <mergeCell ref="C79:E79"/>
    <mergeCell ref="F79:H79"/>
    <mergeCell ref="I79:K79"/>
    <mergeCell ref="B84:B85"/>
    <mergeCell ref="D84:D85"/>
    <mergeCell ref="E84:E85"/>
    <mergeCell ref="G84:G85"/>
    <mergeCell ref="H84:H85"/>
    <mergeCell ref="I65:K65"/>
    <mergeCell ref="L65:N65"/>
    <mergeCell ref="O65:Q65"/>
    <mergeCell ref="B47:H47"/>
    <mergeCell ref="B48:B49"/>
    <mergeCell ref="C48:D48"/>
    <mergeCell ref="E48:F48"/>
    <mergeCell ref="G48:H48"/>
    <mergeCell ref="I48:I49"/>
    <mergeCell ref="J48:K48"/>
    <mergeCell ref="N48:O48"/>
    <mergeCell ref="C58:E58"/>
    <mergeCell ref="F58:H58"/>
    <mergeCell ref="I58:K58"/>
    <mergeCell ref="B41:H41"/>
    <mergeCell ref="B42:B43"/>
    <mergeCell ref="C42:D42"/>
    <mergeCell ref="E42:F42"/>
    <mergeCell ref="G42:H42"/>
    <mergeCell ref="B1:N1"/>
    <mergeCell ref="C15:E15"/>
    <mergeCell ref="F15:H15"/>
    <mergeCell ref="I15:K15"/>
    <mergeCell ref="B27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9</vt:i4>
      </vt:variant>
    </vt:vector>
  </HeadingPairs>
  <TitlesOfParts>
    <vt:vector size="16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  <vt:lpstr>COM_EVOLUCIÓ</vt:lpstr>
      <vt:lpstr>COM_GUANYS</vt:lpstr>
      <vt:lpstr>COM_MOBILITAT</vt:lpstr>
      <vt:lpstr>COM_PRIMERA_FEINA</vt:lpstr>
      <vt:lpstr>COM_REQUISITS</vt:lpstr>
      <vt:lpstr>COM_STISFACCIÓ_FEINA</vt:lpstr>
      <vt:lpstr>COM_TEMPS_RESERCA</vt:lpstr>
      <vt:lpstr>COM_TIPUS_CONTRACTE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2015-08-27T11:12:44Z</dcterms:modified>
</cp:coreProperties>
</file>