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F80" i="5" l="1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72" i="5"/>
  <c r="D72" i="5"/>
  <c r="F71" i="5"/>
  <c r="D71" i="5"/>
  <c r="F70" i="5"/>
  <c r="D70" i="5"/>
  <c r="F69" i="5"/>
  <c r="D69" i="5"/>
  <c r="F68" i="5"/>
  <c r="D68" i="5"/>
  <c r="P47" i="5"/>
  <c r="P46" i="5"/>
  <c r="P45" i="5"/>
  <c r="O20" i="5"/>
  <c r="O19" i="5"/>
  <c r="O18" i="5"/>
  <c r="F9" i="5" l="1"/>
  <c r="F10" i="5"/>
  <c r="F8" i="5"/>
  <c r="D9" i="5"/>
  <c r="D10" i="5"/>
  <c r="D8" i="5"/>
  <c r="F7" i="5"/>
  <c r="D7" i="5"/>
  <c r="D6" i="5"/>
  <c r="F6" i="5"/>
  <c r="W47" i="4"/>
  <c r="W46" i="4"/>
  <c r="W45" i="4"/>
  <c r="W44" i="4"/>
  <c r="V10" i="4"/>
  <c r="V9" i="4"/>
  <c r="V8" i="4"/>
  <c r="V7" i="4"/>
  <c r="V81" i="3"/>
  <c r="V80" i="3"/>
  <c r="V79" i="3"/>
  <c r="V78" i="3"/>
  <c r="V77" i="3"/>
  <c r="U81" i="3"/>
  <c r="U80" i="3"/>
  <c r="U79" i="3"/>
  <c r="U78" i="3"/>
  <c r="U77" i="3"/>
  <c r="T81" i="3"/>
  <c r="T80" i="3"/>
  <c r="T79" i="3"/>
  <c r="T78" i="3"/>
  <c r="T77" i="3"/>
  <c r="S81" i="3"/>
  <c r="S80" i="3"/>
  <c r="S79" i="3"/>
  <c r="S78" i="3"/>
  <c r="S77" i="3"/>
  <c r="R81" i="3"/>
  <c r="R79" i="3"/>
  <c r="R77" i="3"/>
  <c r="R83" i="3"/>
  <c r="R80" i="3" s="1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8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<sst xmlns="http://schemas.openxmlformats.org/spreadsheetml/2006/main" count="124" uniqueCount="74">
  <si>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</si>
  <si>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</si>
  <si>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</si>
  <si>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</si>
  <si>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</si>
  <si>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</si>
  <si>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</si>
  <si>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</si>
  <si>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</si>
  <si>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</si>
  <si>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</si>
  <si>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</si>
  <si>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</si>
  <si>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</si>
  <si>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</si>
  <si>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</si>
  <si>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</si>
  <si>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</si>
  <si>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</si>
  <si>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</si>
  <si>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</si>
  <si>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</si>
  <si>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</si>
  <si>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</si>
  <si>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</si>
  <si>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</si>
  <si>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</si>
  <si>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</si>
  <si>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</si>
  <si>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</si>
  <si>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</si>
  <si>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</si>
  <si>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</si>
  <si>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</si>
  <si>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</si>
  <si>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</si>
  <si>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</si>
  <si>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</si>
  <si>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</si>
  <si>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</si>
  <si>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</si>
  <si>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</si>
  <si>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</si>
  <si>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</si>
  <si>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</si>
  <si>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</si>
  <si>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</si>
  <si>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</si>
  <si>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</si>
  <si>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</si>
  <si>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</si>
  <si>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</si>
  <si>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</si>
  <si>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</si>
  <si>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</si>
  <si>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</si>
  <si>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</si>
  <si>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</si>
  <si>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</si>
  <si>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</si>
  <si>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</si>
  <si>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</si>
  <si>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</si>
  <si>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</si>
  <si>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</si>
  <si>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</si>
  <si>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</si>
  <si>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</si>
  <si>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</si>
  <si>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</si>
  <si>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</si>
  <si>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</si>
  <si>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Ordenador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</si>
  <si>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Poco apoyo del personal bibliotecario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</si>
</sst>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08153127200563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4586875890323756E-3"/>
                  <c:y val="-6.6138659496831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4.9000000000000002E-2</c:v>
                </c:pt>
                <c:pt idx="1">
                  <c:v>6.4000000000000001E-2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3842142935521E-2"/>
                  <c:y val="-6.1997567377248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2305285761312537E-3"/>
                  <c:y val="-6.2984187952115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0.126</c:v>
                </c:pt>
                <c:pt idx="1">
                  <c:v>0.113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998957163235512E-2"/>
                  <c:y val="-5.88433518980859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5107914880869E-2"/>
                  <c:y val="-6.298393188656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0.17499999999999999</c:v>
                </c:pt>
                <c:pt idx="1">
                  <c:v>0.248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767385750339661E-2"/>
                  <c:y val="-5.8941425004801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229485739366689E-2"/>
                  <c:y val="-6.2886626976506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0.308</c:v>
                </c:pt>
                <c:pt idx="1">
                  <c:v>0.255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460014315497942E-2"/>
                  <c:y val="-5.6870110748351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152642880656289E-2"/>
                  <c:y val="-6.09141540234299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0.34300000000000003</c:v>
                </c:pt>
                <c:pt idx="1">
                  <c:v>0.31900000000000001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56822784"/>
        <c:axId val="56840960"/>
      </c:barChart>
      <c:catAx>
        <c:axId val="56822784"/>
        <c:scaling>
          <c:orientation val="maxMin"/>
        </c:scaling>
        <c:delete val="1"/>
        <c:axPos val="l"/>
        <c:majorTickMark val="out"/>
        <c:minorTickMark val="none"/>
        <c:tickLblPos val="none"/>
        <c:crossAx val="56840960"/>
        <c:crosses val="autoZero"/>
        <c:auto val="1"/>
        <c:lblAlgn val="ctr"/>
        <c:lblOffset val="100"/>
        <c:noMultiLvlLbl val="0"/>
      </c:catAx>
      <c:valAx>
        <c:axId val="568409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56822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3"/>
          <c:y val="0.70713654695602057"/>
          <c:w val="0.65161860465268551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895"/>
          <c:y val="0.11359188924913799"/>
          <c:w val="0.59949738566143729"/>
          <c:h val="0.77721264367816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3.5964912280701755</c:v>
                </c:pt>
                <c:pt idx="1">
                  <c:v>3.6491228070175437</c:v>
                </c:pt>
                <c:pt idx="2">
                  <c:v>3.7543859649122808</c:v>
                </c:pt>
                <c:pt idx="3">
                  <c:v>3.32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74747264"/>
        <c:axId val="74765440"/>
      </c:barChart>
      <c:catAx>
        <c:axId val="747472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765440"/>
        <c:crosses val="autoZero"/>
        <c:auto val="1"/>
        <c:lblAlgn val="ctr"/>
        <c:lblOffset val="100"/>
        <c:noMultiLvlLbl val="0"/>
      </c:catAx>
      <c:valAx>
        <c:axId val="74765440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74747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74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29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179262910695787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252208432394707E-2"/>
                  <c:y val="-5.1947467605510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389476592434252E-3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0.253</c:v>
                </c:pt>
                <c:pt idx="1">
                  <c:v>0.19600000000000001</c:v>
                </c:pt>
                <c:pt idx="2">
                  <c:v>1.9E-2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405340952879506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544143200936451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672730313142988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0.20300000000000001</c:v>
                </c:pt>
                <c:pt idx="1">
                  <c:v>0.23400000000000001</c:v>
                </c:pt>
                <c:pt idx="2">
                  <c:v>2.4E-2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731345562414115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074094270072195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789669989312278E-2"/>
                  <c:y val="-5.19476623863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0.20899999999999999</c:v>
                </c:pt>
                <c:pt idx="1">
                  <c:v>0.19600000000000001</c:v>
                </c:pt>
                <c:pt idx="2">
                  <c:v>0.17100000000000001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601195279952887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079627165717859E-2"/>
                  <c:y val="-5.1947662386357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573538072283897E-2"/>
                  <c:y val="-5.19476623863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0.13700000000000001</c:v>
                </c:pt>
                <c:pt idx="1">
                  <c:v>0.19</c:v>
                </c:pt>
                <c:pt idx="2">
                  <c:v>0.36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881998822169523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10187507724983E-2"/>
                  <c:y val="-4.947375084607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2099374004842194E-2"/>
                  <c:y val="-5.19474676055103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0.19800000000000001</c:v>
                </c:pt>
                <c:pt idx="1">
                  <c:v>0.185</c:v>
                </c:pt>
                <c:pt idx="2">
                  <c:v>0.42699999999999999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27076480"/>
        <c:axId val="27078016"/>
      </c:barChart>
      <c:catAx>
        <c:axId val="2707648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27078016"/>
        <c:crosses val="autoZero"/>
        <c:auto val="1"/>
        <c:lblAlgn val="ctr"/>
        <c:lblOffset val="100"/>
        <c:noMultiLvlLbl val="0"/>
      </c:catAx>
      <c:valAx>
        <c:axId val="270780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27076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489"/>
          <c:w val="0.51437335515246729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39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899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3.1296296296296298</c:v>
                </c:pt>
                <c:pt idx="1">
                  <c:v>3.3703703703703702</c:v>
                </c:pt>
                <c:pt idx="2">
                  <c:v>4.2631578947368425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78512896"/>
        <c:axId val="78514432"/>
      </c:barChart>
      <c:catAx>
        <c:axId val="785128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8514432"/>
        <c:crosses val="autoZero"/>
        <c:auto val="1"/>
        <c:lblAlgn val="ctr"/>
        <c:lblOffset val="100"/>
        <c:noMultiLvlLbl val="0"/>
      </c:catAx>
      <c:valAx>
        <c:axId val="78514432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extTo"/>
        <c:crossAx val="7851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65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3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352340146902647E-2"/>
                  <c:y val="9.2872178723438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3.2000000000000001E-2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37057569209079E-2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9.6000000000000002E-2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42254111778352E-2"/>
                  <c:y val="8.8679303837504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0.248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6392196698002369E-2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0.38100000000000001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57166661963205E-2"/>
                  <c:y val="9.7065053609371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0.24299999999999999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78571776"/>
        <c:axId val="101351424"/>
      </c:barChart>
      <c:catAx>
        <c:axId val="78571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01351424"/>
        <c:crosses val="autoZero"/>
        <c:auto val="1"/>
        <c:lblAlgn val="ctr"/>
        <c:lblOffset val="100"/>
        <c:noMultiLvlLbl val="0"/>
      </c:catAx>
      <c:valAx>
        <c:axId val="1013514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78571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6"/>
          <c:y val="7.14851476678729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45"/>
          <c:y val="0.20738555171165482"/>
          <c:w val="0.65370370370370412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78484608"/>
        <c:axId val="78486144"/>
      </c:barChart>
      <c:catAx>
        <c:axId val="78484608"/>
        <c:scaling>
          <c:orientation val="minMax"/>
        </c:scaling>
        <c:delete val="1"/>
        <c:axPos val="l"/>
        <c:majorTickMark val="out"/>
        <c:minorTickMark val="none"/>
        <c:tickLblPos val="none"/>
        <c:crossAx val="78486144"/>
        <c:crosses val="autoZero"/>
        <c:auto val="1"/>
        <c:lblAlgn val="ctr"/>
        <c:lblOffset val="100"/>
        <c:noMultiLvlLbl val="0"/>
      </c:catAx>
      <c:valAx>
        <c:axId val="7848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8484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1"/>
          <c:y val="0.23143637709879192"/>
          <c:w val="0.6009116498232997"/>
          <c:h val="0.6752492201600347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58</c:v>
                </c:pt>
                <c:pt idx="1">
                  <c:v>42</c:v>
                </c:pt>
                <c:pt idx="2">
                  <c:v>7</c:v>
                </c:pt>
                <c:pt idx="3">
                  <c:v>4</c:v>
                </c:pt>
                <c:pt idx="4">
                  <c:v>38</c:v>
                </c:pt>
                <c:pt idx="5">
                  <c:v>40</c:v>
                </c:pt>
                <c:pt idx="6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78772864"/>
        <c:axId val="78664064"/>
      </c:barChart>
      <c:catAx>
        <c:axId val="78772864"/>
        <c:scaling>
          <c:orientation val="maxMin"/>
        </c:scaling>
        <c:delete val="1"/>
        <c:axPos val="l"/>
        <c:majorTickMark val="out"/>
        <c:minorTickMark val="none"/>
        <c:tickLblPos val="none"/>
        <c:crossAx val="78664064"/>
        <c:crosses val="autoZero"/>
        <c:auto val="1"/>
        <c:lblAlgn val="ctr"/>
        <c:lblOffset val="100"/>
        <c:noMultiLvlLbl val="0"/>
      </c:catAx>
      <c:valAx>
        <c:axId val="786640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772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7.1.1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9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77"/>
          <c:y val="0.18780952380952384"/>
          <c:w val="0.60734908136483012"/>
          <c:h val="0.7055238095238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22</c:v>
                </c:pt>
                <c:pt idx="1">
                  <c:v>18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03232"/>
        <c:axId val="78705024"/>
      </c:barChart>
      <c:catAx>
        <c:axId val="78703232"/>
        <c:scaling>
          <c:orientation val="maxMin"/>
        </c:scaling>
        <c:delete val="1"/>
        <c:axPos val="l"/>
        <c:majorTickMark val="out"/>
        <c:minorTickMark val="none"/>
        <c:tickLblPos val="none"/>
        <c:crossAx val="78705024"/>
        <c:crosses val="autoZero"/>
        <c:auto val="1"/>
        <c:lblAlgn val="ctr"/>
        <c:lblOffset val="100"/>
        <c:noMultiLvlLbl val="0"/>
      </c:catAx>
      <c:valAx>
        <c:axId val="787050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8703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23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54</c:v>
                </c:pt>
                <c:pt idx="1">
                  <c:v>5</c:v>
                </c:pt>
                <c:pt idx="2">
                  <c:v>51</c:v>
                </c:pt>
                <c:pt idx="3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98080"/>
        <c:axId val="79199616"/>
      </c:barChart>
      <c:catAx>
        <c:axId val="79198080"/>
        <c:scaling>
          <c:orientation val="maxMin"/>
        </c:scaling>
        <c:delete val="1"/>
        <c:axPos val="l"/>
        <c:majorTickMark val="out"/>
        <c:minorTickMark val="none"/>
        <c:tickLblPos val="none"/>
        <c:crossAx val="79199616"/>
        <c:crosses val="autoZero"/>
        <c:auto val="1"/>
        <c:lblAlgn val="ctr"/>
        <c:lblOffset val="100"/>
        <c:noMultiLvlLbl val="0"/>
      </c:catAx>
      <c:valAx>
        <c:axId val="791996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919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31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24</c:v>
                </c:pt>
                <c:pt idx="1">
                  <c:v>58</c:v>
                </c:pt>
                <c:pt idx="2">
                  <c:v>58</c:v>
                </c:pt>
                <c:pt idx="3">
                  <c:v>9</c:v>
                </c:pt>
                <c:pt idx="4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59520"/>
        <c:axId val="79261056"/>
      </c:barChart>
      <c:catAx>
        <c:axId val="79259520"/>
        <c:scaling>
          <c:orientation val="maxMin"/>
        </c:scaling>
        <c:delete val="1"/>
        <c:axPos val="l"/>
        <c:majorTickMark val="out"/>
        <c:minorTickMark val="none"/>
        <c:tickLblPos val="none"/>
        <c:crossAx val="79261056"/>
        <c:crosses val="autoZero"/>
        <c:auto val="1"/>
        <c:lblAlgn val="ctr"/>
        <c:lblOffset val="100"/>
        <c:noMultiLvlLbl val="0"/>
      </c:catAx>
      <c:valAx>
        <c:axId val="792610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7925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7"/>
          <c:y val="3.15789473684210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4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/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46</c:v>
                </c:pt>
                <c:pt idx="1">
                  <c:v>73</c:v>
                </c:pt>
                <c:pt idx="2">
                  <c:v>42</c:v>
                </c:pt>
                <c:pt idx="3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190464"/>
        <c:axId val="98192000"/>
      </c:barChart>
      <c:catAx>
        <c:axId val="98190464"/>
        <c:scaling>
          <c:orientation val="maxMin"/>
        </c:scaling>
        <c:delete val="1"/>
        <c:axPos val="l"/>
        <c:majorTickMark val="out"/>
        <c:minorTickMark val="none"/>
        <c:tickLblPos val="nextTo"/>
        <c:crossAx val="98192000"/>
        <c:crosses val="autoZero"/>
        <c:auto val="1"/>
        <c:lblAlgn val="ctr"/>
        <c:lblOffset val="100"/>
        <c:noMultiLvlLbl val="0"/>
      </c:catAx>
      <c:valAx>
        <c:axId val="9819200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9819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86"/>
          <c:y val="0.16460794670126724"/>
          <c:w val="0.54648836233828468"/>
          <c:h val="0.576366040955366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3.9268292682926829</c:v>
                </c:pt>
                <c:pt idx="1">
                  <c:v>3.9047619047619047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56879744"/>
        <c:axId val="74121600"/>
      </c:barChart>
      <c:catAx>
        <c:axId val="56879744"/>
        <c:scaling>
          <c:orientation val="maxMin"/>
        </c:scaling>
        <c:delete val="1"/>
        <c:axPos val="l"/>
        <c:majorTickMark val="out"/>
        <c:minorTickMark val="none"/>
        <c:tickLblPos val="none"/>
        <c:crossAx val="74121600"/>
        <c:crosses val="autoZero"/>
        <c:auto val="1"/>
        <c:lblAlgn val="ctr"/>
        <c:lblOffset val="100"/>
        <c:noMultiLvlLbl val="0"/>
      </c:catAx>
      <c:valAx>
        <c:axId val="74121600"/>
        <c:scaling>
          <c:orientation val="minMax"/>
          <c:max val="4.5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56879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66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97</c:v>
                </c:pt>
                <c:pt idx="1">
                  <c:v>30</c:v>
                </c:pt>
                <c:pt idx="2">
                  <c:v>83</c:v>
                </c:pt>
                <c:pt idx="3">
                  <c:v>54</c:v>
                </c:pt>
                <c:pt idx="4">
                  <c:v>58</c:v>
                </c:pt>
                <c:pt idx="5">
                  <c:v>49</c:v>
                </c:pt>
                <c:pt idx="6">
                  <c:v>35</c:v>
                </c:pt>
                <c:pt idx="7">
                  <c:v>99</c:v>
                </c:pt>
                <c:pt idx="8">
                  <c:v>69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13</c:v>
                </c:pt>
                <c:pt idx="1">
                  <c:v>45</c:v>
                </c:pt>
                <c:pt idx="2">
                  <c:v>18</c:v>
                </c:pt>
                <c:pt idx="3">
                  <c:v>29</c:v>
                </c:pt>
                <c:pt idx="4">
                  <c:v>12</c:v>
                </c:pt>
                <c:pt idx="5">
                  <c:v>34</c:v>
                </c:pt>
                <c:pt idx="6">
                  <c:v>45</c:v>
                </c:pt>
                <c:pt idx="7">
                  <c:v>12</c:v>
                </c:pt>
                <c:pt idx="8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74156288"/>
        <c:axId val="74162176"/>
      </c:barChart>
      <c:catAx>
        <c:axId val="741562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162176"/>
        <c:crosses val="autoZero"/>
        <c:auto val="1"/>
        <c:lblAlgn val="ctr"/>
        <c:lblOffset val="100"/>
        <c:noMultiLvlLbl val="0"/>
      </c:catAx>
      <c:valAx>
        <c:axId val="7416217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74156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2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2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22"/>
          <c:y val="9.3768565191898606E-2"/>
          <c:w val="0.5646878140232473"/>
          <c:h val="0.6119165731648792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74578177727786E-2"/>
                  <c:y val="-4.36510124135783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109831271091115E-2"/>
                  <c:y val="-4.55748252111086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71616047993998E-2"/>
                  <c:y val="-4.56891352003424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3.1E-2</c:v>
                </c:pt>
                <c:pt idx="1">
                  <c:v>0.41899999999999998</c:v>
                </c:pt>
                <c:pt idx="2">
                  <c:v>7.9000000000000001E-2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5714285714294E-2"/>
                  <c:y val="-4.365101241357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66666666666672E-2"/>
                  <c:y val="-4.5688932523056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857142857142864E-2"/>
                  <c:y val="-4.5689135200342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2.7E-2</c:v>
                </c:pt>
                <c:pt idx="1">
                  <c:v>0.189</c:v>
                </c:pt>
                <c:pt idx="2">
                  <c:v>5.7000000000000002E-2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4285714285714294E-2"/>
                  <c:y val="-4.62250139441972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428571428571432E-2"/>
                  <c:y val="-4.5574825211108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952380952380948E-2"/>
                  <c:y val="-4.76123399660150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0.13300000000000001</c:v>
                </c:pt>
                <c:pt idx="1">
                  <c:v>0.14000000000000001</c:v>
                </c:pt>
                <c:pt idx="2">
                  <c:v>9.6000000000000002E-2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190326209223855E-2"/>
                  <c:y val="-5.08369355842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95238095238095E-3"/>
                  <c:y val="-4.7612745320586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19E-2"/>
                  <c:y val="-4.8263136730961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0.21199999999999999</c:v>
                </c:pt>
                <c:pt idx="1">
                  <c:v>0.104</c:v>
                </c:pt>
                <c:pt idx="2">
                  <c:v>0.24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4095238095238097"/>
                  <c:y val="-4.891332546404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047619047619053E-2"/>
                  <c:y val="-4.82629340536754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761904761904763"/>
                  <c:y val="-4.611131198682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0.59699999999999998</c:v>
                </c:pt>
                <c:pt idx="1">
                  <c:v>0.14899999999999999</c:v>
                </c:pt>
                <c:pt idx="2">
                  <c:v>0.52800000000000002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74271744"/>
        <c:axId val="74294016"/>
      </c:barChart>
      <c:catAx>
        <c:axId val="742717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294016"/>
        <c:crosses val="autoZero"/>
        <c:auto val="1"/>
        <c:lblAlgn val="ctr"/>
        <c:lblOffset val="100"/>
        <c:noMultiLvlLbl val="0"/>
      </c:catAx>
      <c:valAx>
        <c:axId val="7429401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271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41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202"/>
          <c:h val="0.75373385552340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4.3928571428571432</c:v>
                </c:pt>
                <c:pt idx="1">
                  <c:v>2.7818181818181817</c:v>
                </c:pt>
                <c:pt idx="2">
                  <c:v>4.5263157894736841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74328704"/>
        <c:axId val="74338688"/>
      </c:barChart>
      <c:catAx>
        <c:axId val="743287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338688"/>
        <c:crosses val="autoZero"/>
        <c:auto val="1"/>
        <c:lblAlgn val="ctr"/>
        <c:lblOffset val="100"/>
        <c:noMultiLvlLbl val="0"/>
      </c:catAx>
      <c:valAx>
        <c:axId val="7433868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4328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2"/>
          <c:y val="5.6276704314150681E-2"/>
          <c:w val="0.53713301462317375"/>
          <c:h val="0.731920554610582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334236675700084E-3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54E-3"/>
                  <c:y val="-4.1109931914513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119487723609025E-3"/>
                  <c:y val="-3.9276083943493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7683959717801237E-3"/>
                  <c:y val="-4.1110021062363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2267389340560104E-3"/>
                  <c:y val="-3.8962828157905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7.2999999999999995E-2</c:v>
                </c:pt>
                <c:pt idx="1">
                  <c:v>0.09</c:v>
                </c:pt>
                <c:pt idx="2">
                  <c:v>4.5999999999999999E-2</c:v>
                </c:pt>
                <c:pt idx="3">
                  <c:v>6.5000000000000002E-2</c:v>
                </c:pt>
                <c:pt idx="4">
                  <c:v>6.4000000000000001E-2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13E-2"/>
                  <c:y val="-3.9275911352977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873532068654044E-2"/>
                  <c:y val="-3.958942778125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453477868112038E-2"/>
                  <c:y val="-3.9275911352977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68529377090275E-3"/>
                  <c:y val="-4.1109687770747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2267389340560104E-3"/>
                  <c:y val="-3.8962972568973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5.5E-2</c:v>
                </c:pt>
                <c:pt idx="1">
                  <c:v>0.14399999999999999</c:v>
                </c:pt>
                <c:pt idx="2">
                  <c:v>0.10299999999999999</c:v>
                </c:pt>
                <c:pt idx="3">
                  <c:v>5.6000000000000001E-2</c:v>
                </c:pt>
                <c:pt idx="4">
                  <c:v>9.0999999999999998E-2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79E-2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72E-2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80074543527602E-2"/>
                  <c:y val="-3.92756225308415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915867786030349E-2"/>
                  <c:y val="-3.9275917297684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334236675700084E-3"/>
                  <c:y val="-3.851443179226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0.127</c:v>
                </c:pt>
                <c:pt idx="1">
                  <c:v>0.26900000000000002</c:v>
                </c:pt>
                <c:pt idx="2">
                  <c:v>0.19500000000000001</c:v>
                </c:pt>
                <c:pt idx="3">
                  <c:v>9.7000000000000003E-2</c:v>
                </c:pt>
                <c:pt idx="4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747064137308039E-2"/>
                  <c:y val="-3.92760557640450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8780487804878175E-2"/>
                  <c:y val="-3.958942778125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2267389340560081E-2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5167118337850053E-2"/>
                  <c:y val="-3.9276200175112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133694670280041E-2"/>
                  <c:y val="-4.0348452353806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0.214</c:v>
                </c:pt>
                <c:pt idx="1">
                  <c:v>0.24399999999999999</c:v>
                </c:pt>
                <c:pt idx="2">
                  <c:v>0.28199999999999997</c:v>
                </c:pt>
                <c:pt idx="3">
                  <c:v>0.245</c:v>
                </c:pt>
                <c:pt idx="4">
                  <c:v>0.21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743450767841021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520325203252036E-2"/>
                  <c:y val="-3.927620017511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8807588075881E-2"/>
                  <c:y val="-3.92760557640450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646793134598036"/>
                  <c:y val="-3.9276200175112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562782294489611"/>
                  <c:y val="-4.0348452353806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0.53200000000000003</c:v>
                </c:pt>
                <c:pt idx="1">
                  <c:v>0.254</c:v>
                </c:pt>
                <c:pt idx="2">
                  <c:v>0.374</c:v>
                </c:pt>
                <c:pt idx="3">
                  <c:v>0.53700000000000003</c:v>
                </c:pt>
                <c:pt idx="4">
                  <c:v>0.53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15200"/>
        <c:axId val="74516736"/>
      </c:barChart>
      <c:catAx>
        <c:axId val="7451520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516736"/>
        <c:crosses val="autoZero"/>
        <c:auto val="1"/>
        <c:lblAlgn val="ctr"/>
        <c:lblOffset val="100"/>
        <c:noMultiLvlLbl val="0"/>
      </c:catAx>
      <c:valAx>
        <c:axId val="745167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515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14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25"/>
          <c:y val="7.5074476951552699E-2"/>
          <c:w val="0.60033167495854145"/>
          <c:h val="0.83807437436657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4.3448275862068968</c:v>
                </c:pt>
                <c:pt idx="1">
                  <c:v>3.4727272727272727</c:v>
                </c:pt>
                <c:pt idx="2">
                  <c:v>3.8823529411764706</c:v>
                </c:pt>
                <c:pt idx="3">
                  <c:v>4.5263157894736841</c:v>
                </c:pt>
                <c:pt idx="4">
                  <c:v>4.3157894736842106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946240"/>
        <c:axId val="73947776"/>
      </c:barChart>
      <c:catAx>
        <c:axId val="739462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3947776"/>
        <c:crosses val="autoZero"/>
        <c:auto val="1"/>
        <c:lblAlgn val="ctr"/>
        <c:lblOffset val="100"/>
        <c:noMultiLvlLbl val="0"/>
      </c:catAx>
      <c:valAx>
        <c:axId val="73947776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73946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0.34101382488479265</c:v>
                </c:pt>
                <c:pt idx="1">
                  <c:v>0.20465116279069767</c:v>
                </c:pt>
                <c:pt idx="2">
                  <c:v>0.25592417061611372</c:v>
                </c:pt>
                <c:pt idx="3">
                  <c:v>0.17647058823529413</c:v>
                </c:pt>
                <c:pt idx="4">
                  <c:v>2.247191011235955E-2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1630695443668E-3"/>
                  <c:y val="0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0.22119815668202766</c:v>
                </c:pt>
                <c:pt idx="1">
                  <c:v>0.28372093023255812</c:v>
                </c:pt>
                <c:pt idx="2">
                  <c:v>0.27014218009478674</c:v>
                </c:pt>
                <c:pt idx="3">
                  <c:v>0.16176470588235295</c:v>
                </c:pt>
                <c:pt idx="4">
                  <c:v>3.9325842696629212E-2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7.8341013824884786E-2</c:v>
                </c:pt>
                <c:pt idx="1">
                  <c:v>0.15813953488372093</c:v>
                </c:pt>
                <c:pt idx="2">
                  <c:v>0.18483412322274881</c:v>
                </c:pt>
                <c:pt idx="3">
                  <c:v>0.50980392156862742</c:v>
                </c:pt>
                <c:pt idx="4">
                  <c:v>9.5505617977528087E-2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6.3948840927258175E-3"/>
                  <c:y val="0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0.30875576036866359</c:v>
                </c:pt>
                <c:pt idx="1">
                  <c:v>0.33488372093023255</c:v>
                </c:pt>
                <c:pt idx="2">
                  <c:v>0.25118483412322273</c:v>
                </c:pt>
                <c:pt idx="3">
                  <c:v>9.8039215686274508E-2</c:v>
                </c:pt>
                <c:pt idx="4">
                  <c:v>5.6179775280898875E-3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numFmt formatCode="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5.0691244239631339E-2</c:v>
                </c:pt>
                <c:pt idx="1">
                  <c:v>1.8604651162790697E-2</c:v>
                </c:pt>
                <c:pt idx="2">
                  <c:v>3.7914691943127965E-2</c:v>
                </c:pt>
                <c:pt idx="3">
                  <c:v>5.3921568627450983E-2</c:v>
                </c:pt>
                <c:pt idx="4">
                  <c:v>0.8370786516853933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033408"/>
        <c:axId val="74039296"/>
      </c:barChart>
      <c:catAx>
        <c:axId val="74033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74039296"/>
        <c:crosses val="autoZero"/>
        <c:auto val="1"/>
        <c:lblAlgn val="ctr"/>
        <c:lblOffset val="100"/>
        <c:noMultiLvlLbl val="0"/>
      </c:catAx>
      <c:valAx>
        <c:axId val="740392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03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29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39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76"/>
          <c:y val="8.0156402737048119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8110661268555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558E-3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589293747188478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5.8999999999999997E-2</c:v>
                </c:pt>
                <c:pt idx="1">
                  <c:v>8.5000000000000006E-2</c:v>
                </c:pt>
                <c:pt idx="2">
                  <c:v>4.5999999999999999E-2</c:v>
                </c:pt>
                <c:pt idx="3">
                  <c:v>0.223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42645074251E-2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8511021142668E-3"/>
                  <c:y val="-4.4965786901270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19433198380566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990553306342816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0.17599999999999999</c:v>
                </c:pt>
                <c:pt idx="1">
                  <c:v>0.11700000000000001</c:v>
                </c:pt>
                <c:pt idx="2">
                  <c:v>0.152</c:v>
                </c:pt>
                <c:pt idx="3">
                  <c:v>0.23499999999999999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4965786901270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178587494376956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0.29699999999999999</c:v>
                </c:pt>
                <c:pt idx="1">
                  <c:v>0.26</c:v>
                </c:pt>
                <c:pt idx="2">
                  <c:v>0.26300000000000001</c:v>
                </c:pt>
                <c:pt idx="3">
                  <c:v>0.21099999999999999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7606837606838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48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786774628879971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0.27</c:v>
                </c:pt>
                <c:pt idx="1">
                  <c:v>0.22900000000000001</c:v>
                </c:pt>
                <c:pt idx="2">
                  <c:v>0.25800000000000001</c:v>
                </c:pt>
                <c:pt idx="3">
                  <c:v>0.18099999999999999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38596491224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789923526765671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0.19800000000000001</c:v>
                </c:pt>
                <c:pt idx="1">
                  <c:v>0.309</c:v>
                </c:pt>
                <c:pt idx="2">
                  <c:v>0.28100000000000003</c:v>
                </c:pt>
                <c:pt idx="3">
                  <c:v>0.151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74687232"/>
        <c:axId val="74688768"/>
      </c:barChart>
      <c:catAx>
        <c:axId val="74687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74688768"/>
        <c:crosses val="autoZero"/>
        <c:auto val="1"/>
        <c:lblAlgn val="ctr"/>
        <c:lblOffset val="100"/>
        <c:noMultiLvlLbl val="0"/>
      </c:catAx>
      <c:valAx>
        <c:axId val="746887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7468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2"/>
          <c:y val="0.82583985652819936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2,9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Promoción dentro de la carrera académica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4,3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2,4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7"/>
  <sheetViews>
    <sheetView showGridLines="0" tabSelected="1" workbookViewId="0"/>
  </sheetViews>
  <sheetFormatPr defaultRowHeight="15" x14ac:dyDescent="0.25"/>
  <cols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19" ht="29.25" customHeight="1" x14ac:dyDescent="0.35">
      <c r="A2" s="34" t="s">
        <v>69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7"/>
    </row>
    <row r="5" spans="1:19" x14ac:dyDescent="0.25"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K6" s="2"/>
      <c r="L6" s="3"/>
      <c r="M6" s="3"/>
      <c r="N6" s="3"/>
      <c r="O6" s="3"/>
      <c r="P6" s="3"/>
      <c r="Q6" s="3"/>
      <c r="R6" s="3"/>
      <c r="S6" s="2"/>
    </row>
    <row r="7" spans="1:19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</row>
    <row r="8" spans="1:19" x14ac:dyDescent="0.25">
      <c r="K8" s="2"/>
      <c r="L8" s="4" t="s">
        <v>40</v>
      </c>
      <c r="M8" s="5">
        <v>4.9000000000000002E-2</v>
      </c>
      <c r="N8" s="5">
        <v>0.126</v>
      </c>
      <c r="O8" s="5">
        <v>0.17499999999999999</v>
      </c>
      <c r="P8" s="5">
        <v>0.308</v>
      </c>
      <c r="Q8" s="5">
        <v>0.34300000000000003</v>
      </c>
      <c r="R8" s="6">
        <f>(7*1+18*2+25*3+44*4+49*5)/143</f>
        <v>3.7692307692307692</v>
      </c>
      <c r="S8" s="2"/>
    </row>
    <row r="9" spans="1:19" x14ac:dyDescent="0.25">
      <c r="K9" s="2"/>
      <c r="L9" s="3" t="s">
        <v>0</v>
      </c>
      <c r="M9" s="5">
        <v>6.4000000000000001E-2</v>
      </c>
      <c r="N9" s="5">
        <v>0.113</v>
      </c>
      <c r="O9" s="5">
        <v>0.248</v>
      </c>
      <c r="P9" s="5">
        <v>0.255</v>
      </c>
      <c r="Q9" s="5">
        <v>0.31900000000000001</v>
      </c>
      <c r="R9" s="6">
        <f>(9*1+16*2+35*3+36*4+45*5)/141</f>
        <v>3.6524822695035462</v>
      </c>
      <c r="S9" s="2"/>
    </row>
    <row r="10" spans="1:19" x14ac:dyDescent="0.25">
      <c r="K10" s="2"/>
      <c r="L10" s="3"/>
      <c r="M10" s="3"/>
      <c r="N10" s="3"/>
      <c r="O10" s="3"/>
      <c r="P10" s="3"/>
      <c r="Q10" s="3"/>
      <c r="R10" s="3"/>
      <c r="S10" s="2"/>
    </row>
    <row r="11" spans="1:19" x14ac:dyDescent="0.25"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K12" s="2"/>
      <c r="L12" s="2"/>
      <c r="M12" s="2"/>
      <c r="N12" s="2"/>
      <c r="O12" s="2"/>
      <c r="P12" s="2"/>
      <c r="Q12" s="2"/>
      <c r="R12" s="2"/>
      <c r="S12" s="2"/>
    </row>
    <row r="18" spans="12:20" x14ac:dyDescent="0.25">
      <c r="O18" s="1"/>
    </row>
    <row r="28" spans="12:20" x14ac:dyDescent="0.25">
      <c r="L28" s="3"/>
      <c r="M28" s="3"/>
      <c r="N28" s="3"/>
      <c r="O28" s="3"/>
      <c r="P28" s="3"/>
      <c r="Q28" s="3"/>
      <c r="R28" s="3"/>
      <c r="S28" s="3"/>
      <c r="T28" s="3"/>
    </row>
    <row r="29" spans="12:20" x14ac:dyDescent="0.25">
      <c r="L29" s="2"/>
      <c r="M29" s="3"/>
      <c r="N29" s="3"/>
      <c r="O29" s="3"/>
      <c r="P29" s="3"/>
      <c r="Q29" s="3"/>
      <c r="R29" s="3"/>
      <c r="S29" s="3"/>
      <c r="T29" s="3"/>
    </row>
    <row r="30" spans="12:20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</row>
    <row r="31" spans="12:20" x14ac:dyDescent="0.25">
      <c r="L31" s="2"/>
      <c r="M31" s="4" t="s">
        <v>6</v>
      </c>
      <c r="N31" s="5">
        <v>2.4E-2</v>
      </c>
      <c r="O31" s="5">
        <v>9.8000000000000004E-2</v>
      </c>
      <c r="P31" s="5">
        <v>0.26800000000000002</v>
      </c>
      <c r="Q31" s="5">
        <v>0.14599999999999999</v>
      </c>
      <c r="R31" s="5">
        <v>0.46300000000000002</v>
      </c>
      <c r="S31" s="6">
        <f>(1*1+4*2+11*3+6*4+19*5)/41</f>
        <v>3.9268292682926829</v>
      </c>
      <c r="T31" s="3"/>
    </row>
    <row r="32" spans="12:20" x14ac:dyDescent="0.25">
      <c r="L32" s="2"/>
      <c r="M32" s="3" t="s">
        <v>0</v>
      </c>
      <c r="N32" s="5">
        <v>2.4E-2</v>
      </c>
      <c r="O32" s="5">
        <v>7.0999999999999994E-2</v>
      </c>
      <c r="P32" s="5">
        <v>0.31</v>
      </c>
      <c r="Q32" s="5">
        <v>0.16700000000000001</v>
      </c>
      <c r="R32" s="5">
        <v>0.42899999999999999</v>
      </c>
      <c r="S32" s="6">
        <f>(1*1+3*2+13*3+7*4+18*5)/42</f>
        <v>3.9047619047619047</v>
      </c>
      <c r="T32" s="3"/>
    </row>
    <row r="33" spans="12:20" x14ac:dyDescent="0.25">
      <c r="L33" s="2"/>
      <c r="M33" s="3"/>
      <c r="N33" s="3"/>
      <c r="O33" s="3"/>
      <c r="P33" s="3"/>
      <c r="Q33" s="3"/>
      <c r="R33" s="3"/>
      <c r="S33" s="3"/>
      <c r="T33" s="3"/>
    </row>
    <row r="34" spans="12:20" x14ac:dyDescent="0.25">
      <c r="M34" s="3"/>
      <c r="N34" s="3"/>
      <c r="O34" s="3"/>
      <c r="P34" s="3"/>
      <c r="Q34" s="3"/>
      <c r="R34" s="3"/>
      <c r="S34" s="3"/>
      <c r="T34" s="3"/>
    </row>
    <row r="42" spans="12:20" x14ac:dyDescent="0.25">
      <c r="M42" s="3"/>
      <c r="N42" s="3"/>
      <c r="O42" s="3"/>
      <c r="P42" s="3"/>
      <c r="Q42" s="3"/>
      <c r="R42" s="3"/>
    </row>
    <row r="43" spans="12:20" x14ac:dyDescent="0.25">
      <c r="M43" s="3"/>
      <c r="N43" s="3"/>
      <c r="O43" s="3"/>
      <c r="P43" s="3"/>
      <c r="Q43" s="3"/>
      <c r="R43" s="3"/>
    </row>
    <row r="44" spans="12:20" x14ac:dyDescent="0.25">
      <c r="M44" s="3"/>
      <c r="N44" s="3"/>
      <c r="O44" s="3"/>
      <c r="P44" s="3"/>
      <c r="Q44" s="3"/>
      <c r="R44" s="3"/>
    </row>
    <row r="45" spans="12:20" x14ac:dyDescent="0.25">
      <c r="M45" s="3"/>
      <c r="N45" s="3"/>
      <c r="O45" s="3" t="s">
        <v>4</v>
      </c>
      <c r="P45" s="3" t="s">
        <v>5</v>
      </c>
      <c r="Q45" s="3"/>
      <c r="R45" s="3"/>
    </row>
    <row r="46" spans="12:20" x14ac:dyDescent="0.25">
      <c r="M46" s="3"/>
      <c r="N46" s="3">
        <v>1</v>
      </c>
      <c r="O46" s="7">
        <v>97</v>
      </c>
      <c r="P46" s="7">
        <v>13</v>
      </c>
      <c r="Q46" s="3"/>
      <c r="R46" s="3"/>
    </row>
    <row r="47" spans="12:20" x14ac:dyDescent="0.25">
      <c r="M47" s="3"/>
      <c r="N47" s="3">
        <v>2</v>
      </c>
      <c r="O47" s="7">
        <v>30</v>
      </c>
      <c r="P47" s="7">
        <v>45</v>
      </c>
      <c r="Q47" s="3"/>
      <c r="R47" s="3"/>
    </row>
    <row r="48" spans="12:20" x14ac:dyDescent="0.25">
      <c r="M48" s="3"/>
      <c r="N48" s="3">
        <v>3</v>
      </c>
      <c r="O48" s="7">
        <v>83</v>
      </c>
      <c r="P48" s="7">
        <v>18</v>
      </c>
      <c r="Q48" s="3"/>
      <c r="R48" s="3"/>
    </row>
    <row r="49" spans="13:18" x14ac:dyDescent="0.25">
      <c r="M49" s="3"/>
      <c r="N49" s="3">
        <v>4</v>
      </c>
      <c r="O49" s="7">
        <v>54</v>
      </c>
      <c r="P49" s="7">
        <v>29</v>
      </c>
      <c r="Q49" s="3"/>
      <c r="R49" s="3"/>
    </row>
    <row r="50" spans="13:18" x14ac:dyDescent="0.25">
      <c r="M50" s="3"/>
      <c r="N50" s="3">
        <v>5</v>
      </c>
      <c r="O50" s="7">
        <v>58</v>
      </c>
      <c r="P50" s="7">
        <v>12</v>
      </c>
      <c r="Q50" s="3"/>
      <c r="R50" s="3"/>
    </row>
    <row r="51" spans="13:18" x14ac:dyDescent="0.25">
      <c r="M51" s="3"/>
      <c r="N51" s="3">
        <v>6</v>
      </c>
      <c r="O51" s="7">
        <v>49</v>
      </c>
      <c r="P51" s="7">
        <v>34</v>
      </c>
      <c r="Q51" s="3"/>
      <c r="R51" s="3"/>
    </row>
    <row r="52" spans="13:18" x14ac:dyDescent="0.25">
      <c r="M52" s="3"/>
      <c r="N52" s="3">
        <v>7</v>
      </c>
      <c r="O52" s="7">
        <v>35</v>
      </c>
      <c r="P52" s="7">
        <v>45</v>
      </c>
      <c r="Q52" s="3"/>
      <c r="R52" s="3"/>
    </row>
    <row r="53" spans="13:18" x14ac:dyDescent="0.25">
      <c r="M53" s="3"/>
      <c r="N53" s="3">
        <v>8</v>
      </c>
      <c r="O53" s="7">
        <v>99</v>
      </c>
      <c r="P53" s="7">
        <v>12</v>
      </c>
      <c r="Q53" s="3"/>
      <c r="R53" s="3"/>
    </row>
    <row r="54" spans="13:18" x14ac:dyDescent="0.25">
      <c r="M54" s="3"/>
      <c r="N54" s="3">
        <v>9</v>
      </c>
      <c r="O54" s="7">
        <v>69</v>
      </c>
      <c r="P54" s="7">
        <v>16</v>
      </c>
      <c r="Q54" s="3"/>
      <c r="R54" s="3"/>
    </row>
    <row r="55" spans="13:18" x14ac:dyDescent="0.25">
      <c r="M55" s="3"/>
      <c r="N55" s="3"/>
      <c r="O55" s="3"/>
      <c r="P55" s="3"/>
      <c r="Q55" s="3"/>
      <c r="R55" s="3"/>
    </row>
    <row r="56" spans="13:18" x14ac:dyDescent="0.25">
      <c r="M56" s="2"/>
      <c r="N56" s="2"/>
      <c r="O56" s="2"/>
      <c r="P56" s="2"/>
      <c r="Q56" s="2"/>
      <c r="R56" s="3"/>
    </row>
    <row r="57" spans="13:18" x14ac:dyDescent="0.25">
      <c r="M57" s="2"/>
      <c r="N57" s="2"/>
      <c r="O57" s="2"/>
      <c r="P57" s="2"/>
      <c r="Q57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6"/>
  <sheetViews>
    <sheetView showGridLines="0" workbookViewId="0"/>
  </sheetViews>
  <sheetFormatPr defaultRowHeight="15" x14ac:dyDescent="0.25"/>
  <sheetData>
    <row r="2" spans="1:21" ht="27.75" customHeight="1" x14ac:dyDescent="0.35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6"/>
    </row>
    <row r="7" spans="1:21" x14ac:dyDescent="0.25">
      <c r="N7" s="2"/>
      <c r="O7" s="2"/>
      <c r="P7" s="2"/>
      <c r="Q7" s="2"/>
      <c r="R7" s="2"/>
      <c r="S7" s="2"/>
      <c r="T7" s="2"/>
      <c r="U7" s="2"/>
    </row>
    <row r="8" spans="1:21" x14ac:dyDescent="0.25">
      <c r="N8" s="2"/>
      <c r="O8" s="2"/>
      <c r="P8" s="2"/>
      <c r="Q8" s="2"/>
      <c r="R8" s="2"/>
      <c r="S8" s="2"/>
      <c r="T8" s="2"/>
      <c r="U8" s="2"/>
    </row>
    <row r="9" spans="1:21" x14ac:dyDescent="0.25"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</row>
    <row r="12" spans="1:21" x14ac:dyDescent="0.25">
      <c r="M12" s="2"/>
      <c r="N12" s="4">
        <v>1</v>
      </c>
      <c r="O12" s="5">
        <v>3.1E-2</v>
      </c>
      <c r="P12" s="5">
        <v>2.7E-2</v>
      </c>
      <c r="Q12" s="5">
        <v>0.13300000000000001</v>
      </c>
      <c r="R12" s="5">
        <v>0.21199999999999999</v>
      </c>
      <c r="S12" s="5">
        <v>0.59699999999999998</v>
      </c>
      <c r="T12" s="6">
        <f>(7*1+6*2+30*3+48*4+135*5)/226</f>
        <v>4.3185840707964598</v>
      </c>
      <c r="U12" s="3"/>
    </row>
    <row r="13" spans="1:21" x14ac:dyDescent="0.25">
      <c r="M13" s="2"/>
      <c r="N13" s="3">
        <v>2</v>
      </c>
      <c r="O13" s="5">
        <v>0.41899999999999998</v>
      </c>
      <c r="P13" s="5">
        <v>0.189</v>
      </c>
      <c r="Q13" s="5">
        <v>0.14000000000000001</v>
      </c>
      <c r="R13" s="5">
        <v>0.104</v>
      </c>
      <c r="S13" s="5">
        <v>0.14899999999999999</v>
      </c>
      <c r="T13" s="6">
        <f>(93*1+42*2+31*3+23*4+33*5)/222</f>
        <v>2.3738738738738738</v>
      </c>
      <c r="U13" s="3"/>
    </row>
    <row r="14" spans="1:21" x14ac:dyDescent="0.25">
      <c r="M14" s="2"/>
      <c r="N14" s="3">
        <v>3</v>
      </c>
      <c r="O14" s="5">
        <v>7.9000000000000001E-2</v>
      </c>
      <c r="P14" s="5">
        <v>5.7000000000000002E-2</v>
      </c>
      <c r="Q14" s="5">
        <v>9.6000000000000002E-2</v>
      </c>
      <c r="R14" s="5">
        <v>0.24</v>
      </c>
      <c r="S14" s="5">
        <v>0.52800000000000002</v>
      </c>
      <c r="T14" s="6">
        <f>(18*1+13*2+22*3+55*4+121*5)/229</f>
        <v>4.0829694323144103</v>
      </c>
      <c r="U14" s="3"/>
    </row>
    <row r="15" spans="1:21" x14ac:dyDescent="0.25">
      <c r="M15" s="2"/>
      <c r="N15" s="3"/>
      <c r="O15" s="3"/>
      <c r="P15" s="3"/>
      <c r="Q15" s="3"/>
      <c r="R15" s="3"/>
      <c r="S15" s="3"/>
      <c r="T15" s="3"/>
      <c r="U15" s="3"/>
    </row>
    <row r="16" spans="1:21" x14ac:dyDescent="0.25">
      <c r="M16" s="2"/>
      <c r="N16" s="2"/>
      <c r="O16" s="2"/>
      <c r="P16" s="2"/>
      <c r="Q16" s="2"/>
      <c r="R16" s="2"/>
      <c r="S16" s="2"/>
      <c r="T16" s="2"/>
      <c r="U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4:22" x14ac:dyDescent="0.25">
      <c r="N38" s="3"/>
      <c r="O38" s="3"/>
      <c r="P38" s="3"/>
      <c r="Q38" s="3"/>
      <c r="R38" s="3"/>
      <c r="S38" s="3"/>
      <c r="T38" s="3"/>
      <c r="U38" s="3"/>
      <c r="V38" s="3"/>
    </row>
    <row r="39" spans="14:22" x14ac:dyDescent="0.25">
      <c r="N39" s="3"/>
      <c r="O39" s="3"/>
      <c r="P39" s="3"/>
      <c r="Q39" s="3"/>
      <c r="R39" s="3"/>
      <c r="S39" s="3"/>
      <c r="T39" s="3"/>
      <c r="U39" s="3"/>
      <c r="V39" s="3"/>
    </row>
    <row r="40" spans="14:22" x14ac:dyDescent="0.25">
      <c r="N40" s="3"/>
      <c r="O40" s="3"/>
      <c r="P40" s="3"/>
      <c r="Q40" s="3"/>
      <c r="R40" s="3"/>
      <c r="S40" s="3"/>
      <c r="T40" s="3"/>
      <c r="U40" s="3"/>
      <c r="V40" s="3"/>
    </row>
    <row r="41" spans="14:22" x14ac:dyDescent="0.25">
      <c r="N41" s="3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3"/>
    </row>
    <row r="42" spans="14:22" x14ac:dyDescent="0.25">
      <c r="N42" s="3"/>
      <c r="O42" s="4">
        <v>1</v>
      </c>
      <c r="P42" s="5">
        <v>3.5999999999999997E-2</v>
      </c>
      <c r="Q42" s="5">
        <v>1.7999999999999999E-2</v>
      </c>
      <c r="R42" s="5">
        <v>0.125</v>
      </c>
      <c r="S42" s="5">
        <v>0.161</v>
      </c>
      <c r="T42" s="5">
        <v>0.66100000000000003</v>
      </c>
      <c r="U42" s="6">
        <f>(2*1+1*2+7*3+9*4+37*5)/56</f>
        <v>4.3928571428571432</v>
      </c>
      <c r="V42" s="3"/>
    </row>
    <row r="43" spans="14:22" x14ac:dyDescent="0.25">
      <c r="N43" s="3"/>
      <c r="O43" s="3">
        <v>2</v>
      </c>
      <c r="P43" s="5">
        <v>0.309</v>
      </c>
      <c r="Q43" s="5">
        <v>0.2</v>
      </c>
      <c r="R43" s="5">
        <v>0.14499999999999999</v>
      </c>
      <c r="S43" s="5">
        <v>9.0999999999999998E-2</v>
      </c>
      <c r="T43" s="5">
        <v>0.255</v>
      </c>
      <c r="U43" s="6">
        <f>(17*1+11*2+8*3+5*4+14*5)/55</f>
        <v>2.7818181818181817</v>
      </c>
      <c r="V43" s="3"/>
    </row>
    <row r="44" spans="14:22" x14ac:dyDescent="0.25">
      <c r="N44" s="3"/>
      <c r="O44" s="3">
        <v>3</v>
      </c>
      <c r="P44" s="5">
        <v>0</v>
      </c>
      <c r="Q44" s="5">
        <v>3.5000000000000003E-2</v>
      </c>
      <c r="R44" s="5">
        <v>7.0000000000000007E-2</v>
      </c>
      <c r="S44" s="5">
        <v>0.22800000000000001</v>
      </c>
      <c r="T44" s="5">
        <v>0.66700000000000004</v>
      </c>
      <c r="U44" s="6">
        <f>(0*1+2*2+4*3+13*4+38*5)/57</f>
        <v>4.5263157894736841</v>
      </c>
      <c r="V44" s="3"/>
    </row>
    <row r="45" spans="14:22" x14ac:dyDescent="0.25">
      <c r="N45" s="3"/>
      <c r="O45" s="3"/>
      <c r="P45" s="3"/>
      <c r="Q45" s="3"/>
      <c r="R45" s="3"/>
      <c r="S45" s="3"/>
      <c r="T45" s="3"/>
      <c r="U45" s="3"/>
      <c r="V45" s="3"/>
    </row>
    <row r="46" spans="14:22" x14ac:dyDescent="0.25">
      <c r="N46" s="2"/>
      <c r="O46" s="2"/>
      <c r="P46" s="2"/>
      <c r="Q46" s="2"/>
      <c r="R46" s="2"/>
      <c r="S46" s="2"/>
      <c r="T46" s="2"/>
      <c r="U46" s="2"/>
      <c r="V46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Q84" sqref="Q84"/>
    </sheetView>
  </sheetViews>
  <sheetFormatPr defaultRowHeight="15" x14ac:dyDescent="0.25"/>
  <sheetData>
    <row r="2" spans="1:20" ht="31.5" customHeight="1" x14ac:dyDescent="0.35">
      <c r="A2" s="34" t="s">
        <v>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3"/>
      <c r="L10" s="3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3"/>
      <c r="L11" s="3"/>
      <c r="M11" s="4">
        <v>1</v>
      </c>
      <c r="N11" s="5">
        <v>7.2999999999999995E-2</v>
      </c>
      <c r="O11" s="5">
        <v>5.5E-2</v>
      </c>
      <c r="P11" s="5">
        <v>0.127</v>
      </c>
      <c r="Q11" s="5">
        <v>0.214</v>
      </c>
      <c r="R11" s="5">
        <v>0.53200000000000003</v>
      </c>
      <c r="S11" s="6">
        <f>(16*1+12*2+28*3+47*4+117*5)/220</f>
        <v>4.0772727272727272</v>
      </c>
      <c r="T11" s="3"/>
    </row>
    <row r="12" spans="1:20" x14ac:dyDescent="0.25">
      <c r="K12" s="3"/>
      <c r="L12" s="3"/>
      <c r="M12" s="3">
        <v>2</v>
      </c>
      <c r="N12" s="5">
        <v>0.09</v>
      </c>
      <c r="O12" s="5">
        <v>0.14399999999999999</v>
      </c>
      <c r="P12" s="5">
        <v>0.26900000000000002</v>
      </c>
      <c r="Q12" s="5">
        <v>0.24399999999999999</v>
      </c>
      <c r="R12" s="5">
        <v>0.254</v>
      </c>
      <c r="S12" s="6">
        <f>(18*1+29*2+54*3+49*4+51*5)/201</f>
        <v>3.427860696517413</v>
      </c>
      <c r="T12" s="3"/>
    </row>
    <row r="13" spans="1:20" x14ac:dyDescent="0.25">
      <c r="K13" s="3"/>
      <c r="L13" s="3"/>
      <c r="M13" s="3">
        <v>3</v>
      </c>
      <c r="N13" s="5">
        <v>4.5999999999999999E-2</v>
      </c>
      <c r="O13" s="5">
        <v>0.10299999999999999</v>
      </c>
      <c r="P13" s="5">
        <v>0.19500000000000001</v>
      </c>
      <c r="Q13" s="5">
        <v>0.28199999999999997</v>
      </c>
      <c r="R13" s="5">
        <v>0.374</v>
      </c>
      <c r="S13" s="6">
        <f>(9*1+20*2+38*3+55*4+73*5)/195</f>
        <v>3.835897435897436</v>
      </c>
      <c r="T13" s="3"/>
    </row>
    <row r="14" spans="1:20" x14ac:dyDescent="0.25">
      <c r="K14" s="3"/>
      <c r="L14" s="3"/>
      <c r="M14" s="3">
        <v>4</v>
      </c>
      <c r="N14" s="5">
        <v>6.5000000000000002E-2</v>
      </c>
      <c r="O14" s="5">
        <v>5.6000000000000001E-2</v>
      </c>
      <c r="P14" s="5">
        <v>9.7000000000000003E-2</v>
      </c>
      <c r="Q14" s="5">
        <v>0.245</v>
      </c>
      <c r="R14" s="5">
        <v>0.53700000000000003</v>
      </c>
      <c r="S14" s="6">
        <f>(14*1+12*2+21*3+53*4+116*5)/216</f>
        <v>4.1342592592592595</v>
      </c>
      <c r="T14" s="3"/>
    </row>
    <row r="15" spans="1:20" x14ac:dyDescent="0.25">
      <c r="K15" s="3"/>
      <c r="L15" s="3"/>
      <c r="M15" s="3">
        <v>5</v>
      </c>
      <c r="N15" s="5">
        <v>6.4000000000000001E-2</v>
      </c>
      <c r="O15" s="5">
        <v>9.0999999999999998E-2</v>
      </c>
      <c r="P15" s="5">
        <v>0.105</v>
      </c>
      <c r="Q15" s="5">
        <v>0.21</v>
      </c>
      <c r="R15" s="5">
        <v>0.53</v>
      </c>
      <c r="S15" s="6">
        <f>(14*1+20*2+23*3+46*4+116*5)/219</f>
        <v>4.0502283105022832</v>
      </c>
      <c r="T15" s="3"/>
    </row>
    <row r="16" spans="1:20" x14ac:dyDescent="0.25"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3"/>
      <c r="M17" s="3"/>
      <c r="N17" s="3"/>
      <c r="O17" s="3"/>
      <c r="P17" s="3"/>
      <c r="Q17" s="3"/>
      <c r="R17" s="3"/>
      <c r="S17" s="3"/>
      <c r="T17" s="3"/>
    </row>
    <row r="46" spans="15:24" x14ac:dyDescent="0.25">
      <c r="O46" s="2"/>
      <c r="P46" s="3"/>
      <c r="Q46" s="3"/>
      <c r="R46" s="3"/>
      <c r="S46" s="3"/>
      <c r="T46" s="3"/>
      <c r="U46" s="3"/>
      <c r="V46" s="3"/>
      <c r="W46" s="3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3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</row>
    <row r="49" spans="15:24" x14ac:dyDescent="0.25">
      <c r="O49" s="2"/>
      <c r="P49" s="4">
        <v>1</v>
      </c>
      <c r="Q49" s="5">
        <v>3.4000000000000002E-2</v>
      </c>
      <c r="R49" s="5">
        <v>3.4000000000000002E-2</v>
      </c>
      <c r="S49" s="5">
        <v>0.121</v>
      </c>
      <c r="T49" s="5">
        <v>0.17199999999999999</v>
      </c>
      <c r="U49" s="5">
        <v>0.63800000000000001</v>
      </c>
      <c r="V49" s="6">
        <f>(2*1+2*2+7*3+10*4+37*5)/58</f>
        <v>4.3448275862068968</v>
      </c>
      <c r="W49" s="3"/>
      <c r="X49" s="2"/>
    </row>
    <row r="50" spans="15:24" x14ac:dyDescent="0.25">
      <c r="O50" s="2"/>
      <c r="P50" s="3">
        <v>2</v>
      </c>
      <c r="Q50" s="5">
        <v>0.127</v>
      </c>
      <c r="R50" s="5">
        <v>0.109</v>
      </c>
      <c r="S50" s="5">
        <v>0.218</v>
      </c>
      <c r="T50" s="5">
        <v>0.255</v>
      </c>
      <c r="U50" s="5">
        <v>0.29099999999999998</v>
      </c>
      <c r="V50" s="6">
        <f>(7*1+6*2+12*3+14*4+16*5)/55</f>
        <v>3.4727272727272727</v>
      </c>
      <c r="W50" s="3"/>
      <c r="X50" s="2"/>
    </row>
    <row r="51" spans="15:24" x14ac:dyDescent="0.25">
      <c r="O51" s="2"/>
      <c r="P51" s="3">
        <v>3</v>
      </c>
      <c r="Q51" s="5">
        <v>5.8999999999999997E-2</v>
      </c>
      <c r="R51" s="5">
        <v>9.8000000000000004E-2</v>
      </c>
      <c r="S51" s="5">
        <v>0.157</v>
      </c>
      <c r="T51" s="5">
        <v>0.27500000000000002</v>
      </c>
      <c r="U51" s="5">
        <v>0.41199999999999998</v>
      </c>
      <c r="V51" s="6">
        <f>(3*1+5*2+8*3+14*4+21*5)/51</f>
        <v>3.8823529411764706</v>
      </c>
      <c r="W51" s="3"/>
    </row>
    <row r="52" spans="15:24" x14ac:dyDescent="0.25">
      <c r="O52" s="2"/>
      <c r="P52" s="3">
        <v>4</v>
      </c>
      <c r="Q52" s="5">
        <v>0</v>
      </c>
      <c r="R52" s="5">
        <v>1.7999999999999999E-2</v>
      </c>
      <c r="S52" s="5">
        <v>0.105</v>
      </c>
      <c r="T52" s="5">
        <v>0.21099999999999999</v>
      </c>
      <c r="U52" s="5">
        <v>0.66700000000000004</v>
      </c>
      <c r="V52" s="6">
        <f>(0*1+1*2+6*3+12*4+38*5)/57</f>
        <v>4.5263157894736841</v>
      </c>
      <c r="W52" s="3"/>
    </row>
    <row r="53" spans="15:24" x14ac:dyDescent="0.25">
      <c r="O53" s="2"/>
      <c r="P53" s="3">
        <v>5</v>
      </c>
      <c r="Q53" s="5">
        <v>3.5000000000000003E-2</v>
      </c>
      <c r="R53" s="5">
        <v>5.2999999999999999E-2</v>
      </c>
      <c r="S53" s="5">
        <v>7.0000000000000007E-2</v>
      </c>
      <c r="T53" s="5">
        <v>0.246</v>
      </c>
      <c r="U53" s="5">
        <v>0.59599999999999997</v>
      </c>
      <c r="V53" s="6">
        <f>(2*1+3*2+4*3+14*4+34*5)/57</f>
        <v>4.3157894736842106</v>
      </c>
      <c r="W53" s="3"/>
    </row>
    <row r="54" spans="15:24" x14ac:dyDescent="0.25">
      <c r="O54" s="2"/>
      <c r="P54" s="3"/>
      <c r="Q54" s="3"/>
      <c r="R54" s="3"/>
      <c r="S54" s="3"/>
      <c r="T54" s="3"/>
      <c r="U54" s="3"/>
      <c r="V54" s="3"/>
      <c r="W54" s="3"/>
    </row>
    <row r="55" spans="15:24" x14ac:dyDescent="0.25">
      <c r="O55" s="2"/>
      <c r="P55" s="2"/>
      <c r="Q55" s="2"/>
      <c r="R55" s="2"/>
      <c r="S55" s="2"/>
      <c r="T55" s="2"/>
      <c r="U55" s="2"/>
      <c r="V55" s="2"/>
      <c r="W55" s="2"/>
    </row>
    <row r="56" spans="15:24" x14ac:dyDescent="0.25">
      <c r="Q56" s="2"/>
    </row>
    <row r="57" spans="15:24" x14ac:dyDescent="0.25">
      <c r="Q57" s="2"/>
      <c r="R57" s="2"/>
      <c r="S57" s="2"/>
      <c r="T57" s="2"/>
      <c r="U57" s="2"/>
      <c r="V57" s="2"/>
      <c r="W57" s="2"/>
      <c r="X57" s="2"/>
    </row>
    <row r="58" spans="15:24" x14ac:dyDescent="0.25">
      <c r="Q58" s="2"/>
      <c r="R58" s="2"/>
      <c r="S58" s="2"/>
      <c r="T58" s="2"/>
      <c r="U58" s="2"/>
      <c r="V58" s="2"/>
      <c r="W58" s="2"/>
      <c r="X58" s="2"/>
    </row>
    <row r="73" spans="16:2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6:2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6:25" x14ac:dyDescent="0.25">
      <c r="P75" s="3"/>
      <c r="Q75" s="3"/>
      <c r="R75" s="3"/>
      <c r="S75" s="3"/>
      <c r="T75" s="3"/>
      <c r="U75" s="3"/>
      <c r="V75" s="3"/>
      <c r="W75" s="3"/>
      <c r="X75" s="2"/>
      <c r="Y75" s="2"/>
    </row>
    <row r="76" spans="16:25" x14ac:dyDescent="0.25"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2"/>
      <c r="Y76" s="2"/>
    </row>
    <row r="77" spans="16:25" x14ac:dyDescent="0.25">
      <c r="P77" s="3"/>
      <c r="Q77" s="3" t="s">
        <v>7</v>
      </c>
      <c r="R77" s="5">
        <f>74/R83</f>
        <v>0.34101382488479265</v>
      </c>
      <c r="S77" s="5">
        <f>44/S83</f>
        <v>0.20465116279069767</v>
      </c>
      <c r="T77" s="5">
        <f>54/T83</f>
        <v>0.25592417061611372</v>
      </c>
      <c r="U77" s="5">
        <f>36/U83</f>
        <v>0.17647058823529413</v>
      </c>
      <c r="V77" s="5">
        <f>4/$V$83</f>
        <v>2.247191011235955E-2</v>
      </c>
      <c r="W77" s="3"/>
      <c r="X77" s="2"/>
      <c r="Y77" s="2"/>
    </row>
    <row r="78" spans="16:25" x14ac:dyDescent="0.25">
      <c r="P78" s="3"/>
      <c r="Q78" s="3" t="s">
        <v>8</v>
      </c>
      <c r="R78" s="5">
        <f>48/R83</f>
        <v>0.22119815668202766</v>
      </c>
      <c r="S78" s="5">
        <f>61/S83</f>
        <v>0.28372093023255812</v>
      </c>
      <c r="T78" s="5">
        <f>57/T83</f>
        <v>0.27014218009478674</v>
      </c>
      <c r="U78" s="5">
        <f>33/U83</f>
        <v>0.16176470588235295</v>
      </c>
      <c r="V78" s="5">
        <f>7/$V$83</f>
        <v>3.9325842696629212E-2</v>
      </c>
      <c r="W78" s="3"/>
      <c r="X78" s="2"/>
      <c r="Y78" s="2"/>
    </row>
    <row r="79" spans="16:25" x14ac:dyDescent="0.25">
      <c r="P79" s="3"/>
      <c r="Q79" s="3" t="s">
        <v>9</v>
      </c>
      <c r="R79" s="5">
        <f>17/R83</f>
        <v>7.8341013824884786E-2</v>
      </c>
      <c r="S79" s="5">
        <f>34/S83</f>
        <v>0.15813953488372093</v>
      </c>
      <c r="T79" s="5">
        <f>39/T83</f>
        <v>0.18483412322274881</v>
      </c>
      <c r="U79" s="5">
        <f>104/U83</f>
        <v>0.50980392156862742</v>
      </c>
      <c r="V79" s="5">
        <f>17/$V$83</f>
        <v>9.5505617977528087E-2</v>
      </c>
      <c r="W79" s="3"/>
      <c r="X79" s="2"/>
      <c r="Y79" s="2"/>
    </row>
    <row r="80" spans="16:25" x14ac:dyDescent="0.25">
      <c r="P80" s="3"/>
      <c r="Q80" s="3" t="s">
        <v>10</v>
      </c>
      <c r="R80" s="5">
        <f>67/R83</f>
        <v>0.30875576036866359</v>
      </c>
      <c r="S80" s="5">
        <f>72/S83</f>
        <v>0.33488372093023255</v>
      </c>
      <c r="T80" s="5">
        <f>53/T83</f>
        <v>0.25118483412322273</v>
      </c>
      <c r="U80" s="5">
        <f>20/U83</f>
        <v>9.8039215686274508E-2</v>
      </c>
      <c r="V80" s="5">
        <f>1/$V$83</f>
        <v>5.6179775280898875E-3</v>
      </c>
      <c r="W80" s="3"/>
      <c r="X80" s="2"/>
      <c r="Y80" s="2"/>
    </row>
    <row r="81" spans="16:25" x14ac:dyDescent="0.25">
      <c r="P81" s="3"/>
      <c r="Q81" s="3" t="s">
        <v>11</v>
      </c>
      <c r="R81" s="5">
        <f>11/R83</f>
        <v>5.0691244239631339E-2</v>
      </c>
      <c r="S81" s="5">
        <f>4/S83</f>
        <v>1.8604651162790697E-2</v>
      </c>
      <c r="T81" s="5">
        <f>8/T83</f>
        <v>3.7914691943127965E-2</v>
      </c>
      <c r="U81" s="5">
        <f>11/U83</f>
        <v>5.3921568627450983E-2</v>
      </c>
      <c r="V81" s="5">
        <f>149/$V$83</f>
        <v>0.8370786516853933</v>
      </c>
      <c r="W81" s="3"/>
      <c r="X81" s="2"/>
      <c r="Y81" s="2"/>
    </row>
    <row r="82" spans="16:25" x14ac:dyDescent="0.25">
      <c r="P82" s="3"/>
      <c r="Q82" s="3"/>
      <c r="R82" s="3"/>
      <c r="S82" s="3"/>
      <c r="T82" s="3"/>
      <c r="U82" s="3"/>
      <c r="V82" s="3"/>
      <c r="W82" s="3"/>
      <c r="X82" s="2"/>
      <c r="Y82" s="2"/>
    </row>
    <row r="83" spans="16:25" x14ac:dyDescent="0.25">
      <c r="P83" s="3"/>
      <c r="Q83" s="3"/>
      <c r="R83" s="3">
        <f>261-44</f>
        <v>217</v>
      </c>
      <c r="S83" s="3">
        <v>215</v>
      </c>
      <c r="T83" s="3">
        <v>211</v>
      </c>
      <c r="U83" s="3">
        <v>204</v>
      </c>
      <c r="V83" s="3">
        <v>178</v>
      </c>
      <c r="W83" s="3"/>
      <c r="X83" s="2"/>
      <c r="Y83" s="2"/>
    </row>
    <row r="84" spans="16:25" x14ac:dyDescent="0.25">
      <c r="P84" s="3"/>
      <c r="Q84" s="3"/>
      <c r="R84" s="3"/>
      <c r="S84" s="3"/>
      <c r="T84" s="3"/>
      <c r="U84" s="3"/>
      <c r="V84" s="3"/>
      <c r="W84" s="3"/>
      <c r="X84" s="2"/>
      <c r="Y84" s="2"/>
    </row>
    <row r="85" spans="16:2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6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3:Y51"/>
  <sheetViews>
    <sheetView showGridLines="0" workbookViewId="0">
      <selection activeCell="P22" sqref="P22"/>
    </sheetView>
  </sheetViews>
  <sheetFormatPr defaultRowHeight="15" x14ac:dyDescent="0.25"/>
  <sheetData>
    <row r="3" spans="15:23" x14ac:dyDescent="0.25">
      <c r="O3" s="2"/>
      <c r="P3" s="2"/>
      <c r="Q3" s="2"/>
      <c r="R3" s="2"/>
      <c r="S3" s="2"/>
      <c r="T3" s="2"/>
      <c r="U3" s="2"/>
      <c r="V3" s="2"/>
      <c r="W3" s="2"/>
    </row>
    <row r="4" spans="15:23" x14ac:dyDescent="0.25">
      <c r="O4" s="2"/>
      <c r="P4" s="3"/>
      <c r="Q4" s="3"/>
      <c r="R4" s="3"/>
      <c r="S4" s="3"/>
      <c r="T4" s="3"/>
      <c r="U4" s="3"/>
      <c r="V4" s="3"/>
      <c r="W4" s="3"/>
    </row>
    <row r="5" spans="15:23" x14ac:dyDescent="0.25">
      <c r="O5" s="2"/>
      <c r="P5" s="3"/>
      <c r="Q5" s="3"/>
      <c r="R5" s="3"/>
      <c r="S5" s="3"/>
      <c r="T5" s="3"/>
      <c r="U5" s="3"/>
      <c r="V5" s="3"/>
      <c r="W5" s="3"/>
    </row>
    <row r="6" spans="15:23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</row>
    <row r="7" spans="15:23" x14ac:dyDescent="0.25">
      <c r="O7" s="2"/>
      <c r="P7" s="4">
        <v>1</v>
      </c>
      <c r="Q7" s="5">
        <v>5.8999999999999997E-2</v>
      </c>
      <c r="R7" s="5">
        <v>0.17599999999999999</v>
      </c>
      <c r="S7" s="5">
        <v>0.29699999999999999</v>
      </c>
      <c r="T7" s="5">
        <v>0.27</v>
      </c>
      <c r="U7" s="5">
        <v>0.19800000000000001</v>
      </c>
      <c r="V7" s="6">
        <f>(13*1+39*2+66*3+60*4+44*5)/222</f>
        <v>3.3738738738738738</v>
      </c>
      <c r="W7" s="3"/>
    </row>
    <row r="8" spans="15:23" x14ac:dyDescent="0.25">
      <c r="O8" s="2"/>
      <c r="P8" s="3">
        <v>2</v>
      </c>
      <c r="Q8" s="5">
        <v>8.5000000000000006E-2</v>
      </c>
      <c r="R8" s="5">
        <v>0.11700000000000001</v>
      </c>
      <c r="S8" s="5">
        <v>0.26</v>
      </c>
      <c r="T8" s="5">
        <v>0.22900000000000001</v>
      </c>
      <c r="U8" s="5">
        <v>0.309</v>
      </c>
      <c r="V8" s="6">
        <f>(19*1+26*2+58*3+51*4+69*5)/223</f>
        <v>3.5605381165919283</v>
      </c>
      <c r="W8" s="3"/>
    </row>
    <row r="9" spans="15:23" x14ac:dyDescent="0.25">
      <c r="O9" s="2"/>
      <c r="P9" s="3">
        <v>3</v>
      </c>
      <c r="Q9" s="5">
        <v>4.5999999999999999E-2</v>
      </c>
      <c r="R9" s="5">
        <v>0.152</v>
      </c>
      <c r="S9" s="5">
        <v>0.26300000000000001</v>
      </c>
      <c r="T9" s="5">
        <v>0.25800000000000001</v>
      </c>
      <c r="U9" s="5">
        <v>0.28100000000000003</v>
      </c>
      <c r="V9" s="6">
        <f>(10*1+33*2+57*3+56*4+61*5)/217</f>
        <v>3.5760368663594471</v>
      </c>
      <c r="W9" s="3"/>
    </row>
    <row r="10" spans="15:23" x14ac:dyDescent="0.25">
      <c r="O10" s="2"/>
      <c r="P10" s="3">
        <v>4</v>
      </c>
      <c r="Q10" s="5">
        <v>0.223</v>
      </c>
      <c r="R10" s="5">
        <v>0.23499999999999999</v>
      </c>
      <c r="S10" s="5">
        <v>0.21099999999999999</v>
      </c>
      <c r="T10" s="5">
        <v>0.18099999999999999</v>
      </c>
      <c r="U10" s="5">
        <v>0.151</v>
      </c>
      <c r="V10" s="6">
        <f>(37*1+39*2+35*3+30*4+25*5)/166</f>
        <v>2.8012048192771086</v>
      </c>
      <c r="W10" s="3"/>
    </row>
    <row r="11" spans="15:23" x14ac:dyDescent="0.25">
      <c r="O11" s="2"/>
      <c r="P11" s="3"/>
      <c r="Q11" s="3"/>
      <c r="R11" s="3"/>
      <c r="S11" s="3"/>
      <c r="T11" s="3"/>
      <c r="U11" s="3"/>
      <c r="V11" s="3"/>
      <c r="W11" s="3"/>
    </row>
    <row r="12" spans="15:23" x14ac:dyDescent="0.25">
      <c r="O12" s="2"/>
      <c r="P12" s="2"/>
      <c r="Q12" s="2"/>
      <c r="R12" s="2"/>
      <c r="S12" s="2"/>
      <c r="T12" s="2"/>
      <c r="U12" s="2"/>
      <c r="V12" s="2"/>
      <c r="W12" s="2"/>
    </row>
    <row r="13" spans="15:23" x14ac:dyDescent="0.25">
      <c r="O13" s="2"/>
      <c r="P13" s="2"/>
      <c r="Q13" s="2"/>
      <c r="R13" s="2"/>
      <c r="S13" s="2"/>
      <c r="T13" s="2"/>
      <c r="U13" s="2"/>
      <c r="V13" s="2"/>
      <c r="W13" s="2"/>
    </row>
    <row r="40" spans="14:25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5" x14ac:dyDescent="0.25">
      <c r="N41" s="2"/>
      <c r="O41" s="2"/>
      <c r="P41" s="3"/>
      <c r="Q41" s="3"/>
      <c r="R41" s="3"/>
      <c r="S41" s="3"/>
      <c r="T41" s="3"/>
      <c r="U41" s="3"/>
      <c r="V41" s="3"/>
      <c r="W41" s="3"/>
      <c r="X41" s="3"/>
      <c r="Y41" s="2"/>
    </row>
    <row r="42" spans="14:25" x14ac:dyDescent="0.25">
      <c r="N42" s="2"/>
      <c r="O42" s="2"/>
      <c r="P42" s="3"/>
      <c r="Q42" s="3"/>
      <c r="R42" s="3"/>
      <c r="S42" s="3"/>
      <c r="T42" s="3"/>
      <c r="U42" s="3"/>
      <c r="V42" s="3"/>
      <c r="W42" s="3"/>
      <c r="X42" s="3"/>
      <c r="Y42" s="2"/>
    </row>
    <row r="43" spans="14:25" x14ac:dyDescent="0.25">
      <c r="N43" s="2"/>
      <c r="O43" s="2"/>
      <c r="P43" s="3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2"/>
    </row>
    <row r="44" spans="14:25" x14ac:dyDescent="0.25">
      <c r="N44" s="2"/>
      <c r="O44" s="2"/>
      <c r="P44" s="3"/>
      <c r="Q44" s="4">
        <v>1</v>
      </c>
      <c r="R44" s="5">
        <v>1.7999999999999999E-2</v>
      </c>
      <c r="S44" s="5">
        <v>0.14000000000000001</v>
      </c>
      <c r="T44" s="5">
        <v>0.35099999999999998</v>
      </c>
      <c r="U44" s="5">
        <v>0.21099999999999999</v>
      </c>
      <c r="V44" s="5">
        <v>0.28100000000000003</v>
      </c>
      <c r="W44" s="6">
        <f>(1*1+8*2+20*3+12*4+16*5)/57</f>
        <v>3.5964912280701755</v>
      </c>
      <c r="X44" s="3"/>
      <c r="Y44" s="2"/>
    </row>
    <row r="45" spans="14:25" x14ac:dyDescent="0.25">
      <c r="N45" s="2"/>
      <c r="O45" s="2"/>
      <c r="P45" s="3"/>
      <c r="Q45" s="3">
        <v>2</v>
      </c>
      <c r="R45" s="5">
        <v>8.7999999999999995E-2</v>
      </c>
      <c r="S45" s="5">
        <v>0.105</v>
      </c>
      <c r="T45" s="5">
        <v>0.246</v>
      </c>
      <c r="U45" s="5">
        <v>0.193</v>
      </c>
      <c r="V45" s="5">
        <v>0.36799999999999999</v>
      </c>
      <c r="W45" s="6">
        <f>(5*1+6*2+14*3+11*4+21*5)/57</f>
        <v>3.6491228070175437</v>
      </c>
      <c r="X45" s="3"/>
      <c r="Y45" s="2"/>
    </row>
    <row r="46" spans="14:25" x14ac:dyDescent="0.25">
      <c r="N46" s="2"/>
      <c r="O46" s="2"/>
      <c r="P46" s="3"/>
      <c r="Q46" s="3">
        <v>3</v>
      </c>
      <c r="R46" s="5">
        <v>1.7999999999999999E-2</v>
      </c>
      <c r="S46" s="5">
        <v>0.14000000000000001</v>
      </c>
      <c r="T46" s="5">
        <v>0.26300000000000001</v>
      </c>
      <c r="U46" s="5">
        <v>0.22800000000000001</v>
      </c>
      <c r="V46" s="5">
        <v>0.35099999999999998</v>
      </c>
      <c r="W46" s="6">
        <f>(1*1+8*2+15*3+13*4+20*5)/57</f>
        <v>3.7543859649122808</v>
      </c>
      <c r="X46" s="3"/>
      <c r="Y46" s="2"/>
    </row>
    <row r="47" spans="14:25" x14ac:dyDescent="0.25">
      <c r="N47" s="2"/>
      <c r="O47" s="2"/>
      <c r="P47" s="3"/>
      <c r="Q47" s="3">
        <v>4</v>
      </c>
      <c r="R47" s="5">
        <v>0.1</v>
      </c>
      <c r="S47" s="5">
        <v>0.16</v>
      </c>
      <c r="T47" s="5">
        <v>0.32</v>
      </c>
      <c r="U47" s="5">
        <v>0.16</v>
      </c>
      <c r="V47" s="5">
        <v>0.26</v>
      </c>
      <c r="W47" s="6">
        <f>(5*1+8*2+16*3+8*4+13*5)/50</f>
        <v>3.32</v>
      </c>
      <c r="X47" s="3"/>
      <c r="Y47" s="2"/>
    </row>
    <row r="48" spans="14:25" x14ac:dyDescent="0.25">
      <c r="N48" s="2"/>
      <c r="O48" s="2"/>
      <c r="P48" s="3"/>
      <c r="Q48" s="3"/>
      <c r="R48" s="3"/>
      <c r="S48" s="3"/>
      <c r="T48" s="3"/>
      <c r="U48" s="3"/>
      <c r="V48" s="3"/>
      <c r="W48" s="3"/>
      <c r="X48" s="3"/>
      <c r="Y48" s="2"/>
    </row>
    <row r="49" spans="14:25" x14ac:dyDescent="0.25">
      <c r="N49" s="2"/>
      <c r="O49" s="2"/>
      <c r="P49" s="3"/>
      <c r="Q49" s="3"/>
      <c r="R49" s="3"/>
      <c r="S49" s="3"/>
      <c r="T49" s="3"/>
      <c r="U49" s="3"/>
      <c r="V49" s="3"/>
      <c r="W49" s="3"/>
      <c r="X49" s="3"/>
      <c r="Y49" s="2"/>
    </row>
    <row r="50" spans="14:25" x14ac:dyDescent="0.25">
      <c r="P50" s="3"/>
      <c r="Q50" s="3"/>
      <c r="R50" s="3"/>
      <c r="S50" s="3"/>
      <c r="T50" s="3"/>
      <c r="U50" s="3"/>
      <c r="V50" s="3"/>
      <c r="W50" s="3"/>
      <c r="X50" s="3"/>
    </row>
    <row r="51" spans="14:25" x14ac:dyDescent="0.25">
      <c r="P51" s="3"/>
      <c r="Q51" s="3"/>
      <c r="R51" s="3"/>
      <c r="S51" s="3"/>
      <c r="T51" s="3"/>
      <c r="U51" s="3"/>
      <c r="V51" s="3"/>
      <c r="W51" s="3"/>
      <c r="X51" s="3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7"/>
  <sheetViews>
    <sheetView showGridLines="0" workbookViewId="0">
      <selection activeCell="E97" sqref="E97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5" t="s">
        <v>20</v>
      </c>
      <c r="C4" s="36"/>
      <c r="D4" s="36"/>
      <c r="E4" s="36"/>
      <c r="F4" s="37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208</v>
      </c>
      <c r="D6" s="15">
        <f>C6/261</f>
        <v>0.79693486590038309</v>
      </c>
      <c r="E6" s="14">
        <v>53</v>
      </c>
      <c r="F6" s="16">
        <f>E6/261</f>
        <v>0.20306513409961685</v>
      </c>
    </row>
    <row r="7" spans="2:18" ht="24" x14ac:dyDescent="0.25">
      <c r="B7" s="12" t="s">
        <v>72</v>
      </c>
      <c r="C7" s="17">
        <v>220</v>
      </c>
      <c r="D7" s="18">
        <f>C7/261</f>
        <v>0.84291187739463602</v>
      </c>
      <c r="E7" s="17">
        <v>41</v>
      </c>
      <c r="F7" s="19">
        <f>E7/261</f>
        <v>0.15708812260536398</v>
      </c>
    </row>
    <row r="8" spans="2:18" ht="24" x14ac:dyDescent="0.25">
      <c r="B8" s="11" t="s">
        <v>23</v>
      </c>
      <c r="C8" s="14">
        <v>249</v>
      </c>
      <c r="D8" s="15">
        <f>C8/261</f>
        <v>0.95402298850574707</v>
      </c>
      <c r="E8" s="14">
        <v>12</v>
      </c>
      <c r="F8" s="16">
        <f>E8/261</f>
        <v>4.5977011494252873E-2</v>
      </c>
    </row>
    <row r="9" spans="2:18" ht="48" x14ac:dyDescent="0.25">
      <c r="B9" s="12" t="s">
        <v>24</v>
      </c>
      <c r="C9" s="17">
        <v>119</v>
      </c>
      <c r="D9" s="28">
        <f t="shared" ref="D9:D10" si="0">C9/261</f>
        <v>0.45593869731800768</v>
      </c>
      <c r="E9" s="17">
        <v>142</v>
      </c>
      <c r="F9" s="29">
        <f t="shared" ref="F9:F10" si="1">E9/261</f>
        <v>0.54406130268199238</v>
      </c>
    </row>
    <row r="10" spans="2:18" ht="24" x14ac:dyDescent="0.25">
      <c r="B10" s="13" t="s">
        <v>26</v>
      </c>
      <c r="C10" s="20">
        <v>231</v>
      </c>
      <c r="D10" s="21">
        <f t="shared" si="0"/>
        <v>0.88505747126436785</v>
      </c>
      <c r="E10" s="20">
        <v>30</v>
      </c>
      <c r="F10" s="22">
        <f t="shared" si="1"/>
        <v>0.11494252873563218</v>
      </c>
    </row>
    <row r="14" spans="2:18" x14ac:dyDescent="0.25">
      <c r="H14" s="2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x14ac:dyDescent="0.25">
      <c r="H15" s="2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18" x14ac:dyDescent="0.25">
      <c r="F16" t="s">
        <v>21</v>
      </c>
      <c r="H16" s="2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8:18" x14ac:dyDescent="0.25"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3"/>
    </row>
    <row r="18" spans="8:18" x14ac:dyDescent="0.25">
      <c r="H18" s="2"/>
      <c r="I18" s="4">
        <v>1</v>
      </c>
      <c r="J18" s="5">
        <v>0.253</v>
      </c>
      <c r="K18" s="5">
        <v>0.20300000000000001</v>
      </c>
      <c r="L18" s="5">
        <v>0.20899999999999999</v>
      </c>
      <c r="M18" s="5">
        <v>0.13700000000000001</v>
      </c>
      <c r="N18" s="5">
        <v>0.19800000000000001</v>
      </c>
      <c r="O18" s="6">
        <f>(46*1+37*2+38*3+25*4+36*5)/182</f>
        <v>2.8241758241758244</v>
      </c>
      <c r="P18" s="3"/>
      <c r="Q18" s="3"/>
      <c r="R18" s="3"/>
    </row>
    <row r="19" spans="8:18" x14ac:dyDescent="0.25">
      <c r="H19" s="2"/>
      <c r="I19" s="3">
        <v>2</v>
      </c>
      <c r="J19" s="5">
        <v>0.19600000000000001</v>
      </c>
      <c r="K19" s="5">
        <v>0.23400000000000001</v>
      </c>
      <c r="L19" s="5">
        <v>0.19600000000000001</v>
      </c>
      <c r="M19" s="5">
        <v>0.19</v>
      </c>
      <c r="N19" s="5">
        <v>0.185</v>
      </c>
      <c r="O19" s="6">
        <f>(36*1+43*2+36*3+35*4+34*5)/184</f>
        <v>2.9347826086956523</v>
      </c>
      <c r="P19" s="3"/>
      <c r="Q19" s="3"/>
      <c r="R19" s="3"/>
    </row>
    <row r="20" spans="8:18" x14ac:dyDescent="0.25">
      <c r="H20" s="2"/>
      <c r="I20" s="3">
        <v>3</v>
      </c>
      <c r="J20" s="5">
        <v>1.9E-2</v>
      </c>
      <c r="K20" s="5">
        <v>2.4E-2</v>
      </c>
      <c r="L20" s="5">
        <v>0.17100000000000001</v>
      </c>
      <c r="M20" s="5">
        <v>0.36</v>
      </c>
      <c r="N20" s="5">
        <v>0.42699999999999999</v>
      </c>
      <c r="O20" s="6">
        <f>(4*1+5*2+36*3+76*4+90*5)/211</f>
        <v>4.1516587677725116</v>
      </c>
      <c r="P20" s="3"/>
      <c r="Q20" s="3"/>
      <c r="R20" s="3"/>
    </row>
    <row r="21" spans="8:18" x14ac:dyDescent="0.25">
      <c r="H21" s="2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8:18" x14ac:dyDescent="0.25">
      <c r="H22" s="2"/>
      <c r="I22" s="2"/>
      <c r="J22" s="2"/>
      <c r="K22" s="2"/>
      <c r="L22" s="2"/>
      <c r="M22" s="2"/>
      <c r="N22" s="2"/>
      <c r="O22" s="2"/>
      <c r="P22" s="2"/>
    </row>
    <row r="23" spans="8:18" x14ac:dyDescent="0.25">
      <c r="H23" s="2"/>
      <c r="I23" s="2"/>
      <c r="J23" s="2"/>
      <c r="K23" s="2"/>
      <c r="L23" s="2"/>
      <c r="M23" s="2"/>
      <c r="N23" s="2"/>
      <c r="O23" s="2"/>
      <c r="P23" s="2"/>
    </row>
    <row r="24" spans="8:18" x14ac:dyDescent="0.25">
      <c r="H24" s="2"/>
      <c r="I24" s="2"/>
      <c r="J24" s="2"/>
      <c r="K24" s="2"/>
      <c r="L24" s="2"/>
      <c r="M24" s="2"/>
      <c r="N24" s="2"/>
      <c r="O24" s="2"/>
      <c r="P24" s="2"/>
    </row>
    <row r="39" spans="8:18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8:18" x14ac:dyDescent="0.25">
      <c r="J40" s="3"/>
      <c r="K40" s="3"/>
      <c r="L40" s="3"/>
      <c r="M40" s="3"/>
      <c r="N40" s="3"/>
      <c r="O40" s="3"/>
      <c r="P40" s="3"/>
      <c r="Q40" s="3"/>
      <c r="R40" s="3"/>
    </row>
    <row r="41" spans="8:18" x14ac:dyDescent="0.25">
      <c r="H41" s="2"/>
      <c r="I41" s="2"/>
      <c r="J41" s="3"/>
      <c r="K41" s="3"/>
      <c r="L41" s="3"/>
      <c r="M41" s="3"/>
      <c r="N41" s="3"/>
      <c r="O41" s="3"/>
      <c r="P41" s="3"/>
      <c r="Q41" s="3"/>
      <c r="R41" s="3"/>
    </row>
    <row r="42" spans="8:18" x14ac:dyDescent="0.25">
      <c r="H42" s="2"/>
      <c r="I42" s="2"/>
      <c r="J42" s="3"/>
      <c r="K42" s="3"/>
      <c r="L42" s="3"/>
      <c r="M42" s="3"/>
      <c r="N42" s="3"/>
      <c r="O42" s="3"/>
      <c r="P42" s="3"/>
      <c r="Q42" s="3"/>
      <c r="R42" s="3"/>
    </row>
    <row r="43" spans="8:18" x14ac:dyDescent="0.25">
      <c r="H43" s="2"/>
      <c r="I43" s="2"/>
      <c r="J43" s="3"/>
      <c r="K43" s="3"/>
      <c r="L43" s="3"/>
      <c r="M43" s="3"/>
      <c r="N43" s="3"/>
      <c r="O43" s="3"/>
      <c r="P43" s="3"/>
      <c r="Q43" s="3"/>
      <c r="R43" s="3"/>
    </row>
    <row r="44" spans="8:18" x14ac:dyDescent="0.25"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3"/>
    </row>
    <row r="45" spans="8:18" x14ac:dyDescent="0.25">
      <c r="H45" s="2"/>
      <c r="I45" s="2"/>
      <c r="J45" s="4">
        <v>1</v>
      </c>
      <c r="K45" s="5">
        <v>0.14799999999999999</v>
      </c>
      <c r="L45" s="5">
        <v>0.25900000000000001</v>
      </c>
      <c r="M45" s="5">
        <v>0.16700000000000001</v>
      </c>
      <c r="N45" s="5">
        <v>0.16700000000000001</v>
      </c>
      <c r="O45" s="5">
        <v>0.25900000000000001</v>
      </c>
      <c r="P45" s="6">
        <f>(8*1+14*2+9*3+9*4+14*5)/54</f>
        <v>3.1296296296296298</v>
      </c>
      <c r="Q45" s="3"/>
      <c r="R45" s="3"/>
    </row>
    <row r="46" spans="8:18" x14ac:dyDescent="0.25">
      <c r="H46" s="2"/>
      <c r="I46" s="2"/>
      <c r="J46" s="3">
        <v>2</v>
      </c>
      <c r="K46" s="5">
        <v>0.111</v>
      </c>
      <c r="L46" s="5">
        <v>0.185</v>
      </c>
      <c r="M46" s="5">
        <v>0.20399999999999999</v>
      </c>
      <c r="N46" s="5">
        <v>0.222</v>
      </c>
      <c r="O46" s="5">
        <v>0.27800000000000002</v>
      </c>
      <c r="P46" s="6">
        <f>(6*1+10*2+11*3+12*4+15*5)/54</f>
        <v>3.3703703703703702</v>
      </c>
      <c r="Q46" s="3"/>
      <c r="R46" s="3"/>
    </row>
    <row r="47" spans="8:18" x14ac:dyDescent="0.25">
      <c r="H47" s="2"/>
      <c r="I47" s="2"/>
      <c r="J47" s="3">
        <v>3</v>
      </c>
      <c r="K47" s="5">
        <v>0</v>
      </c>
      <c r="L47" s="5">
        <v>0</v>
      </c>
      <c r="M47" s="5">
        <v>0.193</v>
      </c>
      <c r="N47" s="5">
        <v>0.35099999999999998</v>
      </c>
      <c r="O47" s="5">
        <v>0.45600000000000002</v>
      </c>
      <c r="P47" s="6">
        <f>(0*1+0*2+11*3+20*4+26*5)/57</f>
        <v>4.2631578947368425</v>
      </c>
      <c r="Q47" s="3"/>
      <c r="R47" s="3"/>
    </row>
    <row r="48" spans="8:18" x14ac:dyDescent="0.25">
      <c r="H48" s="2"/>
      <c r="I48" s="2"/>
      <c r="J48" s="3"/>
      <c r="K48" s="3"/>
      <c r="L48" s="3"/>
      <c r="M48" s="3"/>
      <c r="N48" s="3"/>
      <c r="O48" s="3"/>
      <c r="P48" s="3"/>
      <c r="Q48" s="3"/>
      <c r="R48" s="3"/>
    </row>
    <row r="49" spans="8:18" x14ac:dyDescent="0.25">
      <c r="H49" s="2"/>
      <c r="I49" s="2"/>
      <c r="J49" s="3"/>
      <c r="K49" s="3"/>
      <c r="L49" s="3"/>
      <c r="M49" s="3"/>
      <c r="N49" s="3"/>
      <c r="O49" s="3"/>
      <c r="P49" s="3"/>
      <c r="Q49" s="3"/>
      <c r="R49" s="3"/>
    </row>
    <row r="50" spans="8:18" x14ac:dyDescent="0.25">
      <c r="H50" s="2"/>
      <c r="I50" s="2"/>
      <c r="J50" s="3"/>
      <c r="K50" s="3"/>
      <c r="L50" s="3"/>
      <c r="M50" s="3"/>
      <c r="N50" s="3"/>
      <c r="O50" s="3"/>
      <c r="P50" s="3"/>
      <c r="Q50" s="3"/>
      <c r="R50" s="3"/>
    </row>
    <row r="51" spans="8:18" x14ac:dyDescent="0.25">
      <c r="H51" s="2"/>
      <c r="I51" s="2"/>
      <c r="J51" s="3"/>
      <c r="K51" s="3"/>
      <c r="L51" s="3"/>
      <c r="M51" s="3"/>
      <c r="N51" s="3"/>
      <c r="O51" s="3"/>
      <c r="P51" s="3"/>
      <c r="Q51" s="3"/>
      <c r="R51" s="3"/>
    </row>
    <row r="52" spans="8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8" t="s">
        <v>25</v>
      </c>
      <c r="C66" s="39"/>
      <c r="D66" s="39"/>
      <c r="E66" s="39"/>
      <c r="F66" s="40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27</v>
      </c>
      <c r="C68" s="14">
        <v>180</v>
      </c>
      <c r="D68" s="15">
        <f>C68/261</f>
        <v>0.68965517241379315</v>
      </c>
      <c r="E68" s="14">
        <v>81</v>
      </c>
      <c r="F68" s="16">
        <f>E68/261</f>
        <v>0.31034482758620691</v>
      </c>
    </row>
    <row r="69" spans="2:6" ht="36" x14ac:dyDescent="0.25">
      <c r="B69" s="12" t="s">
        <v>28</v>
      </c>
      <c r="C69" s="17">
        <v>233</v>
      </c>
      <c r="D69" s="18">
        <f>C69/261</f>
        <v>0.89272030651340994</v>
      </c>
      <c r="E69" s="17">
        <v>28</v>
      </c>
      <c r="F69" s="19">
        <f>E69/261</f>
        <v>0.10727969348659004</v>
      </c>
    </row>
    <row r="70" spans="2:6" ht="48" x14ac:dyDescent="0.25">
      <c r="B70" s="11" t="s">
        <v>29</v>
      </c>
      <c r="C70" s="14">
        <v>226</v>
      </c>
      <c r="D70" s="15">
        <f>C70/261</f>
        <v>0.86590038314176243</v>
      </c>
      <c r="E70" s="14">
        <v>35</v>
      </c>
      <c r="F70" s="16">
        <f>E70/261</f>
        <v>0.13409961685823754</v>
      </c>
    </row>
    <row r="71" spans="2:6" ht="48" x14ac:dyDescent="0.25">
      <c r="B71" s="12" t="s">
        <v>73</v>
      </c>
      <c r="C71" s="17">
        <v>250</v>
      </c>
      <c r="D71" s="18">
        <f>C71/261</f>
        <v>0.95785440613026818</v>
      </c>
      <c r="E71" s="17">
        <v>11</v>
      </c>
      <c r="F71" s="19">
        <f>E71/261</f>
        <v>4.2145593869731802E-2</v>
      </c>
    </row>
    <row r="72" spans="2:6" ht="24" x14ac:dyDescent="0.25">
      <c r="B72" s="13" t="s">
        <v>26</v>
      </c>
      <c r="C72" s="20">
        <v>248</v>
      </c>
      <c r="D72" s="21">
        <f>C72/261</f>
        <v>0.95019157088122608</v>
      </c>
      <c r="E72" s="20">
        <v>13</v>
      </c>
      <c r="F72" s="22">
        <f>E72/261</f>
        <v>4.9808429118773943E-2</v>
      </c>
    </row>
    <row r="77" spans="2:6" ht="36" customHeight="1" x14ac:dyDescent="0.25">
      <c r="B77" s="35" t="s">
        <v>30</v>
      </c>
      <c r="C77" s="41"/>
      <c r="D77" s="41"/>
      <c r="E77" s="41"/>
      <c r="F77" s="42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31</v>
      </c>
      <c r="C79" s="14">
        <v>80</v>
      </c>
      <c r="D79" s="30">
        <f>C79/261</f>
        <v>0.3065134099616858</v>
      </c>
      <c r="E79" s="14">
        <v>181</v>
      </c>
      <c r="F79" s="32">
        <f>E79/261</f>
        <v>0.69348659003831414</v>
      </c>
    </row>
    <row r="80" spans="2:6" ht="24" x14ac:dyDescent="0.25">
      <c r="B80" s="12" t="s">
        <v>32</v>
      </c>
      <c r="C80" s="17">
        <v>233</v>
      </c>
      <c r="D80" s="31">
        <f t="shared" ref="D80:D87" si="2">C80/261</f>
        <v>0.89272030651340994</v>
      </c>
      <c r="E80" s="17">
        <v>28</v>
      </c>
      <c r="F80" s="33">
        <f t="shared" ref="F80:F87" si="3">E80/261</f>
        <v>0.10727969348659004</v>
      </c>
    </row>
    <row r="81" spans="2:6" ht="24" x14ac:dyDescent="0.25">
      <c r="B81" s="11" t="s">
        <v>33</v>
      </c>
      <c r="C81" s="14">
        <v>187</v>
      </c>
      <c r="D81" s="30">
        <f t="shared" si="2"/>
        <v>0.71647509578544066</v>
      </c>
      <c r="E81" s="14">
        <v>74</v>
      </c>
      <c r="F81" s="32">
        <f t="shared" si="3"/>
        <v>0.28352490421455939</v>
      </c>
    </row>
    <row r="82" spans="2:6" ht="24" x14ac:dyDescent="0.25">
      <c r="B82" s="12" t="s">
        <v>34</v>
      </c>
      <c r="C82" s="17">
        <v>74</v>
      </c>
      <c r="D82" s="31">
        <f t="shared" si="2"/>
        <v>0.28352490421455939</v>
      </c>
      <c r="E82" s="17">
        <v>187</v>
      </c>
      <c r="F82" s="33">
        <f t="shared" si="3"/>
        <v>0.71647509578544066</v>
      </c>
    </row>
    <row r="83" spans="2:6" ht="72" x14ac:dyDescent="0.25">
      <c r="B83" s="11" t="s">
        <v>35</v>
      </c>
      <c r="C83" s="14">
        <v>221</v>
      </c>
      <c r="D83" s="30">
        <f t="shared" si="2"/>
        <v>0.84674329501915713</v>
      </c>
      <c r="E83" s="14">
        <v>40</v>
      </c>
      <c r="F83" s="32">
        <f t="shared" si="3"/>
        <v>0.1532567049808429</v>
      </c>
    </row>
    <row r="84" spans="2:6" ht="24" x14ac:dyDescent="0.25">
      <c r="B84" s="12" t="s">
        <v>36</v>
      </c>
      <c r="C84" s="17">
        <v>56</v>
      </c>
      <c r="D84" s="31">
        <f t="shared" si="2"/>
        <v>0.21455938697318008</v>
      </c>
      <c r="E84" s="17">
        <v>205</v>
      </c>
      <c r="F84" s="33">
        <f t="shared" si="3"/>
        <v>0.78544061302681989</v>
      </c>
    </row>
    <row r="85" spans="2:6" ht="24" x14ac:dyDescent="0.25">
      <c r="B85" s="11" t="s">
        <v>37</v>
      </c>
      <c r="C85" s="14">
        <v>255</v>
      </c>
      <c r="D85" s="30">
        <f t="shared" si="2"/>
        <v>0.97701149425287359</v>
      </c>
      <c r="E85" s="14">
        <v>6</v>
      </c>
      <c r="F85" s="32">
        <f t="shared" si="3"/>
        <v>2.2988505747126436E-2</v>
      </c>
    </row>
    <row r="86" spans="2:6" ht="72" x14ac:dyDescent="0.25">
      <c r="B86" s="12" t="s">
        <v>38</v>
      </c>
      <c r="C86" s="17">
        <v>157</v>
      </c>
      <c r="D86" s="31">
        <f t="shared" si="2"/>
        <v>0.6015325670498084</v>
      </c>
      <c r="E86" s="17">
        <v>104</v>
      </c>
      <c r="F86" s="33">
        <f t="shared" si="3"/>
        <v>0.39846743295019155</v>
      </c>
    </row>
    <row r="87" spans="2:6" ht="24" x14ac:dyDescent="0.25">
      <c r="B87" s="13" t="s">
        <v>39</v>
      </c>
      <c r="C87" s="20">
        <v>256</v>
      </c>
      <c r="D87" s="21">
        <f t="shared" si="2"/>
        <v>0.98084291187739459</v>
      </c>
      <c r="E87" s="20">
        <v>5</v>
      </c>
      <c r="F87" s="22">
        <f t="shared" si="3"/>
        <v>1.9157088122605363E-2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U26"/>
  <sheetViews>
    <sheetView showGridLines="0" workbookViewId="0">
      <selection activeCell="O27" sqref="O27"/>
    </sheetView>
  </sheetViews>
  <sheetFormatPr defaultRowHeight="15" x14ac:dyDescent="0.25"/>
  <sheetData>
    <row r="4" spans="12:21" x14ac:dyDescent="0.25">
      <c r="L4" s="2"/>
      <c r="M4" s="2"/>
      <c r="N4" s="2"/>
      <c r="O4" s="2"/>
      <c r="P4" s="2"/>
      <c r="Q4" s="2"/>
      <c r="R4" s="2"/>
      <c r="S4" s="2"/>
      <c r="T4" s="2"/>
    </row>
    <row r="5" spans="12:21" x14ac:dyDescent="0.25">
      <c r="L5" s="2"/>
      <c r="M5" s="2"/>
      <c r="N5" s="2"/>
      <c r="O5" s="2"/>
      <c r="P5" s="2"/>
      <c r="Q5" s="2"/>
      <c r="R5" s="2"/>
      <c r="S5" s="2"/>
      <c r="T5" s="2"/>
    </row>
    <row r="6" spans="12:21" x14ac:dyDescent="0.25">
      <c r="L6" s="2"/>
      <c r="M6" s="3"/>
      <c r="N6" s="3"/>
      <c r="O6" s="3"/>
      <c r="P6" s="3"/>
      <c r="Q6" s="3"/>
      <c r="R6" s="3"/>
      <c r="S6" s="3"/>
      <c r="T6" s="3"/>
      <c r="U6" s="3"/>
    </row>
    <row r="7" spans="12:21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</row>
    <row r="8" spans="12:21" x14ac:dyDescent="0.25">
      <c r="L8" s="2"/>
      <c r="M8" s="4">
        <v>1</v>
      </c>
      <c r="N8" s="5">
        <v>3.2000000000000001E-2</v>
      </c>
      <c r="O8" s="5">
        <v>9.6000000000000002E-2</v>
      </c>
      <c r="P8" s="5">
        <v>0.248</v>
      </c>
      <c r="Q8" s="5">
        <v>0.38100000000000001</v>
      </c>
      <c r="R8" s="5">
        <v>0.24299999999999999</v>
      </c>
      <c r="S8" s="6">
        <v>3.71</v>
      </c>
      <c r="T8" s="3"/>
      <c r="U8" s="3"/>
    </row>
    <row r="9" spans="12:21" x14ac:dyDescent="0.25">
      <c r="L9" s="2"/>
      <c r="M9" s="3"/>
      <c r="N9" s="3"/>
      <c r="O9" s="3"/>
      <c r="P9" s="3"/>
      <c r="Q9" s="3"/>
      <c r="R9" s="3"/>
      <c r="S9" s="3"/>
      <c r="T9" s="3"/>
      <c r="U9" s="3"/>
    </row>
    <row r="10" spans="12:21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</row>
    <row r="11" spans="12:21" x14ac:dyDescent="0.25">
      <c r="L11" s="2"/>
      <c r="M11" s="2"/>
      <c r="N11" s="2"/>
      <c r="O11" s="2"/>
      <c r="P11" s="2"/>
      <c r="Q11" s="2"/>
      <c r="R11" s="2"/>
      <c r="S11" s="2"/>
      <c r="T11" s="2"/>
    </row>
    <row r="12" spans="12:21" x14ac:dyDescent="0.25">
      <c r="M12" s="2"/>
      <c r="N12" s="2"/>
      <c r="O12" s="2"/>
      <c r="P12" s="2"/>
      <c r="Q12" s="2"/>
      <c r="R12" s="2"/>
      <c r="S12" s="2"/>
    </row>
    <row r="16" spans="12:21" x14ac:dyDescent="0.25">
      <c r="M16" s="2"/>
      <c r="N16" s="2"/>
      <c r="O16" s="2"/>
      <c r="P16" s="2"/>
      <c r="Q16" s="2"/>
      <c r="R16" s="2"/>
      <c r="S16" s="2"/>
      <c r="T16" s="2"/>
      <c r="U16" s="2"/>
    </row>
    <row r="17" spans="13:21" x14ac:dyDescent="0.25">
      <c r="M17" s="2"/>
      <c r="N17" s="2"/>
      <c r="O17" s="2"/>
      <c r="P17" s="2"/>
      <c r="Q17" s="2"/>
      <c r="R17" s="2"/>
      <c r="S17" s="2"/>
      <c r="T17" s="2"/>
      <c r="U17" s="2"/>
    </row>
    <row r="18" spans="13:21" x14ac:dyDescent="0.25">
      <c r="M18" s="2"/>
      <c r="N18" s="2"/>
      <c r="O18" s="2"/>
      <c r="P18" s="2"/>
      <c r="Q18" s="2"/>
      <c r="R18" s="2"/>
      <c r="S18" s="2"/>
      <c r="T18" s="2"/>
      <c r="U18" s="2"/>
    </row>
    <row r="19" spans="13:21" x14ac:dyDescent="0.25">
      <c r="M19" s="2"/>
      <c r="N19" s="2"/>
      <c r="O19" s="2"/>
      <c r="P19" s="2"/>
      <c r="Q19" s="2"/>
      <c r="R19" s="2"/>
      <c r="S19" s="2"/>
      <c r="T19" s="2"/>
      <c r="U19" s="2"/>
    </row>
    <row r="20" spans="13:21" x14ac:dyDescent="0.25">
      <c r="M20" s="2"/>
      <c r="N20" s="2"/>
      <c r="O20" s="2"/>
      <c r="P20" s="2"/>
      <c r="Q20" s="2"/>
      <c r="R20" s="2"/>
      <c r="S20" s="2"/>
      <c r="T20" s="2"/>
      <c r="U20" s="2"/>
    </row>
    <row r="21" spans="13:21" x14ac:dyDescent="0.25">
      <c r="M21" s="2"/>
      <c r="N21" s="2"/>
      <c r="O21" s="2"/>
      <c r="P21" s="2"/>
      <c r="Q21" s="2"/>
      <c r="R21" s="2"/>
      <c r="S21" s="2"/>
      <c r="T21" s="2"/>
      <c r="U21" s="2"/>
    </row>
    <row r="22" spans="13:21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</row>
    <row r="23" spans="13:21" x14ac:dyDescent="0.25">
      <c r="M23" s="2"/>
      <c r="N23" s="4">
        <v>1</v>
      </c>
      <c r="O23" s="5">
        <v>1.7000000000000001E-2</v>
      </c>
      <c r="P23" s="5">
        <v>8.5999999999999993E-2</v>
      </c>
      <c r="Q23" s="5">
        <v>0.17199999999999999</v>
      </c>
      <c r="R23" s="5">
        <v>0.44800000000000001</v>
      </c>
      <c r="S23" s="5">
        <v>0.27600000000000002</v>
      </c>
      <c r="T23" s="25">
        <v>3.88</v>
      </c>
      <c r="U23" s="3"/>
    </row>
    <row r="24" spans="13:21" x14ac:dyDescent="0.25">
      <c r="M24" s="2"/>
      <c r="N24" s="3"/>
      <c r="O24" s="3"/>
      <c r="P24" s="3"/>
      <c r="Q24" s="3"/>
      <c r="R24" s="3"/>
      <c r="S24" s="3"/>
      <c r="T24" s="3"/>
      <c r="U24" s="3"/>
    </row>
    <row r="25" spans="13:21" x14ac:dyDescent="0.25">
      <c r="M25" s="2"/>
      <c r="N25" s="2"/>
      <c r="O25" s="2"/>
      <c r="P25" s="2"/>
      <c r="Q25" s="2"/>
      <c r="R25" s="2"/>
      <c r="S25" s="2"/>
      <c r="T25" s="2"/>
      <c r="U25" s="2"/>
    </row>
    <row r="26" spans="13:21" x14ac:dyDescent="0.25">
      <c r="N26" s="2"/>
      <c r="O26" s="2"/>
      <c r="P26" s="2"/>
      <c r="Q26" s="2"/>
      <c r="R26" s="2"/>
      <c r="S26" s="2"/>
      <c r="T26" s="2"/>
      <c r="U26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96"/>
  <sheetViews>
    <sheetView showGridLines="0" workbookViewId="0">
      <selection activeCell="G129" sqref="G129"/>
    </sheetView>
  </sheetViews>
  <sheetFormatPr defaultRowHeight="15" x14ac:dyDescent="0.25"/>
  <cols>
    <col min="2" max="2" width="25.85546875" customWidth="1"/>
  </cols>
  <sheetData>
    <row r="3" spans="12:22" x14ac:dyDescent="0.25">
      <c r="L3" s="2"/>
      <c r="M3" s="2"/>
      <c r="N3" s="2"/>
      <c r="O3" s="2"/>
      <c r="P3" s="2"/>
      <c r="Q3" s="2"/>
      <c r="R3" s="2"/>
      <c r="S3" s="2"/>
      <c r="T3" s="2"/>
    </row>
    <row r="4" spans="12:22" x14ac:dyDescent="0.25">
      <c r="L4" s="2"/>
      <c r="M4" s="2"/>
      <c r="N4" s="2"/>
      <c r="O4" s="2"/>
      <c r="P4" s="2"/>
      <c r="Q4" s="2"/>
      <c r="R4" s="2"/>
      <c r="S4" s="2"/>
      <c r="T4" s="2"/>
    </row>
    <row r="5" spans="12:22" x14ac:dyDescent="0.25"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2:22" x14ac:dyDescent="0.25"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2:22" x14ac:dyDescent="0.25">
      <c r="L7" s="2"/>
      <c r="M7" s="3"/>
      <c r="N7" s="3"/>
      <c r="O7" s="3"/>
      <c r="P7" s="3"/>
      <c r="Q7" s="3"/>
      <c r="R7" s="3"/>
      <c r="S7" s="3"/>
      <c r="T7" s="3"/>
      <c r="U7" s="3"/>
      <c r="V7" s="3"/>
    </row>
    <row r="8" spans="12:22" x14ac:dyDescent="0.25"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11</v>
      </c>
      <c r="U8" s="3"/>
      <c r="V8" s="3"/>
    </row>
    <row r="9" spans="12:22" x14ac:dyDescent="0.25">
      <c r="L9" s="2"/>
      <c r="M9" s="3"/>
      <c r="N9" s="3">
        <v>58</v>
      </c>
      <c r="O9" s="3">
        <v>42</v>
      </c>
      <c r="P9" s="3">
        <v>7</v>
      </c>
      <c r="Q9" s="3">
        <v>4</v>
      </c>
      <c r="R9" s="3">
        <v>38</v>
      </c>
      <c r="S9" s="3">
        <v>40</v>
      </c>
      <c r="T9" s="3">
        <v>15</v>
      </c>
      <c r="U9" s="3"/>
      <c r="V9" s="3"/>
    </row>
    <row r="10" spans="12:22" x14ac:dyDescent="0.25"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2:22" x14ac:dyDescent="0.25"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2:22" x14ac:dyDescent="0.25"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2:22" x14ac:dyDescent="0.25">
      <c r="N13" s="2"/>
      <c r="O13" s="2"/>
      <c r="P13" s="2"/>
      <c r="Q13" s="2"/>
      <c r="R13" s="2"/>
      <c r="S13" s="2"/>
      <c r="T13" s="2"/>
      <c r="U13" s="2"/>
      <c r="V13" s="2"/>
    </row>
    <row r="21" spans="13:21" x14ac:dyDescent="0.25">
      <c r="M21" s="3"/>
      <c r="N21" s="3"/>
      <c r="O21" s="3"/>
      <c r="P21" s="3"/>
      <c r="Q21" s="3"/>
      <c r="R21" s="3"/>
      <c r="S21" s="3"/>
      <c r="T21" s="3"/>
      <c r="U21" s="3"/>
    </row>
    <row r="22" spans="13:21" ht="16.5" customHeight="1" x14ac:dyDescent="0.25">
      <c r="M22" s="3"/>
      <c r="N22" s="3"/>
      <c r="O22" s="3"/>
      <c r="P22" s="3"/>
      <c r="Q22" s="3"/>
      <c r="R22" s="3"/>
      <c r="S22" s="3"/>
      <c r="T22" s="3"/>
      <c r="U22" s="3"/>
    </row>
    <row r="23" spans="13:21" ht="17.25" customHeight="1" x14ac:dyDescent="0.25">
      <c r="M23" s="3"/>
      <c r="N23" s="3" t="s">
        <v>47</v>
      </c>
      <c r="O23" s="3" t="s">
        <v>48</v>
      </c>
      <c r="P23" s="3" t="s">
        <v>49</v>
      </c>
      <c r="Q23" s="3" t="s">
        <v>11</v>
      </c>
      <c r="R23" s="3" t="s">
        <v>50</v>
      </c>
      <c r="S23" s="3"/>
      <c r="T23" s="3"/>
      <c r="U23" s="3"/>
    </row>
    <row r="24" spans="13:21" ht="16.5" customHeight="1" x14ac:dyDescent="0.25">
      <c r="M24" s="3"/>
      <c r="N24" s="24">
        <v>22</v>
      </c>
      <c r="O24" s="24">
        <v>18</v>
      </c>
      <c r="P24" s="24">
        <v>3</v>
      </c>
      <c r="Q24" s="24">
        <v>7</v>
      </c>
      <c r="R24" s="24">
        <v>8</v>
      </c>
      <c r="S24" s="3"/>
      <c r="T24" s="3"/>
      <c r="U24" s="3"/>
    </row>
    <row r="25" spans="13:21" x14ac:dyDescent="0.25">
      <c r="M25" s="2"/>
      <c r="N25" s="2"/>
      <c r="O25" s="2"/>
      <c r="P25" s="2"/>
      <c r="Q25" s="2"/>
      <c r="R25" s="2"/>
      <c r="S25" s="2"/>
    </row>
    <row r="26" spans="13:21" x14ac:dyDescent="0.25">
      <c r="M26" s="2"/>
      <c r="N26" s="2"/>
      <c r="O26" s="2"/>
      <c r="P26" s="2"/>
      <c r="Q26" s="2"/>
      <c r="R26" s="2"/>
      <c r="S26" s="2"/>
    </row>
    <row r="27" spans="13:21" x14ac:dyDescent="0.25">
      <c r="M27" s="2"/>
      <c r="N27" s="2"/>
      <c r="O27" s="2"/>
      <c r="P27" s="2"/>
      <c r="Q27" s="2"/>
      <c r="R27" s="2"/>
      <c r="S27" s="2"/>
    </row>
    <row r="42" spans="2:10" ht="33.75" customHeight="1" x14ac:dyDescent="0.25">
      <c r="B42" s="35" t="s">
        <v>52</v>
      </c>
      <c r="C42" s="36"/>
      <c r="D42" s="36"/>
      <c r="E42" s="36"/>
      <c r="F42" s="36"/>
      <c r="G42" s="36"/>
      <c r="H42" s="36"/>
      <c r="I42" s="36"/>
      <c r="J42" s="37"/>
    </row>
    <row r="43" spans="2:10" x14ac:dyDescent="0.25">
      <c r="B43" s="8"/>
      <c r="C43" s="55" t="s">
        <v>17</v>
      </c>
      <c r="D43" s="55"/>
      <c r="E43" s="55" t="s">
        <v>18</v>
      </c>
      <c r="F43" s="55"/>
      <c r="G43" s="56" t="s">
        <v>19</v>
      </c>
      <c r="H43" s="56"/>
      <c r="I43" s="55" t="s">
        <v>18</v>
      </c>
      <c r="J43" s="57"/>
    </row>
    <row r="44" spans="2:10" ht="120" x14ac:dyDescent="0.25">
      <c r="B44" s="11" t="s">
        <v>51</v>
      </c>
      <c r="C44" s="53">
        <v>180</v>
      </c>
      <c r="D44" s="53"/>
      <c r="E44" s="46">
        <v>0.69</v>
      </c>
      <c r="F44" s="46"/>
      <c r="G44" s="44">
        <v>81</v>
      </c>
      <c r="H44" s="44"/>
      <c r="I44" s="46">
        <v>0.31</v>
      </c>
      <c r="J44" s="47"/>
    </row>
    <row r="45" spans="2:10" ht="48" x14ac:dyDescent="0.25">
      <c r="B45" s="12" t="s">
        <v>53</v>
      </c>
      <c r="C45" s="52">
        <v>198</v>
      </c>
      <c r="D45" s="52"/>
      <c r="E45" s="48">
        <v>0.75900000000000001</v>
      </c>
      <c r="F45" s="48"/>
      <c r="G45" s="43">
        <v>63</v>
      </c>
      <c r="H45" s="43"/>
      <c r="I45" s="48">
        <v>0.24099999999999999</v>
      </c>
      <c r="J45" s="49"/>
    </row>
    <row r="46" spans="2:10" ht="24" x14ac:dyDescent="0.25">
      <c r="B46" s="11" t="s">
        <v>54</v>
      </c>
      <c r="C46" s="53">
        <v>227</v>
      </c>
      <c r="D46" s="53"/>
      <c r="E46" s="46">
        <v>0.87</v>
      </c>
      <c r="F46" s="46"/>
      <c r="G46" s="44">
        <v>34</v>
      </c>
      <c r="H46" s="44"/>
      <c r="I46" s="46">
        <v>0.13</v>
      </c>
      <c r="J46" s="47"/>
    </row>
    <row r="47" spans="2:10" ht="24" x14ac:dyDescent="0.25">
      <c r="B47" s="23" t="s">
        <v>55</v>
      </c>
      <c r="C47" s="54">
        <v>204</v>
      </c>
      <c r="D47" s="54"/>
      <c r="E47" s="50">
        <v>0.78200000000000003</v>
      </c>
      <c r="F47" s="50"/>
      <c r="G47" s="45">
        <v>57</v>
      </c>
      <c r="H47" s="45"/>
      <c r="I47" s="50">
        <v>0.218</v>
      </c>
      <c r="J47" s="51"/>
    </row>
    <row r="50" spans="12:18" x14ac:dyDescent="0.25">
      <c r="L50" s="2"/>
      <c r="M50" s="2"/>
      <c r="N50" s="2"/>
      <c r="O50" s="2"/>
      <c r="P50" s="2"/>
      <c r="Q50" s="2"/>
      <c r="R50" s="2"/>
    </row>
    <row r="51" spans="12:18" x14ac:dyDescent="0.25">
      <c r="L51" s="2"/>
      <c r="M51" s="3"/>
      <c r="N51" s="3"/>
      <c r="O51" s="3"/>
      <c r="P51" s="3"/>
      <c r="Q51" s="3"/>
      <c r="R51" s="3"/>
    </row>
    <row r="52" spans="12:18" x14ac:dyDescent="0.25"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</row>
    <row r="53" spans="12:18" x14ac:dyDescent="0.25">
      <c r="L53" s="2"/>
      <c r="M53" s="3"/>
      <c r="N53" s="24">
        <v>54</v>
      </c>
      <c r="O53" s="24">
        <v>5</v>
      </c>
      <c r="P53" s="24">
        <v>51</v>
      </c>
      <c r="Q53" s="24">
        <v>92</v>
      </c>
      <c r="R53" s="5"/>
    </row>
    <row r="54" spans="12:18" x14ac:dyDescent="0.25">
      <c r="L54" s="2"/>
      <c r="M54" s="2"/>
      <c r="N54" s="2"/>
      <c r="O54" s="2"/>
      <c r="P54" s="2"/>
      <c r="Q54" s="2"/>
      <c r="R54" s="2"/>
    </row>
    <row r="67" spans="13:20" x14ac:dyDescent="0.25">
      <c r="M67" s="2"/>
      <c r="N67" s="2"/>
      <c r="O67" s="2"/>
      <c r="P67" s="2"/>
      <c r="Q67" s="2"/>
      <c r="R67" s="2"/>
      <c r="S67" s="2"/>
      <c r="T67" s="2"/>
    </row>
    <row r="68" spans="13:20" x14ac:dyDescent="0.25">
      <c r="M68" s="2"/>
      <c r="N68" s="2"/>
      <c r="O68" s="2"/>
      <c r="P68" s="2"/>
      <c r="Q68" s="2"/>
      <c r="R68" s="2"/>
      <c r="S68" s="2"/>
      <c r="T68" s="2"/>
    </row>
    <row r="69" spans="13:20" x14ac:dyDescent="0.25">
      <c r="M69" s="2"/>
      <c r="N69" s="2"/>
      <c r="O69" s="2"/>
      <c r="P69" s="2"/>
      <c r="Q69" s="2"/>
      <c r="R69" s="2"/>
      <c r="S69" s="2"/>
      <c r="T69" s="2"/>
    </row>
    <row r="70" spans="13:20" x14ac:dyDescent="0.25">
      <c r="M70" s="2"/>
      <c r="N70" s="3"/>
      <c r="O70" s="3"/>
      <c r="P70" s="3"/>
      <c r="Q70" s="3"/>
      <c r="R70" s="3"/>
      <c r="S70" s="3"/>
      <c r="T70" s="2"/>
    </row>
    <row r="71" spans="13:20" x14ac:dyDescent="0.25">
      <c r="M71" s="2"/>
      <c r="N71" s="3"/>
      <c r="O71" s="3"/>
      <c r="P71" s="3"/>
      <c r="Q71" s="3"/>
      <c r="R71" s="3"/>
      <c r="S71" s="3"/>
      <c r="T71" s="2"/>
    </row>
    <row r="72" spans="13:20" x14ac:dyDescent="0.25">
      <c r="M72" s="2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2"/>
    </row>
    <row r="73" spans="13:20" x14ac:dyDescent="0.25">
      <c r="M73" s="2"/>
      <c r="N73" s="3">
        <v>24</v>
      </c>
      <c r="O73" s="3">
        <v>58</v>
      </c>
      <c r="P73" s="3">
        <v>58</v>
      </c>
      <c r="Q73" s="3">
        <v>9</v>
      </c>
      <c r="R73" s="3">
        <v>18</v>
      </c>
      <c r="S73" s="3"/>
      <c r="T73" s="2"/>
    </row>
    <row r="74" spans="13:20" x14ac:dyDescent="0.25">
      <c r="M74" s="2"/>
      <c r="N74" s="3"/>
      <c r="O74" s="3"/>
      <c r="P74" s="3"/>
      <c r="Q74" s="3"/>
      <c r="R74" s="3"/>
      <c r="S74" s="3"/>
      <c r="T74" s="2"/>
    </row>
    <row r="75" spans="13:20" x14ac:dyDescent="0.25">
      <c r="M75" s="2"/>
      <c r="N75" s="2"/>
      <c r="O75" s="2"/>
      <c r="P75" s="2"/>
      <c r="Q75" s="2"/>
      <c r="R75" s="2"/>
      <c r="S75" s="2"/>
      <c r="T75" s="2"/>
    </row>
    <row r="76" spans="13:20" x14ac:dyDescent="0.25">
      <c r="M76" s="2"/>
      <c r="N76" s="2"/>
      <c r="O76" s="2"/>
      <c r="P76" s="2"/>
      <c r="Q76" s="2"/>
      <c r="R76" s="2"/>
      <c r="S76" s="2"/>
      <c r="T76" s="2"/>
    </row>
    <row r="92" spans="13:20" x14ac:dyDescent="0.25">
      <c r="M92" s="3"/>
      <c r="N92" s="3"/>
      <c r="O92" s="3"/>
      <c r="P92" s="3"/>
      <c r="Q92" s="3"/>
      <c r="R92" s="3"/>
      <c r="S92" s="3"/>
      <c r="T92" s="3"/>
    </row>
    <row r="93" spans="13:20" x14ac:dyDescent="0.25">
      <c r="M93" s="3"/>
      <c r="N93" s="3"/>
      <c r="O93" s="3"/>
      <c r="P93" s="3"/>
      <c r="Q93" s="3"/>
      <c r="R93" s="3"/>
      <c r="S93" s="3"/>
      <c r="T93" s="3"/>
    </row>
    <row r="94" spans="13:20" x14ac:dyDescent="0.25"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3"/>
      <c r="T94" s="3"/>
    </row>
    <row r="95" spans="13:20" x14ac:dyDescent="0.25">
      <c r="M95" s="3"/>
      <c r="N95" s="3">
        <v>46</v>
      </c>
      <c r="O95" s="3">
        <v>73</v>
      </c>
      <c r="P95" s="3">
        <v>42</v>
      </c>
      <c r="Q95" s="3">
        <v>36</v>
      </c>
      <c r="R95" s="3"/>
      <c r="S95" s="3"/>
      <c r="T95" s="3"/>
    </row>
    <row r="96" spans="13:20" x14ac:dyDescent="0.25">
      <c r="M96" s="3"/>
      <c r="N96" s="3"/>
      <c r="O96" s="3"/>
      <c r="P96" s="3"/>
      <c r="Q96" s="3"/>
      <c r="R96" s="3"/>
      <c r="S96" s="3"/>
      <c r="T96" s="3"/>
    </row>
  </sheetData>
  <mergeCells count="21">
    <mergeCell ref="C43:D43"/>
    <mergeCell ref="E43:F43"/>
    <mergeCell ref="G43:H43"/>
    <mergeCell ref="I43:J43"/>
    <mergeCell ref="B42:J42"/>
    <mergeCell ref="C45:D45"/>
    <mergeCell ref="C46:D46"/>
    <mergeCell ref="C47:D47"/>
    <mergeCell ref="E44:F44"/>
    <mergeCell ref="E45:F45"/>
    <mergeCell ref="E46:F46"/>
    <mergeCell ref="E47:F47"/>
    <mergeCell ref="C44:D44"/>
    <mergeCell ref="G45:H45"/>
    <mergeCell ref="G46:H46"/>
    <mergeCell ref="G47:H47"/>
    <mergeCell ref="I44:J44"/>
    <mergeCell ref="I45:J45"/>
    <mergeCell ref="I46:J46"/>
    <mergeCell ref="I47:J47"/>
    <mergeCell ref="G44:H44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2012-11-26T12:44:58Z</dcterms:modified>
</cp:coreProperties>
</file>