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E10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S81" i="3"/>
  <c r="S80" i="3"/>
  <c r="S79" i="3"/>
  <c r="S78" i="3"/>
  <c r="S77" i="3"/>
  <c r="R81" i="3"/>
  <c r="R80" i="3"/>
  <c r="R79" i="3"/>
  <c r="R78" i="3"/>
  <c r="R77" i="3"/>
  <c r="R83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<sst xmlns="http://schemas.openxmlformats.org/spreadsheetml/2006/main" count="124" uniqueCount="74">
  <si>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</si>
  <si>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</si>
  <si>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</si>
  <si>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</si>
  <si>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</si>
  <si>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</si>
  <si>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</si>
  <si>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</si>
  <si>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</si>
  <si>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</si>
  <si>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</si>
  <si>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</si>
  <si>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</si>
  <si>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</si>
  <si>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</si>
  <si>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</si>
  <si>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</si>
  <si>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</si>
  <si>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</si>
  <si>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</si>
  <si>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</si>
  <si>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</si>
  <si>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</si>
  <si>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</si>
  <si>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</si>
  <si>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</si>
  <si>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</si>
  <si>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</si>
  <si>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</si>
  <si>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</si>
  <si>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</si>
  <si>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</si>
  <si>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</si>
  <si>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</si>
  <si>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</si>
  <si>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</si>
  <si>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</si>
  <si>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</si>
  <si>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</si>
  <si>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</si>
  <si>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</si>
  <si>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</si>
  <si>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</si>
  <si>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</si>
  <si>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</si>
  <si>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</si>
  <si>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</si>
  <si>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</si>
  <si>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</si>
  <si>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</si>
  <si>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</si>
  <si>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</si>
  <si>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</si>
  <si>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</si>
  <si>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</si>
  <si>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</si>
  <si>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</si>
  <si>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</si>
  <si>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</si>
  <si>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</si>
  <si>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</si>
  <si>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</si>
  <si>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</si>
  <si>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</si>
  <si>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</si>
  <si>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</si>
  <si>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</si>
  <si>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</si>
  <si>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</si>
  <si>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</si>
  <si>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</si>
  <si>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</si>
  <si>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Ordenador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</si>
  <si>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Poco apoyo del personal bibliotecario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</si>
</sst>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08153127200563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586875890323756E-3"/>
                  <c:y val="-6.6138659496831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7.0000000000000007E-2</c:v>
                </c:pt>
                <c:pt idx="1">
                  <c:v>0.14799999999999999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2142935521E-2"/>
                  <c:y val="-6.199756737724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2984187952115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0.105</c:v>
                </c:pt>
                <c:pt idx="1">
                  <c:v>0.111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460014315498018E-2"/>
                  <c:y val="-5.88430958325331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306165067143347E-2"/>
                  <c:y val="-6.2983675821010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0.25600000000000001</c:v>
                </c:pt>
                <c:pt idx="1">
                  <c:v>0.247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6458971478733378E-2"/>
                  <c:y val="-5.8940656808142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2886626976506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0.36</c:v>
                </c:pt>
                <c:pt idx="1">
                  <c:v>0.21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1152642880656268E-2"/>
                  <c:y val="-6.6625696178221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613700032918777E-2"/>
                  <c:y val="-6.0913897957877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0.20899999999999999</c:v>
                </c:pt>
                <c:pt idx="1">
                  <c:v>0.28399999999999997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125131776"/>
        <c:axId val="125223680"/>
      </c:barChart>
      <c:catAx>
        <c:axId val="125131776"/>
        <c:scaling>
          <c:orientation val="maxMin"/>
        </c:scaling>
        <c:delete val="1"/>
        <c:axPos val="l"/>
        <c:majorTickMark val="out"/>
        <c:minorTickMark val="none"/>
        <c:tickLblPos val="none"/>
        <c:crossAx val="125223680"/>
        <c:crosses val="autoZero"/>
        <c:auto val="1"/>
        <c:lblAlgn val="ctr"/>
        <c:lblOffset val="100"/>
        <c:noMultiLvlLbl val="0"/>
      </c:catAx>
      <c:valAx>
        <c:axId val="1252236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25131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3"/>
          <c:y val="0.70713654695602057"/>
          <c:w val="0.65161860465268551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895"/>
          <c:y val="0.11359188924913799"/>
          <c:w val="0.59949738566143729"/>
          <c:h val="0.77721264367816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3.3661971830985915</c:v>
                </c:pt>
                <c:pt idx="1">
                  <c:v>3.9866666666666668</c:v>
                </c:pt>
                <c:pt idx="2">
                  <c:v>3.4927536231884058</c:v>
                </c:pt>
                <c:pt idx="3">
                  <c:v>3.3103448275862069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151223680"/>
        <c:axId val="151237760"/>
      </c:barChart>
      <c:catAx>
        <c:axId val="1512236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1237760"/>
        <c:crosses val="autoZero"/>
        <c:auto val="1"/>
        <c:lblAlgn val="ctr"/>
        <c:lblOffset val="100"/>
        <c:noMultiLvlLbl val="0"/>
      </c:catAx>
      <c:valAx>
        <c:axId val="151237760"/>
        <c:scaling>
          <c:orientation val="minMax"/>
          <c:max val="4.2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151223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74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29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9887887975221933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046553391352397E-3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389476592434252E-3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5.8000000000000003E-2</c:v>
                </c:pt>
                <c:pt idx="1">
                  <c:v>6.7000000000000004E-2</c:v>
                </c:pt>
                <c:pt idx="2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938120269592341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702023396659906E-4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052231698184542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3.3000000000000002E-2</c:v>
                </c:pt>
                <c:pt idx="1">
                  <c:v>8.3000000000000004E-2</c:v>
                </c:pt>
                <c:pt idx="2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10846947455668E-2"/>
                  <c:y val="-4.4526317327217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732632451414488E-3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329836194298427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0.14199999999999999</c:v>
                </c:pt>
                <c:pt idx="1">
                  <c:v>0.1</c:v>
                </c:pt>
                <c:pt idx="2">
                  <c:v>0.214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075802851513366E-2"/>
                  <c:y val="-4.7000034086648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087014053991174E-2"/>
                  <c:y val="-4.2052405786938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53039457325454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0.28299999999999997</c:v>
                </c:pt>
                <c:pt idx="1">
                  <c:v>0.28299999999999997</c:v>
                </c:pt>
                <c:pt idx="2">
                  <c:v>0.30399999999999999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9291047760304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381747987872707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7325597458212464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0.48299999999999998</c:v>
                </c:pt>
                <c:pt idx="1">
                  <c:v>0.46700000000000003</c:v>
                </c:pt>
                <c:pt idx="2">
                  <c:v>0.36599999999999999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151455616"/>
        <c:axId val="151457152"/>
      </c:barChart>
      <c:catAx>
        <c:axId val="151455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1457152"/>
        <c:crosses val="autoZero"/>
        <c:auto val="1"/>
        <c:lblAlgn val="ctr"/>
        <c:lblOffset val="100"/>
        <c:noMultiLvlLbl val="0"/>
      </c:catAx>
      <c:valAx>
        <c:axId val="1514571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1455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489"/>
          <c:w val="0.51437335515246729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39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899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4.140845070422535</c:v>
                </c:pt>
                <c:pt idx="1">
                  <c:v>3.9589041095890409</c:v>
                </c:pt>
                <c:pt idx="2">
                  <c:v>3.9117647058823528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139010816"/>
        <c:axId val="139012352"/>
      </c:barChart>
      <c:catAx>
        <c:axId val="1390108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39012352"/>
        <c:crosses val="autoZero"/>
        <c:auto val="1"/>
        <c:lblAlgn val="ctr"/>
        <c:lblOffset val="100"/>
        <c:noMultiLvlLbl val="0"/>
      </c:catAx>
      <c:valAx>
        <c:axId val="13901235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extTo"/>
        <c:crossAx val="139010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65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3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3607493312936441E-3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1.6E-2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7057569209079E-2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6.6000000000000003E-2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42254111778352E-2"/>
                  <c:y val="8.8679303837504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0.19700000000000001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6392196698002369E-2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0.51600000000000001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57166661963205E-2"/>
                  <c:y val="9.7065053609371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0.20499999999999999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139196672"/>
        <c:axId val="139075584"/>
      </c:barChart>
      <c:catAx>
        <c:axId val="1391966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39075584"/>
        <c:crosses val="autoZero"/>
        <c:auto val="1"/>
        <c:lblAlgn val="ctr"/>
        <c:lblOffset val="100"/>
        <c:noMultiLvlLbl val="0"/>
      </c:catAx>
      <c:valAx>
        <c:axId val="1390755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139196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6"/>
          <c:y val="7.14851476678729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45"/>
          <c:y val="0.20738555171165482"/>
          <c:w val="0.65370370370370412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139117696"/>
        <c:axId val="139119232"/>
      </c:barChart>
      <c:catAx>
        <c:axId val="139117696"/>
        <c:scaling>
          <c:orientation val="minMax"/>
        </c:scaling>
        <c:delete val="1"/>
        <c:axPos val="l"/>
        <c:majorTickMark val="out"/>
        <c:minorTickMark val="none"/>
        <c:tickLblPos val="none"/>
        <c:crossAx val="139119232"/>
        <c:crosses val="autoZero"/>
        <c:auto val="1"/>
        <c:lblAlgn val="ctr"/>
        <c:lblOffset val="100"/>
        <c:noMultiLvlLbl val="0"/>
      </c:catAx>
      <c:valAx>
        <c:axId val="13911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39117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1"/>
          <c:y val="0.23143637709879192"/>
          <c:w val="0.6009116498232997"/>
          <c:h val="0.6752492201600347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76</c:v>
                </c:pt>
                <c:pt idx="1">
                  <c:v>7</c:v>
                </c:pt>
                <c:pt idx="2">
                  <c:v>1</c:v>
                </c:pt>
                <c:pt idx="3">
                  <c:v>17</c:v>
                </c:pt>
                <c:pt idx="4">
                  <c:v>1</c:v>
                </c:pt>
                <c:pt idx="5">
                  <c:v>13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51546112"/>
        <c:axId val="151547904"/>
      </c:barChart>
      <c:catAx>
        <c:axId val="151546112"/>
        <c:scaling>
          <c:orientation val="maxMin"/>
        </c:scaling>
        <c:delete val="1"/>
        <c:axPos val="l"/>
        <c:majorTickMark val="out"/>
        <c:minorTickMark val="none"/>
        <c:tickLblPos val="none"/>
        <c:crossAx val="151547904"/>
        <c:crosses val="autoZero"/>
        <c:auto val="1"/>
        <c:lblAlgn val="ctr"/>
        <c:lblOffset val="100"/>
        <c:noMultiLvlLbl val="0"/>
      </c:catAx>
      <c:valAx>
        <c:axId val="1515479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5154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7.1.1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9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77"/>
          <c:y val="0.18780952380952384"/>
          <c:w val="0.60734908136483012"/>
          <c:h val="0.7055238095238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13</c:v>
                </c:pt>
                <c:pt idx="1">
                  <c:v>22</c:v>
                </c:pt>
                <c:pt idx="2">
                  <c:v>33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49216"/>
        <c:axId val="151867392"/>
      </c:barChart>
      <c:catAx>
        <c:axId val="151849216"/>
        <c:scaling>
          <c:orientation val="maxMin"/>
        </c:scaling>
        <c:delete val="1"/>
        <c:axPos val="l"/>
        <c:majorTickMark val="out"/>
        <c:minorTickMark val="none"/>
        <c:tickLblPos val="none"/>
        <c:crossAx val="151867392"/>
        <c:crosses val="autoZero"/>
        <c:auto val="1"/>
        <c:lblAlgn val="ctr"/>
        <c:lblOffset val="100"/>
        <c:noMultiLvlLbl val="0"/>
      </c:catAx>
      <c:valAx>
        <c:axId val="1518673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51849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23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20</c:v>
                </c:pt>
                <c:pt idx="1">
                  <c:v>4</c:v>
                </c:pt>
                <c:pt idx="2">
                  <c:v>24</c:v>
                </c:pt>
                <c:pt idx="3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897600"/>
        <c:axId val="151899136"/>
      </c:barChart>
      <c:catAx>
        <c:axId val="151897600"/>
        <c:scaling>
          <c:orientation val="maxMin"/>
        </c:scaling>
        <c:delete val="1"/>
        <c:axPos val="l"/>
        <c:majorTickMark val="out"/>
        <c:minorTickMark val="none"/>
        <c:tickLblPos val="none"/>
        <c:crossAx val="151899136"/>
        <c:crosses val="autoZero"/>
        <c:auto val="1"/>
        <c:lblAlgn val="ctr"/>
        <c:lblOffset val="100"/>
        <c:noMultiLvlLbl val="0"/>
      </c:catAx>
      <c:valAx>
        <c:axId val="15189913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51897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31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15</c:v>
                </c:pt>
                <c:pt idx="1">
                  <c:v>23</c:v>
                </c:pt>
                <c:pt idx="2">
                  <c:v>14</c:v>
                </c:pt>
                <c:pt idx="3">
                  <c:v>5</c:v>
                </c:pt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478656"/>
        <c:axId val="153480192"/>
      </c:barChart>
      <c:catAx>
        <c:axId val="153478656"/>
        <c:scaling>
          <c:orientation val="maxMin"/>
        </c:scaling>
        <c:delete val="1"/>
        <c:axPos val="l"/>
        <c:majorTickMark val="out"/>
        <c:minorTickMark val="none"/>
        <c:tickLblPos val="none"/>
        <c:crossAx val="153480192"/>
        <c:crosses val="autoZero"/>
        <c:auto val="1"/>
        <c:lblAlgn val="ctr"/>
        <c:lblOffset val="100"/>
        <c:noMultiLvlLbl val="0"/>
      </c:catAx>
      <c:valAx>
        <c:axId val="1534801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53478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7"/>
          <c:y val="3.15789473684210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4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6</c:v>
                </c:pt>
                <c:pt idx="1">
                  <c:v>11</c:v>
                </c:pt>
                <c:pt idx="2">
                  <c:v>14</c:v>
                </c:pt>
                <c:pt idx="3">
                  <c:v>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518848"/>
        <c:axId val="153520384"/>
      </c:barChart>
      <c:catAx>
        <c:axId val="153518848"/>
        <c:scaling>
          <c:orientation val="maxMin"/>
        </c:scaling>
        <c:delete val="1"/>
        <c:axPos val="l"/>
        <c:majorTickMark val="out"/>
        <c:minorTickMark val="none"/>
        <c:tickLblPos val="nextTo"/>
        <c:crossAx val="153520384"/>
        <c:crosses val="autoZero"/>
        <c:auto val="1"/>
        <c:lblAlgn val="ctr"/>
        <c:lblOffset val="100"/>
        <c:noMultiLvlLbl val="0"/>
      </c:catAx>
      <c:valAx>
        <c:axId val="1535203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53518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86"/>
          <c:y val="0.16460794670126724"/>
          <c:w val="0.54648836233828468"/>
          <c:h val="0.576366040955366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3.693877551020408</c:v>
                </c:pt>
                <c:pt idx="1">
                  <c:v>3.3555555555555556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125254272"/>
        <c:axId val="125276544"/>
      </c:barChart>
      <c:catAx>
        <c:axId val="125254272"/>
        <c:scaling>
          <c:orientation val="maxMin"/>
        </c:scaling>
        <c:delete val="1"/>
        <c:axPos val="l"/>
        <c:majorTickMark val="out"/>
        <c:minorTickMark val="none"/>
        <c:tickLblPos val="none"/>
        <c:crossAx val="125276544"/>
        <c:crosses val="autoZero"/>
        <c:auto val="1"/>
        <c:lblAlgn val="ctr"/>
        <c:lblOffset val="100"/>
        <c:noMultiLvlLbl val="0"/>
      </c:catAx>
      <c:valAx>
        <c:axId val="125276544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extTo"/>
        <c:crossAx val="125254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66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31</c:v>
                </c:pt>
                <c:pt idx="1">
                  <c:v>18</c:v>
                </c:pt>
                <c:pt idx="2">
                  <c:v>43</c:v>
                </c:pt>
                <c:pt idx="3">
                  <c:v>22</c:v>
                </c:pt>
                <c:pt idx="4">
                  <c:v>27</c:v>
                </c:pt>
                <c:pt idx="5">
                  <c:v>18</c:v>
                </c:pt>
                <c:pt idx="6">
                  <c:v>22</c:v>
                </c:pt>
                <c:pt idx="7">
                  <c:v>49</c:v>
                </c:pt>
                <c:pt idx="8">
                  <c:v>21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12</c:v>
                </c:pt>
                <c:pt idx="1">
                  <c:v>21</c:v>
                </c:pt>
                <c:pt idx="2">
                  <c:v>10</c:v>
                </c:pt>
                <c:pt idx="3">
                  <c:v>16</c:v>
                </c:pt>
                <c:pt idx="4">
                  <c:v>10</c:v>
                </c:pt>
                <c:pt idx="5">
                  <c:v>20</c:v>
                </c:pt>
                <c:pt idx="6">
                  <c:v>16</c:v>
                </c:pt>
                <c:pt idx="7">
                  <c:v>6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156465408"/>
        <c:axId val="156475392"/>
      </c:barChart>
      <c:catAx>
        <c:axId val="1564654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6475392"/>
        <c:crosses val="autoZero"/>
        <c:auto val="1"/>
        <c:lblAlgn val="ctr"/>
        <c:lblOffset val="100"/>
        <c:noMultiLvlLbl val="0"/>
      </c:catAx>
      <c:valAx>
        <c:axId val="15647539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156465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2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2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22"/>
          <c:y val="9.3768565191898606E-2"/>
          <c:w val="0.5646878140232473"/>
          <c:h val="0.6119165731648792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602924634420689E-3"/>
                  <c:y val="-5.13728143281491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98312710911136E-2"/>
                  <c:y val="-4.55746225338227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71616047993998E-2"/>
                  <c:y val="-4.56891352003424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5.7000000000000002E-2</c:v>
                </c:pt>
                <c:pt idx="1">
                  <c:v>0.126</c:v>
                </c:pt>
                <c:pt idx="2">
                  <c:v>2.5000000000000001E-2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238095238095247E-3"/>
                  <c:y val="-4.8798610120244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29E-2"/>
                  <c:y val="-4.3114322960580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57142857142864E-2"/>
                  <c:y val="-4.5689135200342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8.8999999999999996E-2</c:v>
                </c:pt>
                <c:pt idx="1">
                  <c:v>0.126</c:v>
                </c:pt>
                <c:pt idx="2">
                  <c:v>5.0999999999999997E-2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56992875890512E-2"/>
                  <c:y val="-4.87986101202443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32E-2"/>
                  <c:y val="-4.5574825211108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48E-2"/>
                  <c:y val="-4.76123399660150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0.154</c:v>
                </c:pt>
                <c:pt idx="1">
                  <c:v>0.16</c:v>
                </c:pt>
                <c:pt idx="2">
                  <c:v>0.14399999999999999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809373828271464E-2"/>
                  <c:y val="-5.0836732907008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619047619047616E-2"/>
                  <c:y val="-4.7612542643300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19E-2"/>
                  <c:y val="-4.8263136730961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0.22800000000000001</c:v>
                </c:pt>
                <c:pt idx="1">
                  <c:v>0.252</c:v>
                </c:pt>
                <c:pt idx="2">
                  <c:v>0.22900000000000001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47619047619048"/>
                  <c:y val="-4.8913122786764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47619047619047E-2"/>
                  <c:y val="-4.8262731376389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761904761904763"/>
                  <c:y val="-4.611131198682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0.47199999999999998</c:v>
                </c:pt>
                <c:pt idx="1">
                  <c:v>0.33600000000000002</c:v>
                </c:pt>
                <c:pt idx="2">
                  <c:v>0.55100000000000005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156666880"/>
        <c:axId val="158864128"/>
      </c:barChart>
      <c:catAx>
        <c:axId val="1566668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8864128"/>
        <c:crosses val="autoZero"/>
        <c:auto val="1"/>
        <c:lblAlgn val="ctr"/>
        <c:lblOffset val="100"/>
        <c:noMultiLvlLbl val="0"/>
      </c:catAx>
      <c:valAx>
        <c:axId val="1588641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6666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41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202"/>
          <c:h val="0.75373385552340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</c:v>
                </c:pt>
                <c:pt idx="1">
                  <c:v>3.6969696969696968</c:v>
                </c:pt>
                <c:pt idx="2">
                  <c:v>4.2878787878787881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158911104"/>
        <c:axId val="158916992"/>
      </c:barChart>
      <c:catAx>
        <c:axId val="1589111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8916992"/>
        <c:crosses val="autoZero"/>
        <c:auto val="1"/>
        <c:lblAlgn val="ctr"/>
        <c:lblOffset val="100"/>
        <c:noMultiLvlLbl val="0"/>
      </c:catAx>
      <c:valAx>
        <c:axId val="15891699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5891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2"/>
          <c:y val="5.6276704314150681E-2"/>
          <c:w val="0.53713301462317375"/>
          <c:h val="0.731920554610582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334236675700084E-3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54E-3"/>
                  <c:y val="-4.1109931914513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119487723609017E-3"/>
                  <c:y val="-4.139215241558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357805451623516E-3"/>
                  <c:y val="-4.1109687770747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2267207733785052E-3"/>
                  <c:y val="-4.1079024942044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1.9E-2</c:v>
                </c:pt>
                <c:pt idx="1">
                  <c:v>9.1999999999999998E-2</c:v>
                </c:pt>
                <c:pt idx="2">
                  <c:v>3.2000000000000001E-2</c:v>
                </c:pt>
                <c:pt idx="3">
                  <c:v>2.9000000000000001E-2</c:v>
                </c:pt>
                <c:pt idx="4">
                  <c:v>3.6999999999999998E-2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13E-2"/>
                  <c:y val="-3.9275911352977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873544175772355E-2"/>
                  <c:y val="-4.1705613180750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453317448794079E-2"/>
                  <c:y val="-4.3508554179301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0356471398521991E-3"/>
                  <c:y val="-4.1109354479131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106941419556598E-2"/>
                  <c:y val="-4.107919158785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9.7000000000000003E-2</c:v>
                </c:pt>
                <c:pt idx="1">
                  <c:v>0.14299999999999999</c:v>
                </c:pt>
                <c:pt idx="2">
                  <c:v>5.2999999999999999E-2</c:v>
                </c:pt>
                <c:pt idx="3">
                  <c:v>7.5999999999999998E-2</c:v>
                </c:pt>
                <c:pt idx="4">
                  <c:v>3.6999999999999998E-2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908E-2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016132735181155E-2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80038222172585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915867786030292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91368366188269E-2"/>
                  <c:y val="-4.2747149481789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9.7000000000000003E-2</c:v>
                </c:pt>
                <c:pt idx="1">
                  <c:v>0.214</c:v>
                </c:pt>
                <c:pt idx="2">
                  <c:v>0.13800000000000001</c:v>
                </c:pt>
                <c:pt idx="3">
                  <c:v>0.114</c:v>
                </c:pt>
                <c:pt idx="4">
                  <c:v>0.14699999999999999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74708835154471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964824432406946E-2"/>
                  <c:y val="-4.17056131807502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082934668627413E-2"/>
                  <c:y val="-4.3508720825110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134757977947794E-2"/>
                  <c:y val="-4.56252892346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133727964855457E-2"/>
                  <c:y val="-4.2464518191139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0.214</c:v>
                </c:pt>
                <c:pt idx="1">
                  <c:v>0.316</c:v>
                </c:pt>
                <c:pt idx="2">
                  <c:v>0.28699999999999998</c:v>
                </c:pt>
                <c:pt idx="3">
                  <c:v>0.19</c:v>
                </c:pt>
                <c:pt idx="4">
                  <c:v>0.20200000000000001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3161891997542871"/>
                  <c:y val="-4.562512258882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76632353579915E-2"/>
                  <c:y val="-3.92759172976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055378715958378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592425060342647"/>
                  <c:y val="-4.35088874709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454018602284656"/>
                  <c:y val="-4.24646848369479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0.57299999999999995</c:v>
                </c:pt>
                <c:pt idx="1">
                  <c:v>0.23499999999999999</c:v>
                </c:pt>
                <c:pt idx="2">
                  <c:v>0.48899999999999999</c:v>
                </c:pt>
                <c:pt idx="3">
                  <c:v>0.59</c:v>
                </c:pt>
                <c:pt idx="4">
                  <c:v>0.57799999999999996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887936"/>
        <c:axId val="138889472"/>
      </c:barChart>
      <c:catAx>
        <c:axId val="13888793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38889472"/>
        <c:crosses val="autoZero"/>
        <c:auto val="1"/>
        <c:lblAlgn val="ctr"/>
        <c:lblOffset val="100"/>
        <c:noMultiLvlLbl val="0"/>
      </c:catAx>
      <c:valAx>
        <c:axId val="1388894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38887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14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25"/>
          <c:y val="7.5074476951552699E-2"/>
          <c:w val="0.60033167495854145"/>
          <c:h val="0.83807437436657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4.5238095238095237</c:v>
                </c:pt>
                <c:pt idx="1">
                  <c:v>3.6379310344827585</c:v>
                </c:pt>
                <c:pt idx="2">
                  <c:v>4.25</c:v>
                </c:pt>
                <c:pt idx="3">
                  <c:v>4.4285714285714288</c:v>
                </c:pt>
                <c:pt idx="4">
                  <c:v>4.34375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232384"/>
        <c:axId val="139233920"/>
      </c:barChart>
      <c:catAx>
        <c:axId val="1392323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39233920"/>
        <c:crosses val="autoZero"/>
        <c:auto val="1"/>
        <c:lblAlgn val="ctr"/>
        <c:lblOffset val="100"/>
        <c:noMultiLvlLbl val="0"/>
      </c:catAx>
      <c:valAx>
        <c:axId val="13923392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39232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0.57692307692307687</c:v>
                </c:pt>
                <c:pt idx="1">
                  <c:v>0.13461538461538461</c:v>
                </c:pt>
                <c:pt idx="2">
                  <c:v>0.13600000000000001</c:v>
                </c:pt>
                <c:pt idx="3">
                  <c:v>0.13300000000000001</c:v>
                </c:pt>
                <c:pt idx="4">
                  <c:v>2.3E-2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1630695443668E-3"/>
                  <c:y val="0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0.125</c:v>
                </c:pt>
                <c:pt idx="1">
                  <c:v>0.19230769230769232</c:v>
                </c:pt>
                <c:pt idx="2">
                  <c:v>0.35</c:v>
                </c:pt>
                <c:pt idx="3">
                  <c:v>0.255</c:v>
                </c:pt>
                <c:pt idx="4">
                  <c:v>5.8000000000000003E-2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0.125</c:v>
                </c:pt>
                <c:pt idx="1">
                  <c:v>0.14423076923076922</c:v>
                </c:pt>
                <c:pt idx="2">
                  <c:v>0.34</c:v>
                </c:pt>
                <c:pt idx="3">
                  <c:v>0.378</c:v>
                </c:pt>
                <c:pt idx="4">
                  <c:v>2.3E-2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6.3948840927258175E-3"/>
                  <c:y val="0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0.16346153846153846</c:v>
                </c:pt>
                <c:pt idx="1">
                  <c:v>0.52884615384615385</c:v>
                </c:pt>
                <c:pt idx="2">
                  <c:v>0.155</c:v>
                </c:pt>
                <c:pt idx="3">
                  <c:v>0.153</c:v>
                </c:pt>
                <c:pt idx="4">
                  <c:v>1.2E-2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9.6153846153846159E-3</c:v>
                </c:pt>
                <c:pt idx="1">
                  <c:v>0</c:v>
                </c:pt>
                <c:pt idx="2">
                  <c:v>1.9E-2</c:v>
                </c:pt>
                <c:pt idx="3">
                  <c:v>8.2000000000000003E-2</c:v>
                </c:pt>
                <c:pt idx="4">
                  <c:v>0.88400000000000001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980864"/>
        <c:axId val="150990848"/>
      </c:barChart>
      <c:catAx>
        <c:axId val="15098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150990848"/>
        <c:crosses val="autoZero"/>
        <c:auto val="1"/>
        <c:lblAlgn val="ctr"/>
        <c:lblOffset val="100"/>
        <c:noMultiLvlLbl val="0"/>
      </c:catAx>
      <c:valAx>
        <c:axId val="15099084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0980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29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39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76"/>
          <c:y val="8.0156402737048119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8110661268555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558E-3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115618025194298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0.107</c:v>
                </c:pt>
                <c:pt idx="1">
                  <c:v>7.0999999999999994E-2</c:v>
                </c:pt>
                <c:pt idx="2">
                  <c:v>0.14299999999999999</c:v>
                </c:pt>
                <c:pt idx="3">
                  <c:v>0.219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42645074251E-2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851102114266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19433198380566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955516928371746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0.182</c:v>
                </c:pt>
                <c:pt idx="1">
                  <c:v>5.6000000000000001E-2</c:v>
                </c:pt>
                <c:pt idx="2">
                  <c:v>0.10100000000000001</c:v>
                </c:pt>
                <c:pt idx="3">
                  <c:v>0.115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4965786901270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178607379664678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0.25600000000000001</c:v>
                </c:pt>
                <c:pt idx="1">
                  <c:v>0.19</c:v>
                </c:pt>
                <c:pt idx="2">
                  <c:v>0.30299999999999999</c:v>
                </c:pt>
                <c:pt idx="3">
                  <c:v>0.27100000000000002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7606837606838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48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769162761546794E-2"/>
                  <c:y val="-4.30105987484702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0.215</c:v>
                </c:pt>
                <c:pt idx="1">
                  <c:v>0.32500000000000001</c:v>
                </c:pt>
                <c:pt idx="2">
                  <c:v>0.21</c:v>
                </c:pt>
                <c:pt idx="3">
                  <c:v>0.16700000000000001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38596491224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088127077203183E-2"/>
                  <c:y val="-4.4965632961568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0.24</c:v>
                </c:pt>
                <c:pt idx="1">
                  <c:v>0.35699999999999998</c:v>
                </c:pt>
                <c:pt idx="2">
                  <c:v>0.24399999999999999</c:v>
                </c:pt>
                <c:pt idx="3">
                  <c:v>0.22900000000000001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151171840"/>
        <c:axId val="151173376"/>
      </c:barChart>
      <c:catAx>
        <c:axId val="1511718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51173376"/>
        <c:crosses val="autoZero"/>
        <c:auto val="1"/>
        <c:lblAlgn val="ctr"/>
        <c:lblOffset val="100"/>
        <c:noMultiLvlLbl val="0"/>
      </c:catAx>
      <c:valAx>
        <c:axId val="1511733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1171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2"/>
          <c:y val="0.82583985652819936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Promoción dentro de la carrera académica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8"/>
  <sheetViews>
    <sheetView showGridLines="0" tabSelected="1" workbookViewId="0">
      <selection activeCell="O15" sqref="O15"/>
    </sheetView>
  </sheetViews>
  <sheetFormatPr defaultRowHeight="15" x14ac:dyDescent="0.25"/>
  <cols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0" t="s">
        <v>69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25"/>
    </row>
    <row r="4" spans="1:19" x14ac:dyDescent="0.25">
      <c r="K4" s="2"/>
      <c r="L4" s="2"/>
      <c r="M4" s="2"/>
      <c r="N4" s="2"/>
      <c r="O4" s="2"/>
      <c r="P4" s="2"/>
      <c r="Q4" s="2"/>
      <c r="R4" s="2"/>
      <c r="S4" s="2"/>
    </row>
    <row r="5" spans="1:19" x14ac:dyDescent="0.25"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K6" s="2"/>
      <c r="L6" s="3"/>
      <c r="M6" s="3"/>
      <c r="N6" s="3"/>
      <c r="O6" s="3"/>
      <c r="P6" s="3"/>
      <c r="Q6" s="3"/>
      <c r="R6" s="3"/>
      <c r="S6" s="3"/>
    </row>
    <row r="7" spans="1:19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</row>
    <row r="8" spans="1:19" x14ac:dyDescent="0.25">
      <c r="K8" s="2"/>
      <c r="L8" s="4" t="s">
        <v>40</v>
      </c>
      <c r="M8" s="5">
        <v>7.0000000000000007E-2</v>
      </c>
      <c r="N8" s="5">
        <v>0.105</v>
      </c>
      <c r="O8" s="5">
        <v>0.25600000000000001</v>
      </c>
      <c r="P8" s="5">
        <v>0.36</v>
      </c>
      <c r="Q8" s="5">
        <v>0.20899999999999999</v>
      </c>
      <c r="R8" s="6">
        <f>(6*1+9*2+22*3+31*4+18*5)/86</f>
        <v>3.5348837209302326</v>
      </c>
      <c r="S8" s="3"/>
    </row>
    <row r="9" spans="1:19" x14ac:dyDescent="0.25">
      <c r="K9" s="2"/>
      <c r="L9" s="3" t="s">
        <v>0</v>
      </c>
      <c r="M9" s="5">
        <v>0.14799999999999999</v>
      </c>
      <c r="N9" s="5">
        <v>0.111</v>
      </c>
      <c r="O9" s="5">
        <v>0.247</v>
      </c>
      <c r="P9" s="5">
        <v>0.21</v>
      </c>
      <c r="Q9" s="5">
        <v>0.28399999999999997</v>
      </c>
      <c r="R9" s="6">
        <f>(12*1+9*2+20*3+17*4+23*5)/81</f>
        <v>3.3703703703703702</v>
      </c>
      <c r="S9" s="3"/>
    </row>
    <row r="10" spans="1:19" x14ac:dyDescent="0.25">
      <c r="K10" s="2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8" spans="12:20" x14ac:dyDescent="0.25">
      <c r="O18" s="1"/>
    </row>
    <row r="28" spans="12:20" x14ac:dyDescent="0.25">
      <c r="L28" s="2"/>
      <c r="M28" s="2"/>
      <c r="N28" s="2"/>
      <c r="O28" s="2"/>
      <c r="P28" s="2"/>
      <c r="Q28" s="2"/>
      <c r="R28" s="2"/>
      <c r="S28" s="2"/>
      <c r="T28" s="2"/>
    </row>
    <row r="29" spans="12:20" x14ac:dyDescent="0.25">
      <c r="L29" s="3"/>
      <c r="M29" s="3"/>
      <c r="N29" s="3"/>
      <c r="O29" s="3"/>
      <c r="P29" s="3"/>
      <c r="Q29" s="3"/>
      <c r="R29" s="3"/>
      <c r="S29" s="3"/>
      <c r="T29" s="3"/>
    </row>
    <row r="30" spans="12:20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</row>
    <row r="31" spans="12:20" x14ac:dyDescent="0.25">
      <c r="L31" s="3"/>
      <c r="M31" s="4" t="s">
        <v>6</v>
      </c>
      <c r="N31" s="5">
        <v>4.1000000000000002E-2</v>
      </c>
      <c r="O31" s="5">
        <v>0.10199999999999999</v>
      </c>
      <c r="P31" s="5">
        <v>0.224</v>
      </c>
      <c r="Q31" s="5">
        <v>0.38800000000000001</v>
      </c>
      <c r="R31" s="5">
        <v>0.245</v>
      </c>
      <c r="S31" s="6">
        <f>(2*1+5*2+11*3+19*4+12*5)/49</f>
        <v>3.693877551020408</v>
      </c>
      <c r="T31" s="3"/>
    </row>
    <row r="32" spans="12:20" x14ac:dyDescent="0.25">
      <c r="L32" s="3"/>
      <c r="M32" s="3" t="s">
        <v>0</v>
      </c>
      <c r="N32" s="5">
        <v>0.13300000000000001</v>
      </c>
      <c r="O32" s="5">
        <v>0.156</v>
      </c>
      <c r="P32" s="5">
        <v>0.2</v>
      </c>
      <c r="Q32" s="5">
        <v>0.24399999999999999</v>
      </c>
      <c r="R32" s="5">
        <v>0.26700000000000002</v>
      </c>
      <c r="S32" s="6">
        <f>(6*1+7*2+9*3+11*4+12*5)/45</f>
        <v>3.3555555555555556</v>
      </c>
      <c r="T32" s="3"/>
    </row>
    <row r="33" spans="12:20" x14ac:dyDescent="0.25">
      <c r="L33" s="3"/>
      <c r="M33" s="3"/>
      <c r="N33" s="3"/>
      <c r="O33" s="3"/>
      <c r="P33" s="3"/>
      <c r="Q33" s="3"/>
      <c r="R33" s="3"/>
      <c r="S33" s="3"/>
      <c r="T33" s="3"/>
    </row>
    <row r="34" spans="12:20" x14ac:dyDescent="0.25">
      <c r="L34" s="2"/>
      <c r="M34" s="2"/>
      <c r="N34" s="2"/>
      <c r="O34" s="2"/>
      <c r="P34" s="2"/>
      <c r="Q34" s="2"/>
      <c r="R34" s="2"/>
      <c r="S34" s="2"/>
      <c r="T34" s="2"/>
    </row>
    <row r="42" spans="12:20" x14ac:dyDescent="0.25">
      <c r="M42" s="2"/>
      <c r="N42" s="2"/>
      <c r="O42" s="2"/>
      <c r="P42" s="2"/>
      <c r="Q42" s="2"/>
      <c r="R42" s="3"/>
    </row>
    <row r="43" spans="12:20" x14ac:dyDescent="0.25">
      <c r="M43" s="2"/>
      <c r="N43" s="2"/>
      <c r="O43" s="2"/>
      <c r="P43" s="2"/>
      <c r="Q43" s="2"/>
      <c r="R43" s="3"/>
    </row>
    <row r="44" spans="12:20" x14ac:dyDescent="0.25">
      <c r="M44" s="2"/>
      <c r="N44" s="3"/>
      <c r="O44" s="3"/>
      <c r="P44" s="3"/>
      <c r="Q44" s="3"/>
      <c r="R44" s="3"/>
      <c r="S44" s="3"/>
    </row>
    <row r="45" spans="12:20" x14ac:dyDescent="0.25">
      <c r="M45" s="2"/>
      <c r="N45" s="3"/>
      <c r="O45" s="3" t="s">
        <v>4</v>
      </c>
      <c r="P45" s="3" t="s">
        <v>5</v>
      </c>
      <c r="Q45" s="3"/>
      <c r="R45" s="3"/>
      <c r="S45" s="3"/>
    </row>
    <row r="46" spans="12:20" x14ac:dyDescent="0.25">
      <c r="M46" s="2"/>
      <c r="N46" s="3">
        <v>1</v>
      </c>
      <c r="O46" s="7">
        <v>31</v>
      </c>
      <c r="P46" s="7">
        <v>12</v>
      </c>
      <c r="Q46" s="3"/>
      <c r="R46" s="3"/>
      <c r="S46" s="3"/>
    </row>
    <row r="47" spans="12:20" x14ac:dyDescent="0.25">
      <c r="M47" s="2"/>
      <c r="N47" s="3">
        <v>2</v>
      </c>
      <c r="O47" s="7">
        <v>18</v>
      </c>
      <c r="P47" s="7">
        <v>21</v>
      </c>
      <c r="Q47" s="3"/>
      <c r="R47" s="3"/>
      <c r="S47" s="3"/>
    </row>
    <row r="48" spans="12:20" x14ac:dyDescent="0.25">
      <c r="M48" s="2"/>
      <c r="N48" s="3">
        <v>3</v>
      </c>
      <c r="O48" s="7">
        <v>43</v>
      </c>
      <c r="P48" s="7">
        <v>10</v>
      </c>
      <c r="Q48" s="3"/>
      <c r="R48" s="3"/>
      <c r="S48" s="3"/>
    </row>
    <row r="49" spans="13:19" x14ac:dyDescent="0.25">
      <c r="M49" s="2"/>
      <c r="N49" s="3">
        <v>4</v>
      </c>
      <c r="O49" s="7">
        <v>22</v>
      </c>
      <c r="P49" s="7">
        <v>16</v>
      </c>
      <c r="Q49" s="3"/>
      <c r="R49" s="3"/>
      <c r="S49" s="3"/>
    </row>
    <row r="50" spans="13:19" x14ac:dyDescent="0.25">
      <c r="M50" s="2"/>
      <c r="N50" s="3">
        <v>5</v>
      </c>
      <c r="O50" s="7">
        <v>27</v>
      </c>
      <c r="P50" s="7">
        <v>10</v>
      </c>
      <c r="Q50" s="3"/>
      <c r="R50" s="3"/>
      <c r="S50" s="3"/>
    </row>
    <row r="51" spans="13:19" x14ac:dyDescent="0.25">
      <c r="M51" s="2"/>
      <c r="N51" s="3">
        <v>6</v>
      </c>
      <c r="O51" s="7">
        <v>18</v>
      </c>
      <c r="P51" s="7">
        <v>20</v>
      </c>
      <c r="Q51" s="3"/>
      <c r="R51" s="3"/>
      <c r="S51" s="3"/>
    </row>
    <row r="52" spans="13:19" x14ac:dyDescent="0.25">
      <c r="M52" s="2"/>
      <c r="N52" s="3">
        <v>7</v>
      </c>
      <c r="O52" s="7">
        <v>22</v>
      </c>
      <c r="P52" s="7">
        <v>16</v>
      </c>
      <c r="Q52" s="3"/>
      <c r="R52" s="3"/>
      <c r="S52" s="3"/>
    </row>
    <row r="53" spans="13:19" x14ac:dyDescent="0.25">
      <c r="M53" s="2"/>
      <c r="N53" s="3">
        <v>8</v>
      </c>
      <c r="O53" s="7">
        <v>49</v>
      </c>
      <c r="P53" s="7">
        <v>6</v>
      </c>
      <c r="Q53" s="3"/>
      <c r="R53" s="3"/>
      <c r="S53" s="3"/>
    </row>
    <row r="54" spans="13:19" x14ac:dyDescent="0.25">
      <c r="M54" s="2"/>
      <c r="N54" s="3">
        <v>9</v>
      </c>
      <c r="O54" s="7">
        <v>21</v>
      </c>
      <c r="P54" s="7">
        <v>8</v>
      </c>
      <c r="Q54" s="3"/>
      <c r="R54" s="3"/>
      <c r="S54" s="3"/>
    </row>
    <row r="55" spans="13:19" x14ac:dyDescent="0.25">
      <c r="M55" s="2"/>
      <c r="N55" s="3"/>
      <c r="O55" s="3"/>
      <c r="P55" s="3"/>
      <c r="Q55" s="3"/>
      <c r="R55" s="3"/>
      <c r="S55" s="3"/>
    </row>
    <row r="56" spans="13:19" x14ac:dyDescent="0.25">
      <c r="M56" s="2"/>
      <c r="N56" s="3"/>
      <c r="O56" s="3"/>
      <c r="P56" s="3"/>
      <c r="Q56" s="3"/>
      <c r="R56" s="3"/>
      <c r="S56" s="3"/>
    </row>
    <row r="57" spans="13:19" x14ac:dyDescent="0.25">
      <c r="M57" s="2"/>
      <c r="N57" s="3"/>
      <c r="O57" s="3"/>
      <c r="P57" s="3"/>
      <c r="Q57" s="3"/>
      <c r="R57" s="3"/>
      <c r="S57" s="3"/>
    </row>
    <row r="58" spans="13:19" x14ac:dyDescent="0.25">
      <c r="N58" s="3"/>
      <c r="O58" s="3"/>
      <c r="P58" s="3"/>
      <c r="Q58" s="3"/>
      <c r="R58" s="3"/>
      <c r="S58" s="3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6"/>
  <sheetViews>
    <sheetView showGridLines="0" workbookViewId="0">
      <selection activeCell="O39" sqref="O39:W45"/>
    </sheetView>
  </sheetViews>
  <sheetFormatPr defaultRowHeight="15" x14ac:dyDescent="0.25"/>
  <sheetData>
    <row r="2" spans="1:22" ht="27.75" customHeight="1" x14ac:dyDescent="0.35">
      <c r="A2" s="30" t="s">
        <v>70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24"/>
    </row>
    <row r="7" spans="1:22" x14ac:dyDescent="0.25">
      <c r="N7" s="2"/>
      <c r="O7" s="2"/>
      <c r="P7" s="2"/>
      <c r="Q7" s="2"/>
      <c r="R7" s="2"/>
      <c r="S7" s="2"/>
      <c r="T7" s="2"/>
      <c r="U7" s="2"/>
    </row>
    <row r="8" spans="1:22" x14ac:dyDescent="0.25"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M9" s="2"/>
      <c r="N9" s="3"/>
      <c r="O9" s="3"/>
      <c r="P9" s="3"/>
      <c r="Q9" s="3"/>
      <c r="R9" s="3"/>
      <c r="S9" s="3"/>
      <c r="T9" s="3"/>
      <c r="U9" s="2"/>
      <c r="V9" s="2"/>
    </row>
    <row r="10" spans="1:22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</row>
    <row r="11" spans="1:22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</row>
    <row r="12" spans="1:22" x14ac:dyDescent="0.25">
      <c r="M12" s="2"/>
      <c r="N12" s="4">
        <v>1</v>
      </c>
      <c r="O12" s="5">
        <v>5.7000000000000002E-2</v>
      </c>
      <c r="P12" s="5">
        <v>8.8999999999999996E-2</v>
      </c>
      <c r="Q12" s="5">
        <v>0.154</v>
      </c>
      <c r="R12" s="5">
        <v>0.22800000000000001</v>
      </c>
      <c r="S12" s="5">
        <v>0.47199999999999998</v>
      </c>
      <c r="T12" s="6">
        <f>(7*1+11*2+19*3+28*4+58*5)/123</f>
        <v>3.9674796747967478</v>
      </c>
      <c r="U12" s="2"/>
      <c r="V12" s="2"/>
    </row>
    <row r="13" spans="1:22" x14ac:dyDescent="0.25">
      <c r="M13" s="2"/>
      <c r="N13" s="3">
        <v>2</v>
      </c>
      <c r="O13" s="5">
        <v>0.126</v>
      </c>
      <c r="P13" s="5">
        <v>0.126</v>
      </c>
      <c r="Q13" s="5">
        <v>0.16</v>
      </c>
      <c r="R13" s="5">
        <v>0.252</v>
      </c>
      <c r="S13" s="5">
        <v>0.33600000000000002</v>
      </c>
      <c r="T13" s="6">
        <f>(15*1+15*2+19*3+30*4+40*5)/119</f>
        <v>3.5462184873949578</v>
      </c>
      <c r="U13" s="2"/>
      <c r="V13" s="2"/>
    </row>
    <row r="14" spans="1:22" x14ac:dyDescent="0.25">
      <c r="M14" s="2"/>
      <c r="N14" s="3">
        <v>3</v>
      </c>
      <c r="O14" s="5">
        <v>2.5000000000000001E-2</v>
      </c>
      <c r="P14" s="5">
        <v>5.0999999999999997E-2</v>
      </c>
      <c r="Q14" s="5">
        <v>0.14399999999999999</v>
      </c>
      <c r="R14" s="5">
        <v>0.22900000000000001</v>
      </c>
      <c r="S14" s="5">
        <v>0.55100000000000005</v>
      </c>
      <c r="T14" s="6">
        <f>(3*1+6*2+17*3+27*4+65*5)/118</f>
        <v>4.2288135593220337</v>
      </c>
      <c r="U14" s="2"/>
      <c r="V14" s="2"/>
    </row>
    <row r="15" spans="1:22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</row>
    <row r="16" spans="1:22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4:23" x14ac:dyDescent="0.25">
      <c r="N38" s="3"/>
      <c r="O38" s="3"/>
      <c r="P38" s="3"/>
      <c r="Q38" s="3"/>
      <c r="R38" s="3"/>
      <c r="S38" s="3"/>
      <c r="T38" s="3"/>
      <c r="U38" s="3"/>
      <c r="V38" s="3"/>
    </row>
    <row r="39" spans="14:23" x14ac:dyDescent="0.25">
      <c r="N39" s="2"/>
      <c r="O39" s="3"/>
      <c r="P39" s="3"/>
      <c r="Q39" s="3"/>
      <c r="R39" s="3"/>
      <c r="S39" s="3"/>
      <c r="T39" s="3"/>
      <c r="U39" s="3"/>
      <c r="V39" s="3"/>
      <c r="W39" s="3"/>
    </row>
    <row r="40" spans="14:23" x14ac:dyDescent="0.25">
      <c r="N40" s="2"/>
      <c r="O40" s="3"/>
      <c r="P40" s="3"/>
      <c r="Q40" s="3"/>
      <c r="R40" s="3"/>
      <c r="S40" s="3"/>
      <c r="T40" s="3"/>
      <c r="U40" s="3"/>
      <c r="V40" s="3"/>
      <c r="W40" s="3"/>
    </row>
    <row r="41" spans="14:23" x14ac:dyDescent="0.25"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  <c r="W41" s="3"/>
    </row>
    <row r="42" spans="14:23" x14ac:dyDescent="0.25">
      <c r="N42" s="2"/>
      <c r="O42" s="4">
        <v>1</v>
      </c>
      <c r="P42" s="5">
        <v>7.3999999999999996E-2</v>
      </c>
      <c r="Q42" s="5">
        <v>7.3999999999999996E-2</v>
      </c>
      <c r="R42" s="5">
        <v>0.11799999999999999</v>
      </c>
      <c r="S42" s="5">
        <v>0.25</v>
      </c>
      <c r="T42" s="5">
        <v>0.48499999999999999</v>
      </c>
      <c r="U42" s="6">
        <f>(5*1+5*2+8*3+17*4+33*5)/68</f>
        <v>4</v>
      </c>
      <c r="V42" s="3"/>
      <c r="W42" s="3"/>
    </row>
    <row r="43" spans="14:23" x14ac:dyDescent="0.25">
      <c r="N43" s="2"/>
      <c r="O43" s="3">
        <v>2</v>
      </c>
      <c r="P43" s="5">
        <v>0.121</v>
      </c>
      <c r="Q43" s="5">
        <v>0.106</v>
      </c>
      <c r="R43" s="5">
        <v>0.106</v>
      </c>
      <c r="S43" s="5">
        <v>0.28799999999999998</v>
      </c>
      <c r="T43" s="5">
        <v>0.379</v>
      </c>
      <c r="U43" s="6">
        <f>(8*1+7*2+7*3+19*4+25*5)/66</f>
        <v>3.6969696969696968</v>
      </c>
      <c r="V43" s="3"/>
      <c r="W43" s="3"/>
    </row>
    <row r="44" spans="14:23" x14ac:dyDescent="0.25">
      <c r="N44" s="2"/>
      <c r="O44" s="3">
        <v>3</v>
      </c>
      <c r="P44" s="5">
        <v>4.4999999999999998E-2</v>
      </c>
      <c r="Q44" s="5">
        <v>6.0999999999999999E-2</v>
      </c>
      <c r="R44" s="5">
        <v>6.0999999999999999E-2</v>
      </c>
      <c r="S44" s="5">
        <v>0.22700000000000001</v>
      </c>
      <c r="T44" s="5">
        <v>0.60599999999999998</v>
      </c>
      <c r="U44" s="6">
        <f>(3*1+4*2+4*3+15*4+40*5)/66</f>
        <v>4.2878787878787881</v>
      </c>
      <c r="V44" s="3"/>
      <c r="W44" s="3"/>
    </row>
    <row r="45" spans="14:23" x14ac:dyDescent="0.25">
      <c r="N45" s="2"/>
      <c r="O45" s="3"/>
      <c r="P45" s="3"/>
      <c r="Q45" s="3"/>
      <c r="R45" s="3"/>
      <c r="S45" s="3"/>
      <c r="T45" s="3"/>
      <c r="U45" s="3"/>
      <c r="V45" s="3"/>
      <c r="W45" s="3"/>
    </row>
    <row r="46" spans="14:23" x14ac:dyDescent="0.25">
      <c r="N46" s="2"/>
      <c r="O46" s="2"/>
      <c r="P46" s="2"/>
      <c r="Q46" s="2"/>
      <c r="R46" s="2"/>
      <c r="S46" s="2"/>
      <c r="T46" s="2"/>
      <c r="U46" s="2"/>
      <c r="V46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/>
  </sheetViews>
  <sheetFormatPr defaultRowHeight="15" x14ac:dyDescent="0.25"/>
  <sheetData>
    <row r="2" spans="1:20" ht="31.5" customHeight="1" x14ac:dyDescent="0.35">
      <c r="A2" s="30" t="s">
        <v>71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3"/>
      <c r="L8" s="3"/>
      <c r="M8" s="2"/>
      <c r="N8" s="2"/>
      <c r="O8" s="2"/>
      <c r="P8" s="2"/>
      <c r="Q8" s="2"/>
      <c r="R8" s="2"/>
      <c r="S8" s="2"/>
      <c r="T8" s="3"/>
    </row>
    <row r="9" spans="1:20" x14ac:dyDescent="0.25"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3"/>
      <c r="L11" s="3"/>
      <c r="M11" s="4">
        <v>1</v>
      </c>
      <c r="N11" s="5">
        <v>1.9E-2</v>
      </c>
      <c r="O11" s="5">
        <v>9.7000000000000003E-2</v>
      </c>
      <c r="P11" s="5">
        <v>9.7000000000000003E-2</v>
      </c>
      <c r="Q11" s="5">
        <v>0.214</v>
      </c>
      <c r="R11" s="5">
        <v>0.57299999999999995</v>
      </c>
      <c r="S11" s="6">
        <f>(2*1+10*2+10*3+22*4+59*5)/103</f>
        <v>4.2233009708737868</v>
      </c>
      <c r="T11" s="3"/>
    </row>
    <row r="12" spans="1:20" x14ac:dyDescent="0.25">
      <c r="K12" s="3"/>
      <c r="L12" s="3"/>
      <c r="M12" s="3">
        <v>2</v>
      </c>
      <c r="N12" s="5">
        <v>9.1999999999999998E-2</v>
      </c>
      <c r="O12" s="5">
        <v>0.14299999999999999</v>
      </c>
      <c r="P12" s="5">
        <v>0.214</v>
      </c>
      <c r="Q12" s="5">
        <v>0.316</v>
      </c>
      <c r="R12" s="5">
        <v>0.23499999999999999</v>
      </c>
      <c r="S12" s="6">
        <f>(9*1+14*2+21*3+31*4+23*5)/98</f>
        <v>3.4591836734693877</v>
      </c>
      <c r="T12" s="3"/>
    </row>
    <row r="13" spans="1:20" x14ac:dyDescent="0.25">
      <c r="K13" s="3"/>
      <c r="L13" s="3"/>
      <c r="M13" s="3">
        <v>3</v>
      </c>
      <c r="N13" s="5">
        <v>3.2000000000000001E-2</v>
      </c>
      <c r="O13" s="5">
        <v>5.2999999999999999E-2</v>
      </c>
      <c r="P13" s="5">
        <v>0.13800000000000001</v>
      </c>
      <c r="Q13" s="5">
        <v>0.28699999999999998</v>
      </c>
      <c r="R13" s="5">
        <v>0.48899999999999999</v>
      </c>
      <c r="S13" s="6">
        <f>(3*1+5*2+13*3+27*4+46*5)/94</f>
        <v>4.1489361702127656</v>
      </c>
      <c r="T13" s="3"/>
    </row>
    <row r="14" spans="1:20" x14ac:dyDescent="0.25">
      <c r="K14" s="3"/>
      <c r="L14" s="3"/>
      <c r="M14" s="3">
        <v>4</v>
      </c>
      <c r="N14" s="5">
        <v>2.9000000000000001E-2</v>
      </c>
      <c r="O14" s="5">
        <v>7.5999999999999998E-2</v>
      </c>
      <c r="P14" s="5">
        <v>0.114</v>
      </c>
      <c r="Q14" s="5">
        <v>0.19</v>
      </c>
      <c r="R14" s="5">
        <v>0.59</v>
      </c>
      <c r="S14" s="6">
        <f>(3*1+8*2+12*3+20*4+62*5)/105</f>
        <v>4.2380952380952381</v>
      </c>
      <c r="T14" s="3"/>
    </row>
    <row r="15" spans="1:20" x14ac:dyDescent="0.25">
      <c r="K15" s="3"/>
      <c r="L15" s="3"/>
      <c r="M15" s="3">
        <v>5</v>
      </c>
      <c r="N15" s="5">
        <v>3.6999999999999998E-2</v>
      </c>
      <c r="O15" s="5">
        <v>3.6999999999999998E-2</v>
      </c>
      <c r="P15" s="5">
        <v>0.14699999999999999</v>
      </c>
      <c r="Q15" s="5">
        <v>0.20200000000000001</v>
      </c>
      <c r="R15" s="5">
        <v>0.57799999999999996</v>
      </c>
      <c r="S15" s="6">
        <f>(4*1+4*2+16*3+22*4+63*5)/109</f>
        <v>4.2477064220183482</v>
      </c>
      <c r="T15" s="3"/>
    </row>
    <row r="16" spans="1:20" x14ac:dyDescent="0.25"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3"/>
      <c r="M17" s="2"/>
      <c r="N17" s="2"/>
      <c r="O17" s="2"/>
      <c r="P17" s="2"/>
      <c r="Q17" s="2"/>
      <c r="R17" s="2"/>
      <c r="S17" s="2"/>
      <c r="T17" s="3"/>
    </row>
    <row r="44" spans="15:24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5:24" x14ac:dyDescent="0.25"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5:24" x14ac:dyDescent="0.25"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2"/>
      <c r="X47" s="2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2"/>
      <c r="X48" s="2"/>
    </row>
    <row r="49" spans="15:24" x14ac:dyDescent="0.25">
      <c r="O49" s="2"/>
      <c r="P49" s="4">
        <v>1</v>
      </c>
      <c r="Q49" s="5">
        <v>0</v>
      </c>
      <c r="R49" s="5">
        <v>6.3E-2</v>
      </c>
      <c r="S49" s="5">
        <v>3.2000000000000001E-2</v>
      </c>
      <c r="T49" s="5">
        <v>0.222</v>
      </c>
      <c r="U49" s="5">
        <v>0.68300000000000005</v>
      </c>
      <c r="V49" s="6">
        <f>(0*1+4*2+2*3+14*4+43*5)/63</f>
        <v>4.5238095238095237</v>
      </c>
      <c r="W49" s="2"/>
      <c r="X49" s="2"/>
    </row>
    <row r="50" spans="15:24" x14ac:dyDescent="0.25">
      <c r="O50" s="2"/>
      <c r="P50" s="3">
        <v>2</v>
      </c>
      <c r="Q50" s="5">
        <v>8.5999999999999993E-2</v>
      </c>
      <c r="R50" s="5">
        <v>8.5999999999999993E-2</v>
      </c>
      <c r="S50" s="5">
        <v>0.20699999999999999</v>
      </c>
      <c r="T50" s="5">
        <v>0.34499999999999997</v>
      </c>
      <c r="U50" s="5">
        <v>0.27600000000000002</v>
      </c>
      <c r="V50" s="6">
        <f>(5*1+5*2+12*3+20*4+16*5)/58</f>
        <v>3.6379310344827585</v>
      </c>
      <c r="W50" s="2"/>
      <c r="X50" s="2"/>
    </row>
    <row r="51" spans="15:24" x14ac:dyDescent="0.25">
      <c r="O51" s="2"/>
      <c r="P51" s="3">
        <v>3</v>
      </c>
      <c r="Q51" s="5">
        <v>3.5999999999999997E-2</v>
      </c>
      <c r="R51" s="5">
        <v>5.3999999999999999E-2</v>
      </c>
      <c r="S51" s="5">
        <v>7.0999999999999994E-2</v>
      </c>
      <c r="T51" s="5">
        <v>0.30399999999999999</v>
      </c>
      <c r="U51" s="5">
        <v>0.53600000000000003</v>
      </c>
      <c r="V51" s="6">
        <f>(2*1+3*2+4*3+17*4+30*5)/56</f>
        <v>4.25</v>
      </c>
      <c r="W51" s="2"/>
      <c r="X51" s="2"/>
    </row>
    <row r="52" spans="15:24" x14ac:dyDescent="0.25">
      <c r="O52" s="2"/>
      <c r="P52" s="3">
        <v>4</v>
      </c>
      <c r="Q52" s="5">
        <v>1.6E-2</v>
      </c>
      <c r="R52" s="5">
        <v>6.3E-2</v>
      </c>
      <c r="S52" s="5">
        <v>7.9000000000000001E-2</v>
      </c>
      <c r="T52" s="5">
        <v>0.159</v>
      </c>
      <c r="U52" s="5">
        <v>0.68300000000000005</v>
      </c>
      <c r="V52" s="6">
        <f>(1*1+4*2+5*3+10*4+43*5)/63</f>
        <v>4.4285714285714288</v>
      </c>
      <c r="W52" s="2"/>
      <c r="X52" s="2"/>
    </row>
    <row r="53" spans="15:24" x14ac:dyDescent="0.25">
      <c r="O53" s="2"/>
      <c r="P53" s="3">
        <v>5</v>
      </c>
      <c r="Q53" s="5">
        <v>1.6E-2</v>
      </c>
      <c r="R53" s="5">
        <v>6.2E-2</v>
      </c>
      <c r="S53" s="5">
        <v>0.109</v>
      </c>
      <c r="T53" s="5">
        <v>0.188</v>
      </c>
      <c r="U53" s="5">
        <v>0.625</v>
      </c>
      <c r="V53" s="6">
        <f>(1*1+4*2+7*3+12*4+40*5)/64</f>
        <v>4.34375</v>
      </c>
      <c r="W53" s="2"/>
      <c r="X53" s="2"/>
    </row>
    <row r="54" spans="15:24" x14ac:dyDescent="0.25"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5:24" x14ac:dyDescent="0.25"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Q57" s="2"/>
      <c r="R57" s="2"/>
      <c r="S57" s="2"/>
      <c r="T57" s="2"/>
      <c r="U57" s="2"/>
      <c r="V57" s="2"/>
      <c r="W57" s="2"/>
      <c r="X57" s="2"/>
    </row>
    <row r="58" spans="15:24" x14ac:dyDescent="0.25">
      <c r="Q58" s="2"/>
      <c r="R58" s="2"/>
      <c r="S58" s="2"/>
      <c r="T58" s="2"/>
      <c r="U58" s="2"/>
      <c r="V58" s="2"/>
      <c r="W58" s="2"/>
      <c r="X58" s="2"/>
    </row>
    <row r="73" spans="16:2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6:2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6:25" x14ac:dyDescent="0.25"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6:25" x14ac:dyDescent="0.25"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6:25" x14ac:dyDescent="0.25">
      <c r="P77" s="3"/>
      <c r="Q77" s="3" t="s">
        <v>7</v>
      </c>
      <c r="R77" s="5">
        <f>60/R83</f>
        <v>0.57692307692307687</v>
      </c>
      <c r="S77" s="5">
        <f>14/S83</f>
        <v>0.13461538461538461</v>
      </c>
      <c r="T77" s="5">
        <v>0.13600000000000001</v>
      </c>
      <c r="U77" s="5">
        <v>0.13300000000000001</v>
      </c>
      <c r="V77" s="5">
        <v>2.3E-2</v>
      </c>
      <c r="W77" s="3"/>
      <c r="X77" s="2"/>
      <c r="Y77" s="2"/>
    </row>
    <row r="78" spans="16:25" x14ac:dyDescent="0.25">
      <c r="P78" s="3"/>
      <c r="Q78" s="3" t="s">
        <v>8</v>
      </c>
      <c r="R78" s="5">
        <f>13/R83</f>
        <v>0.125</v>
      </c>
      <c r="S78" s="5">
        <f>20/S83</f>
        <v>0.19230769230769232</v>
      </c>
      <c r="T78" s="5">
        <v>0.35</v>
      </c>
      <c r="U78" s="5">
        <v>0.255</v>
      </c>
      <c r="V78" s="5">
        <v>5.8000000000000003E-2</v>
      </c>
      <c r="W78" s="3"/>
      <c r="X78" s="2"/>
      <c r="Y78" s="2"/>
    </row>
    <row r="79" spans="16:25" x14ac:dyDescent="0.25">
      <c r="P79" s="3"/>
      <c r="Q79" s="3" t="s">
        <v>9</v>
      </c>
      <c r="R79" s="5">
        <f>13/R83</f>
        <v>0.125</v>
      </c>
      <c r="S79" s="5">
        <f>15/S83</f>
        <v>0.14423076923076922</v>
      </c>
      <c r="T79" s="5">
        <v>0.34</v>
      </c>
      <c r="U79" s="5">
        <v>0.378</v>
      </c>
      <c r="V79" s="5">
        <v>2.3E-2</v>
      </c>
      <c r="W79" s="3"/>
      <c r="X79" s="2"/>
      <c r="Y79" s="2"/>
    </row>
    <row r="80" spans="16:25" x14ac:dyDescent="0.25">
      <c r="P80" s="3"/>
      <c r="Q80" s="3" t="s">
        <v>10</v>
      </c>
      <c r="R80" s="5">
        <f>17/R83</f>
        <v>0.16346153846153846</v>
      </c>
      <c r="S80" s="5">
        <f>55/S83</f>
        <v>0.52884615384615385</v>
      </c>
      <c r="T80" s="5">
        <v>0.155</v>
      </c>
      <c r="U80" s="5">
        <v>0.153</v>
      </c>
      <c r="V80" s="5">
        <v>1.2E-2</v>
      </c>
      <c r="W80" s="3"/>
      <c r="X80" s="2"/>
      <c r="Y80" s="2"/>
    </row>
    <row r="81" spans="16:25" x14ac:dyDescent="0.25">
      <c r="P81" s="3"/>
      <c r="Q81" s="3" t="s">
        <v>11</v>
      </c>
      <c r="R81" s="5">
        <f>1/R83</f>
        <v>9.6153846153846159E-3</v>
      </c>
      <c r="S81" s="5">
        <f>0/S83</f>
        <v>0</v>
      </c>
      <c r="T81" s="5">
        <v>1.9E-2</v>
      </c>
      <c r="U81" s="5">
        <v>8.2000000000000003E-2</v>
      </c>
      <c r="V81" s="5">
        <v>0.88400000000000001</v>
      </c>
      <c r="W81" s="3"/>
      <c r="X81" s="2"/>
      <c r="Y81" s="2"/>
    </row>
    <row r="82" spans="16:25" x14ac:dyDescent="0.25"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6:25" x14ac:dyDescent="0.25">
      <c r="P83" s="3"/>
      <c r="Q83" s="3"/>
      <c r="R83" s="3">
        <f>161-57</f>
        <v>104</v>
      </c>
      <c r="S83" s="3">
        <v>104</v>
      </c>
      <c r="T83" s="3">
        <v>103</v>
      </c>
      <c r="U83" s="3">
        <v>98</v>
      </c>
      <c r="V83" s="3">
        <v>86</v>
      </c>
      <c r="W83" s="3"/>
      <c r="X83" s="2"/>
      <c r="Y83" s="2"/>
    </row>
    <row r="84" spans="16:25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6:2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6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3:Z51"/>
  <sheetViews>
    <sheetView showGridLines="0" workbookViewId="0">
      <selection activeCell="P54" sqref="P54"/>
    </sheetView>
  </sheetViews>
  <sheetFormatPr defaultRowHeight="15" x14ac:dyDescent="0.25"/>
  <sheetData>
    <row r="3" spans="15:23" x14ac:dyDescent="0.25">
      <c r="O3" s="2"/>
      <c r="P3" s="2"/>
      <c r="Q3" s="2"/>
      <c r="R3" s="2"/>
      <c r="S3" s="2"/>
      <c r="T3" s="2"/>
      <c r="U3" s="2"/>
      <c r="V3" s="2"/>
      <c r="W3" s="2"/>
    </row>
    <row r="4" spans="15:23" x14ac:dyDescent="0.25">
      <c r="O4" s="2"/>
      <c r="P4" s="2"/>
      <c r="Q4" s="2"/>
      <c r="R4" s="2"/>
      <c r="S4" s="2"/>
      <c r="T4" s="2"/>
      <c r="U4" s="2"/>
      <c r="V4" s="2"/>
      <c r="W4" s="2"/>
    </row>
    <row r="5" spans="15:23" x14ac:dyDescent="0.25">
      <c r="O5" s="2"/>
      <c r="P5" s="3"/>
      <c r="Q5" s="3"/>
      <c r="R5" s="3"/>
      <c r="S5" s="3"/>
      <c r="T5" s="3"/>
      <c r="U5" s="3"/>
      <c r="V5" s="3"/>
      <c r="W5" s="2"/>
    </row>
    <row r="6" spans="15:23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2"/>
    </row>
    <row r="7" spans="15:23" x14ac:dyDescent="0.25">
      <c r="O7" s="2"/>
      <c r="P7" s="4">
        <v>1</v>
      </c>
      <c r="Q7" s="5">
        <v>0.107</v>
      </c>
      <c r="R7" s="5">
        <v>0.182</v>
      </c>
      <c r="S7" s="5">
        <v>0.25600000000000001</v>
      </c>
      <c r="T7" s="5">
        <v>0.215</v>
      </c>
      <c r="U7" s="5">
        <v>0.24</v>
      </c>
      <c r="V7" s="6">
        <f>(13*1+22*2+31*3+26*4+29*5)/121</f>
        <v>3.2975206611570247</v>
      </c>
      <c r="W7" s="2"/>
    </row>
    <row r="8" spans="15:23" x14ac:dyDescent="0.25">
      <c r="O8" s="2"/>
      <c r="P8" s="3">
        <v>2</v>
      </c>
      <c r="Q8" s="5">
        <v>7.0999999999999994E-2</v>
      </c>
      <c r="R8" s="5">
        <v>5.6000000000000001E-2</v>
      </c>
      <c r="S8" s="5">
        <v>0.19</v>
      </c>
      <c r="T8" s="5">
        <v>0.32500000000000001</v>
      </c>
      <c r="U8" s="5">
        <v>0.35699999999999998</v>
      </c>
      <c r="V8" s="6">
        <f>(9*1+7*2+24*3+41*4+45*5)/126</f>
        <v>3.8412698412698414</v>
      </c>
      <c r="W8" s="2"/>
    </row>
    <row r="9" spans="15:23" x14ac:dyDescent="0.25">
      <c r="O9" s="2"/>
      <c r="P9" s="3">
        <v>3</v>
      </c>
      <c r="Q9" s="5">
        <v>0.14299999999999999</v>
      </c>
      <c r="R9" s="5">
        <v>0.10100000000000001</v>
      </c>
      <c r="S9" s="5">
        <v>0.30299999999999999</v>
      </c>
      <c r="T9" s="5">
        <v>0.21</v>
      </c>
      <c r="U9" s="5">
        <v>0.24399999999999999</v>
      </c>
      <c r="V9" s="6">
        <f>(17*1+12*2+36*3+25*4+29*5)/119</f>
        <v>3.3109243697478989</v>
      </c>
      <c r="W9" s="2"/>
    </row>
    <row r="10" spans="15:23" x14ac:dyDescent="0.25">
      <c r="O10" s="2"/>
      <c r="P10" s="3">
        <v>4</v>
      </c>
      <c r="Q10" s="5">
        <v>0.219</v>
      </c>
      <c r="R10" s="5">
        <v>0.115</v>
      </c>
      <c r="S10" s="5">
        <v>0.27100000000000002</v>
      </c>
      <c r="T10" s="5">
        <v>0.16700000000000001</v>
      </c>
      <c r="U10" s="5">
        <v>0.22900000000000001</v>
      </c>
      <c r="V10" s="6">
        <f>(21*1+11*2+26*3+16*4+22*5)/96</f>
        <v>3.0729166666666665</v>
      </c>
      <c r="W10" s="2"/>
    </row>
    <row r="11" spans="15:23" x14ac:dyDescent="0.25">
      <c r="O11" s="2"/>
      <c r="P11" s="3"/>
      <c r="Q11" s="3"/>
      <c r="R11" s="3"/>
      <c r="S11" s="3"/>
      <c r="T11" s="3"/>
      <c r="U11" s="3"/>
      <c r="V11" s="3"/>
      <c r="W11" s="2"/>
    </row>
    <row r="12" spans="15:23" x14ac:dyDescent="0.25">
      <c r="O12" s="2"/>
      <c r="P12" s="2"/>
      <c r="Q12" s="2"/>
      <c r="R12" s="2"/>
      <c r="S12" s="2"/>
      <c r="T12" s="2"/>
      <c r="U12" s="2"/>
      <c r="V12" s="2"/>
      <c r="W12" s="2"/>
    </row>
    <row r="13" spans="15:23" x14ac:dyDescent="0.25">
      <c r="O13" s="2"/>
      <c r="P13" s="2"/>
      <c r="Q13" s="2"/>
      <c r="R13" s="2"/>
      <c r="S13" s="2"/>
      <c r="T13" s="2"/>
      <c r="U13" s="2"/>
      <c r="V13" s="2"/>
      <c r="W13" s="2"/>
    </row>
    <row r="38" spans="14:26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N41" s="2"/>
      <c r="O41" s="2"/>
      <c r="P41" s="2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4">
        <v>1</v>
      </c>
      <c r="R44" s="5">
        <v>9.9000000000000005E-2</v>
      </c>
      <c r="S44" s="5">
        <v>0.183</v>
      </c>
      <c r="T44" s="5">
        <v>0.23899999999999999</v>
      </c>
      <c r="U44" s="5">
        <v>0.21099999999999999</v>
      </c>
      <c r="V44" s="5">
        <v>0.26800000000000002</v>
      </c>
      <c r="W44" s="6">
        <f>(7*1+13*2+17*3+15*4+19*5)/71</f>
        <v>3.3661971830985915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5">
        <v>0.04</v>
      </c>
      <c r="S45" s="5">
        <v>2.7E-2</v>
      </c>
      <c r="T45" s="5">
        <v>0.2</v>
      </c>
      <c r="U45" s="5">
        <v>0.373</v>
      </c>
      <c r="V45" s="5">
        <v>0.36</v>
      </c>
      <c r="W45" s="6">
        <f>(3*1+2*2+15*3+28*4+27*5)/75</f>
        <v>3.9866666666666668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5">
        <v>8.6999999999999994E-2</v>
      </c>
      <c r="S46" s="5">
        <v>0.10100000000000001</v>
      </c>
      <c r="T46" s="5">
        <v>0.31900000000000001</v>
      </c>
      <c r="U46" s="5">
        <v>0.217</v>
      </c>
      <c r="V46" s="5">
        <v>0.27500000000000002</v>
      </c>
      <c r="W46" s="6">
        <f>(6*1+7*2+22*3+15*4+19*5)/69</f>
        <v>3.4927536231884058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5">
        <v>0.17199999999999999</v>
      </c>
      <c r="S47" s="5">
        <v>8.5999999999999993E-2</v>
      </c>
      <c r="T47" s="5">
        <v>0.27600000000000002</v>
      </c>
      <c r="U47" s="5">
        <v>0.19</v>
      </c>
      <c r="V47" s="5">
        <v>0.27600000000000002</v>
      </c>
      <c r="W47" s="6">
        <f>(10*1+5*2+16*3+11*4+16*5)/58</f>
        <v>3.3103448275862069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P51" s="3"/>
      <c r="Q51" s="3"/>
      <c r="R51" s="3"/>
      <c r="S51" s="3"/>
      <c r="T51" s="3"/>
      <c r="U51" s="3"/>
      <c r="V51" s="3"/>
      <c r="W51" s="3"/>
      <c r="X51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7"/>
  <sheetViews>
    <sheetView showGridLines="0" workbookViewId="0">
      <selection activeCell="D92" sqref="D92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1" t="s">
        <v>20</v>
      </c>
      <c r="C4" s="32"/>
      <c r="D4" s="32"/>
      <c r="E4" s="32"/>
      <c r="F4" s="33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53</v>
      </c>
      <c r="D6" s="15">
        <f>C6/161</f>
        <v>0.32919254658385094</v>
      </c>
      <c r="E6" s="14">
        <v>108</v>
      </c>
      <c r="F6" s="16">
        <f>E6/161</f>
        <v>0.67080745341614911</v>
      </c>
    </row>
    <row r="7" spans="2:18" ht="24" x14ac:dyDescent="0.25">
      <c r="B7" s="12" t="s">
        <v>72</v>
      </c>
      <c r="C7" s="17">
        <v>57</v>
      </c>
      <c r="D7" s="27">
        <f t="shared" ref="D7:D10" si="0">C7/161</f>
        <v>0.35403726708074534</v>
      </c>
      <c r="E7" s="17">
        <v>104</v>
      </c>
      <c r="F7" s="29">
        <f t="shared" ref="F7:F10" si="1">E7/161</f>
        <v>0.64596273291925466</v>
      </c>
    </row>
    <row r="8" spans="2:18" ht="24" x14ac:dyDescent="0.25">
      <c r="B8" s="11" t="s">
        <v>23</v>
      </c>
      <c r="C8" s="14">
        <v>117</v>
      </c>
      <c r="D8" s="26">
        <f t="shared" si="0"/>
        <v>0.72670807453416153</v>
      </c>
      <c r="E8" s="14">
        <v>44</v>
      </c>
      <c r="F8" s="28">
        <f t="shared" si="1"/>
        <v>0.27329192546583853</v>
      </c>
    </row>
    <row r="9" spans="2:18" ht="48" x14ac:dyDescent="0.25">
      <c r="B9" s="12" t="s">
        <v>24</v>
      </c>
      <c r="C9" s="17">
        <v>150</v>
      </c>
      <c r="D9" s="27">
        <f t="shared" si="0"/>
        <v>0.93167701863354035</v>
      </c>
      <c r="E9" s="17">
        <v>11</v>
      </c>
      <c r="F9" s="29">
        <f t="shared" si="1"/>
        <v>6.8322981366459631E-2</v>
      </c>
    </row>
    <row r="10" spans="2:18" ht="24" x14ac:dyDescent="0.25">
      <c r="B10" s="13" t="s">
        <v>26</v>
      </c>
      <c r="C10" s="18">
        <v>148</v>
      </c>
      <c r="D10" s="19">
        <f t="shared" si="0"/>
        <v>0.91925465838509313</v>
      </c>
      <c r="E10" s="18">
        <f>161-148</f>
        <v>13</v>
      </c>
      <c r="F10" s="20">
        <f t="shared" si="1"/>
        <v>8.0745341614906832E-2</v>
      </c>
    </row>
    <row r="14" spans="2:18" x14ac:dyDescent="0.25"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 x14ac:dyDescent="0.25"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x14ac:dyDescent="0.25">
      <c r="F16" t="s">
        <v>21</v>
      </c>
      <c r="H16" s="2"/>
      <c r="I16" s="3"/>
      <c r="J16" s="3"/>
      <c r="K16" s="3"/>
      <c r="L16" s="3"/>
      <c r="M16" s="3"/>
      <c r="N16" s="3"/>
      <c r="O16" s="3"/>
      <c r="P16" s="2"/>
      <c r="Q16" s="2"/>
      <c r="R16" s="3"/>
    </row>
    <row r="17" spans="8:18" x14ac:dyDescent="0.25"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2"/>
      <c r="Q17" s="2"/>
      <c r="R17" s="3"/>
    </row>
    <row r="18" spans="8:18" x14ac:dyDescent="0.25">
      <c r="H18" s="2"/>
      <c r="I18" s="4">
        <v>1</v>
      </c>
      <c r="J18" s="5">
        <v>5.8000000000000003E-2</v>
      </c>
      <c r="K18" s="5">
        <v>3.3000000000000002E-2</v>
      </c>
      <c r="L18" s="5">
        <v>0.14199999999999999</v>
      </c>
      <c r="M18" s="5">
        <v>0.28299999999999997</v>
      </c>
      <c r="N18" s="5">
        <v>0.48299999999999998</v>
      </c>
      <c r="O18" s="6">
        <f>(7*1+4*2+17*3+34*4+58*5)/120</f>
        <v>4.0999999999999996</v>
      </c>
      <c r="P18" s="2"/>
      <c r="Q18" s="2"/>
      <c r="R18" s="3"/>
    </row>
    <row r="19" spans="8:18" x14ac:dyDescent="0.25">
      <c r="H19" s="2"/>
      <c r="I19" s="3">
        <v>2</v>
      </c>
      <c r="J19" s="5">
        <v>6.7000000000000004E-2</v>
      </c>
      <c r="K19" s="5">
        <v>8.3000000000000004E-2</v>
      </c>
      <c r="L19" s="5">
        <v>0.1</v>
      </c>
      <c r="M19" s="5">
        <v>0.28299999999999997</v>
      </c>
      <c r="N19" s="5">
        <v>0.46700000000000003</v>
      </c>
      <c r="O19" s="6">
        <f>(8*1+10*2+12*3+34*4+56*5)/120</f>
        <v>4</v>
      </c>
      <c r="P19" s="2"/>
      <c r="Q19" s="2"/>
      <c r="R19" s="3"/>
    </row>
    <row r="20" spans="8:18" x14ac:dyDescent="0.25">
      <c r="H20" s="2"/>
      <c r="I20" s="3">
        <v>3</v>
      </c>
      <c r="J20" s="5">
        <v>3.5999999999999997E-2</v>
      </c>
      <c r="K20" s="5">
        <v>0.08</v>
      </c>
      <c r="L20" s="5">
        <v>0.214</v>
      </c>
      <c r="M20" s="5">
        <v>0.30399999999999999</v>
      </c>
      <c r="N20" s="5">
        <v>0.36599999999999999</v>
      </c>
      <c r="O20" s="6">
        <f>(4*1+9*2+24*3+34*4+41*5)/112</f>
        <v>3.8839285714285716</v>
      </c>
      <c r="P20" s="2"/>
      <c r="Q20" s="2"/>
      <c r="R20" s="3"/>
    </row>
    <row r="21" spans="8:18" x14ac:dyDescent="0.25">
      <c r="H21" s="2"/>
      <c r="I21" s="2"/>
      <c r="J21" s="2"/>
      <c r="K21" s="2"/>
      <c r="L21" s="2"/>
      <c r="M21" s="2"/>
      <c r="N21" s="2"/>
      <c r="O21" s="2"/>
      <c r="P21" s="2"/>
      <c r="Q21" s="2"/>
      <c r="R21" s="3"/>
    </row>
    <row r="22" spans="8:18" x14ac:dyDescent="0.25"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8:18" x14ac:dyDescent="0.25"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8:18" x14ac:dyDescent="0.25">
      <c r="H24" s="2"/>
      <c r="I24" s="2"/>
      <c r="J24" s="2"/>
      <c r="K24" s="2"/>
      <c r="L24" s="2"/>
      <c r="M24" s="2"/>
      <c r="N24" s="2"/>
      <c r="O24" s="2"/>
      <c r="P24" s="2"/>
    </row>
    <row r="39" spans="7:18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7:18" x14ac:dyDescent="0.25">
      <c r="J40" s="3"/>
      <c r="K40" s="3"/>
      <c r="L40" s="3"/>
      <c r="M40" s="3"/>
      <c r="N40" s="3"/>
      <c r="O40" s="3"/>
      <c r="P40" s="3"/>
      <c r="Q40" s="3"/>
      <c r="R40" s="3"/>
    </row>
    <row r="41" spans="7:18" x14ac:dyDescent="0.25">
      <c r="H41" s="2"/>
      <c r="I41" s="2"/>
      <c r="J41" s="3"/>
      <c r="K41" s="3"/>
      <c r="L41" s="3"/>
      <c r="M41" s="3"/>
      <c r="N41" s="3"/>
      <c r="O41" s="3"/>
      <c r="P41" s="3"/>
      <c r="Q41" s="3"/>
      <c r="R41" s="3"/>
    </row>
    <row r="42" spans="7:18" x14ac:dyDescent="0.25"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3"/>
    </row>
    <row r="43" spans="7:18" x14ac:dyDescent="0.25"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3"/>
    </row>
    <row r="44" spans="7:18" x14ac:dyDescent="0.25"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3"/>
    </row>
    <row r="45" spans="7:18" x14ac:dyDescent="0.25">
      <c r="G45" s="2"/>
      <c r="H45" s="2"/>
      <c r="I45" s="2"/>
      <c r="J45" s="4">
        <v>1</v>
      </c>
      <c r="K45" s="5">
        <v>5.6000000000000001E-2</v>
      </c>
      <c r="L45" s="5">
        <v>1.4E-2</v>
      </c>
      <c r="M45" s="5">
        <v>0.16900000000000001</v>
      </c>
      <c r="N45" s="5">
        <v>0.254</v>
      </c>
      <c r="O45" s="5">
        <v>0.50700000000000001</v>
      </c>
      <c r="P45" s="6">
        <f>(4*1+1*2+12*3+18*4+36*5)/71</f>
        <v>4.140845070422535</v>
      </c>
      <c r="Q45" s="3"/>
      <c r="R45" s="3"/>
    </row>
    <row r="46" spans="7:18" x14ac:dyDescent="0.25">
      <c r="G46" s="2"/>
      <c r="H46" s="2"/>
      <c r="I46" s="2"/>
      <c r="J46" s="3">
        <v>2</v>
      </c>
      <c r="K46" s="5">
        <v>6.8000000000000005E-2</v>
      </c>
      <c r="L46" s="5">
        <v>8.2000000000000003E-2</v>
      </c>
      <c r="M46" s="5">
        <v>0.11</v>
      </c>
      <c r="N46" s="5">
        <v>0.30099999999999999</v>
      </c>
      <c r="O46" s="5">
        <v>0.438</v>
      </c>
      <c r="P46" s="6">
        <f>(5*1+6*2+8*3+22*4+32*5)/73</f>
        <v>3.9589041095890409</v>
      </c>
      <c r="Q46" s="3"/>
      <c r="R46" s="3"/>
    </row>
    <row r="47" spans="7:18" x14ac:dyDescent="0.25">
      <c r="G47" s="2"/>
      <c r="H47" s="2"/>
      <c r="I47" s="2"/>
      <c r="J47" s="3">
        <v>3</v>
      </c>
      <c r="K47" s="5">
        <v>2.9000000000000001E-2</v>
      </c>
      <c r="L47" s="5">
        <v>0.10299999999999999</v>
      </c>
      <c r="M47" s="5">
        <v>0.191</v>
      </c>
      <c r="N47" s="5">
        <v>0.27900000000000003</v>
      </c>
      <c r="O47" s="5">
        <v>0.39700000000000002</v>
      </c>
      <c r="P47" s="6">
        <f>(2*1+7*2+13*3+19*4+27*5)/68</f>
        <v>3.9117647058823528</v>
      </c>
      <c r="Q47" s="3"/>
      <c r="R47" s="3"/>
    </row>
    <row r="48" spans="7:18" x14ac:dyDescent="0.25"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3"/>
    </row>
    <row r="49" spans="7:18" x14ac:dyDescent="0.25"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3"/>
    </row>
    <row r="50" spans="7:18" x14ac:dyDescent="0.25"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"/>
    </row>
    <row r="51" spans="7:18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</row>
    <row r="52" spans="7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4" t="s">
        <v>25</v>
      </c>
      <c r="C66" s="35"/>
      <c r="D66" s="35"/>
      <c r="E66" s="35"/>
      <c r="F66" s="36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27</v>
      </c>
      <c r="C68" s="14">
        <v>113</v>
      </c>
      <c r="D68" s="26">
        <f>C68/161</f>
        <v>0.70186335403726707</v>
      </c>
      <c r="E68" s="14">
        <v>48</v>
      </c>
      <c r="F68" s="28">
        <f>E68/161</f>
        <v>0.29813664596273293</v>
      </c>
    </row>
    <row r="69" spans="2:6" ht="36" x14ac:dyDescent="0.25">
      <c r="B69" s="12" t="s">
        <v>28</v>
      </c>
      <c r="C69" s="17">
        <v>137</v>
      </c>
      <c r="D69" s="27">
        <f t="shared" ref="D69:D72" si="2">C69/161</f>
        <v>0.85093167701863359</v>
      </c>
      <c r="E69" s="17">
        <v>24</v>
      </c>
      <c r="F69" s="29">
        <f t="shared" ref="F69:F72" si="3">E69/161</f>
        <v>0.14906832298136646</v>
      </c>
    </row>
    <row r="70" spans="2:6" ht="48" x14ac:dyDescent="0.25">
      <c r="B70" s="11" t="s">
        <v>29</v>
      </c>
      <c r="C70" s="14">
        <v>140</v>
      </c>
      <c r="D70" s="26">
        <f t="shared" si="2"/>
        <v>0.86956521739130432</v>
      </c>
      <c r="E70" s="14">
        <v>21</v>
      </c>
      <c r="F70" s="28">
        <f t="shared" si="3"/>
        <v>0.13043478260869565</v>
      </c>
    </row>
    <row r="71" spans="2:6" ht="48" x14ac:dyDescent="0.25">
      <c r="B71" s="12" t="s">
        <v>73</v>
      </c>
      <c r="C71" s="17">
        <v>156</v>
      </c>
      <c r="D71" s="27">
        <f t="shared" si="2"/>
        <v>0.96894409937888204</v>
      </c>
      <c r="E71" s="17">
        <v>5</v>
      </c>
      <c r="F71" s="29">
        <f t="shared" si="3"/>
        <v>3.1055900621118012E-2</v>
      </c>
    </row>
    <row r="72" spans="2:6" ht="24" x14ac:dyDescent="0.25">
      <c r="B72" s="13" t="s">
        <v>26</v>
      </c>
      <c r="C72" s="18">
        <v>153</v>
      </c>
      <c r="D72" s="19">
        <f t="shared" si="2"/>
        <v>0.9503105590062112</v>
      </c>
      <c r="E72" s="18">
        <v>8</v>
      </c>
      <c r="F72" s="20">
        <f t="shared" si="3"/>
        <v>4.9689440993788817E-2</v>
      </c>
    </row>
    <row r="77" spans="2:6" ht="36" customHeight="1" x14ac:dyDescent="0.25">
      <c r="B77" s="31" t="s">
        <v>30</v>
      </c>
      <c r="C77" s="37"/>
      <c r="D77" s="37"/>
      <c r="E77" s="37"/>
      <c r="F77" s="38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31</v>
      </c>
      <c r="C79" s="14">
        <v>67</v>
      </c>
      <c r="D79" s="26">
        <f>C79/161</f>
        <v>0.41614906832298137</v>
      </c>
      <c r="E79" s="14">
        <v>94</v>
      </c>
      <c r="F79" s="28">
        <f>E79/161</f>
        <v>0.58385093167701863</v>
      </c>
    </row>
    <row r="80" spans="2:6" ht="24" x14ac:dyDescent="0.25">
      <c r="B80" s="12" t="s">
        <v>32</v>
      </c>
      <c r="C80" s="17">
        <v>156</v>
      </c>
      <c r="D80" s="27">
        <f t="shared" ref="D80:D87" si="4">C80/161</f>
        <v>0.96894409937888204</v>
      </c>
      <c r="E80" s="17">
        <v>5</v>
      </c>
      <c r="F80" s="29">
        <f t="shared" ref="F80:F87" si="5">E80/161</f>
        <v>3.1055900621118012E-2</v>
      </c>
    </row>
    <row r="81" spans="2:6" ht="24" x14ac:dyDescent="0.25">
      <c r="B81" s="11" t="s">
        <v>33</v>
      </c>
      <c r="C81" s="14">
        <v>136</v>
      </c>
      <c r="D81" s="26">
        <f t="shared" si="4"/>
        <v>0.84472049689440998</v>
      </c>
      <c r="E81" s="14">
        <v>25</v>
      </c>
      <c r="F81" s="28">
        <f t="shared" si="5"/>
        <v>0.15527950310559005</v>
      </c>
    </row>
    <row r="82" spans="2:6" ht="24" x14ac:dyDescent="0.25">
      <c r="B82" s="12" t="s">
        <v>34</v>
      </c>
      <c r="C82" s="17">
        <v>102</v>
      </c>
      <c r="D82" s="27">
        <f t="shared" si="4"/>
        <v>0.63354037267080743</v>
      </c>
      <c r="E82" s="17">
        <v>59</v>
      </c>
      <c r="F82" s="29">
        <f t="shared" si="5"/>
        <v>0.36645962732919257</v>
      </c>
    </row>
    <row r="83" spans="2:6" ht="72" x14ac:dyDescent="0.25">
      <c r="B83" s="11" t="s">
        <v>35</v>
      </c>
      <c r="C83" s="14">
        <v>151</v>
      </c>
      <c r="D83" s="26">
        <f t="shared" si="4"/>
        <v>0.93788819875776397</v>
      </c>
      <c r="E83" s="14">
        <v>10</v>
      </c>
      <c r="F83" s="28">
        <f t="shared" si="5"/>
        <v>6.2111801242236024E-2</v>
      </c>
    </row>
    <row r="84" spans="2:6" ht="24" x14ac:dyDescent="0.25">
      <c r="B84" s="12" t="s">
        <v>36</v>
      </c>
      <c r="C84" s="17">
        <v>69</v>
      </c>
      <c r="D84" s="27">
        <f t="shared" si="4"/>
        <v>0.42857142857142855</v>
      </c>
      <c r="E84" s="17">
        <v>92</v>
      </c>
      <c r="F84" s="29">
        <f t="shared" si="5"/>
        <v>0.5714285714285714</v>
      </c>
    </row>
    <row r="85" spans="2:6" ht="24" x14ac:dyDescent="0.25">
      <c r="B85" s="11" t="s">
        <v>37</v>
      </c>
      <c r="C85" s="14">
        <v>152</v>
      </c>
      <c r="D85" s="26">
        <f t="shared" si="4"/>
        <v>0.94409937888198758</v>
      </c>
      <c r="E85" s="14">
        <v>9</v>
      </c>
      <c r="F85" s="28">
        <f t="shared" si="5"/>
        <v>5.5900621118012424E-2</v>
      </c>
    </row>
    <row r="86" spans="2:6" ht="72" x14ac:dyDescent="0.25">
      <c r="B86" s="12" t="s">
        <v>38</v>
      </c>
      <c r="C86" s="17">
        <v>131</v>
      </c>
      <c r="D86" s="27">
        <f t="shared" si="4"/>
        <v>0.81366459627329191</v>
      </c>
      <c r="E86" s="17">
        <v>30</v>
      </c>
      <c r="F86" s="29">
        <f t="shared" si="5"/>
        <v>0.18633540372670807</v>
      </c>
    </row>
    <row r="87" spans="2:6" ht="24" x14ac:dyDescent="0.25">
      <c r="B87" s="13" t="s">
        <v>39</v>
      </c>
      <c r="C87" s="18">
        <v>155</v>
      </c>
      <c r="D87" s="19">
        <f t="shared" si="4"/>
        <v>0.96273291925465843</v>
      </c>
      <c r="E87" s="18">
        <v>6</v>
      </c>
      <c r="F87" s="20">
        <f t="shared" si="5"/>
        <v>3.7267080745341616E-2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ignoredErrors>
    <ignoredError sqref="E10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U27"/>
  <sheetViews>
    <sheetView showGridLines="0" workbookViewId="0">
      <selection activeCell="D36" sqref="D36"/>
    </sheetView>
  </sheetViews>
  <sheetFormatPr defaultRowHeight="15" x14ac:dyDescent="0.25"/>
  <sheetData>
    <row r="4" spans="12:21" x14ac:dyDescent="0.25">
      <c r="L4" s="2"/>
      <c r="M4" s="2"/>
      <c r="N4" s="2"/>
      <c r="O4" s="2"/>
      <c r="P4" s="2"/>
      <c r="Q4" s="2"/>
      <c r="R4" s="2"/>
      <c r="S4" s="2"/>
      <c r="T4" s="2"/>
    </row>
    <row r="5" spans="12:21" x14ac:dyDescent="0.25">
      <c r="L5" s="2"/>
      <c r="M5" s="2"/>
      <c r="N5" s="2"/>
      <c r="O5" s="2"/>
      <c r="P5" s="2"/>
      <c r="Q5" s="2"/>
      <c r="R5" s="2"/>
      <c r="S5" s="2"/>
      <c r="T5" s="2"/>
    </row>
    <row r="6" spans="12:21" x14ac:dyDescent="0.25">
      <c r="L6" s="2"/>
      <c r="M6" s="3"/>
      <c r="N6" s="3"/>
      <c r="O6" s="3"/>
      <c r="P6" s="3"/>
      <c r="Q6" s="3"/>
      <c r="R6" s="3"/>
      <c r="S6" s="3"/>
      <c r="T6" s="3"/>
      <c r="U6" s="3"/>
    </row>
    <row r="7" spans="12:21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</row>
    <row r="8" spans="12:21" x14ac:dyDescent="0.25">
      <c r="L8" s="2"/>
      <c r="M8" s="4">
        <v>1</v>
      </c>
      <c r="N8" s="5">
        <v>1.6E-2</v>
      </c>
      <c r="O8" s="5">
        <v>6.6000000000000003E-2</v>
      </c>
      <c r="P8" s="5">
        <v>0.19700000000000001</v>
      </c>
      <c r="Q8" s="5">
        <v>0.51600000000000001</v>
      </c>
      <c r="R8" s="5">
        <v>0.20499999999999999</v>
      </c>
      <c r="S8" s="6">
        <v>3.83</v>
      </c>
      <c r="T8" s="3"/>
      <c r="U8" s="3"/>
    </row>
    <row r="9" spans="12:21" x14ac:dyDescent="0.25">
      <c r="L9" s="2"/>
      <c r="M9" s="3"/>
      <c r="N9" s="3"/>
      <c r="O9" s="3"/>
      <c r="P9" s="3"/>
      <c r="Q9" s="3"/>
      <c r="R9" s="3"/>
      <c r="S9" s="3"/>
      <c r="T9" s="3"/>
      <c r="U9" s="3"/>
    </row>
    <row r="10" spans="12:21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</row>
    <row r="11" spans="12:21" x14ac:dyDescent="0.25">
      <c r="L11" s="2"/>
      <c r="M11" s="2"/>
      <c r="N11" s="2"/>
      <c r="O11" s="2"/>
      <c r="P11" s="2"/>
      <c r="Q11" s="2"/>
      <c r="R11" s="2"/>
      <c r="S11" s="2"/>
      <c r="T11" s="2"/>
    </row>
    <row r="12" spans="12:21" x14ac:dyDescent="0.25">
      <c r="M12" s="2"/>
      <c r="N12" s="2"/>
      <c r="O12" s="2"/>
      <c r="P12" s="2"/>
      <c r="Q12" s="2"/>
      <c r="R12" s="2"/>
      <c r="S12" s="2"/>
    </row>
    <row r="16" spans="12:21" x14ac:dyDescent="0.25">
      <c r="M16" s="2"/>
      <c r="N16" s="2"/>
      <c r="O16" s="2"/>
      <c r="P16" s="2"/>
      <c r="Q16" s="2"/>
      <c r="R16" s="2"/>
      <c r="S16" s="2"/>
      <c r="T16" s="2"/>
      <c r="U16" s="2"/>
    </row>
    <row r="17" spans="13:21" x14ac:dyDescent="0.25">
      <c r="M17" s="2"/>
      <c r="N17" s="2"/>
      <c r="O17" s="2"/>
      <c r="P17" s="2"/>
      <c r="Q17" s="2"/>
      <c r="R17" s="2"/>
      <c r="S17" s="2"/>
      <c r="T17" s="2"/>
      <c r="U17" s="2"/>
    </row>
    <row r="18" spans="13:21" x14ac:dyDescent="0.25">
      <c r="M18" s="2"/>
      <c r="N18" s="2"/>
      <c r="O18" s="2"/>
      <c r="P18" s="2"/>
      <c r="Q18" s="2"/>
      <c r="R18" s="2"/>
      <c r="S18" s="2"/>
      <c r="T18" s="2"/>
      <c r="U18" s="2"/>
    </row>
    <row r="19" spans="13:21" x14ac:dyDescent="0.25">
      <c r="M19" s="2"/>
      <c r="N19" s="2"/>
      <c r="O19" s="2"/>
      <c r="P19" s="2"/>
      <c r="Q19" s="2"/>
      <c r="R19" s="2"/>
      <c r="S19" s="2"/>
      <c r="T19" s="2"/>
      <c r="U19" s="2"/>
    </row>
    <row r="20" spans="13:21" x14ac:dyDescent="0.25">
      <c r="M20" s="2"/>
      <c r="N20" s="2"/>
      <c r="O20" s="2"/>
      <c r="P20" s="2"/>
      <c r="Q20" s="2"/>
      <c r="R20" s="2"/>
      <c r="S20" s="2"/>
      <c r="T20" s="2"/>
      <c r="U20" s="2"/>
    </row>
    <row r="21" spans="13:21" x14ac:dyDescent="0.25">
      <c r="M21" s="2"/>
      <c r="N21" s="3"/>
      <c r="O21" s="3"/>
      <c r="P21" s="3"/>
      <c r="Q21" s="3"/>
      <c r="R21" s="3"/>
      <c r="S21" s="3"/>
      <c r="T21" s="3"/>
      <c r="U21" s="2"/>
    </row>
    <row r="22" spans="13:21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</row>
    <row r="23" spans="13:21" x14ac:dyDescent="0.25">
      <c r="M23" s="2"/>
      <c r="N23" s="4">
        <v>1</v>
      </c>
      <c r="O23" s="5">
        <v>1.4E-2</v>
      </c>
      <c r="P23" s="5">
        <v>4.1000000000000002E-2</v>
      </c>
      <c r="Q23" s="5">
        <v>0.16200000000000001</v>
      </c>
      <c r="R23" s="5">
        <v>0.55400000000000005</v>
      </c>
      <c r="S23" s="5">
        <v>0.23</v>
      </c>
      <c r="T23" s="23">
        <v>3.95</v>
      </c>
      <c r="U23" s="2"/>
    </row>
    <row r="24" spans="13:21" x14ac:dyDescent="0.25">
      <c r="M24" s="2"/>
      <c r="N24" s="3"/>
      <c r="O24" s="3"/>
      <c r="P24" s="3"/>
      <c r="Q24" s="3"/>
      <c r="R24" s="3"/>
      <c r="S24" s="3"/>
      <c r="T24" s="3"/>
      <c r="U24" s="2"/>
    </row>
    <row r="25" spans="13:21" x14ac:dyDescent="0.25">
      <c r="M25" s="2"/>
      <c r="N25" s="2"/>
      <c r="O25" s="2"/>
      <c r="P25" s="2"/>
      <c r="Q25" s="2"/>
      <c r="R25" s="2"/>
      <c r="S25" s="2"/>
      <c r="T25" s="2"/>
      <c r="U25" s="2"/>
    </row>
    <row r="26" spans="13:21" x14ac:dyDescent="0.25">
      <c r="M26" s="2"/>
      <c r="N26" s="2"/>
      <c r="O26" s="2"/>
      <c r="P26" s="2"/>
      <c r="Q26" s="2"/>
      <c r="R26" s="2"/>
      <c r="S26" s="2"/>
      <c r="T26" s="2"/>
      <c r="U26" s="2"/>
    </row>
    <row r="27" spans="13:21" x14ac:dyDescent="0.25">
      <c r="M27" s="2"/>
      <c r="N27" s="2"/>
      <c r="O27" s="2"/>
      <c r="P27" s="2"/>
      <c r="Q27" s="2"/>
      <c r="R27" s="2"/>
      <c r="S27" s="2"/>
      <c r="T27" s="2"/>
      <c r="U27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6"/>
  <sheetViews>
    <sheetView showGridLines="0" workbookViewId="0">
      <selection activeCell="I112" sqref="I112"/>
    </sheetView>
  </sheetViews>
  <sheetFormatPr defaultRowHeight="15" x14ac:dyDescent="0.25"/>
  <cols>
    <col min="2" max="2" width="25.85546875" customWidth="1"/>
  </cols>
  <sheetData>
    <row r="3" spans="11:22" x14ac:dyDescent="0.25">
      <c r="L3" s="2"/>
      <c r="M3" s="2"/>
      <c r="N3" s="2"/>
      <c r="O3" s="2"/>
      <c r="P3" s="2"/>
      <c r="Q3" s="2"/>
      <c r="R3" s="2"/>
      <c r="S3" s="2"/>
      <c r="T3" s="2"/>
    </row>
    <row r="4" spans="11:22" x14ac:dyDescent="0.25">
      <c r="L4" s="2"/>
      <c r="M4" s="2"/>
      <c r="N4" s="2"/>
      <c r="O4" s="2"/>
      <c r="P4" s="2"/>
      <c r="Q4" s="2"/>
      <c r="R4" s="2"/>
      <c r="S4" s="2"/>
      <c r="T4" s="2"/>
    </row>
    <row r="5" spans="11:22" x14ac:dyDescent="0.25"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1:22" x14ac:dyDescent="0.25"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1:22" x14ac:dyDescent="0.25"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2"/>
    </row>
    <row r="8" spans="11:22" x14ac:dyDescent="0.25">
      <c r="K8" s="2"/>
      <c r="L8" s="2"/>
      <c r="M8" s="2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11</v>
      </c>
      <c r="U8" s="3"/>
      <c r="V8" s="2"/>
    </row>
    <row r="9" spans="11:22" x14ac:dyDescent="0.25">
      <c r="K9" s="2"/>
      <c r="L9" s="2"/>
      <c r="M9" s="2"/>
      <c r="N9" s="3">
        <v>76</v>
      </c>
      <c r="O9" s="3">
        <v>7</v>
      </c>
      <c r="P9" s="3">
        <v>1</v>
      </c>
      <c r="Q9" s="3">
        <v>17</v>
      </c>
      <c r="R9" s="3">
        <v>1</v>
      </c>
      <c r="S9" s="3">
        <v>13</v>
      </c>
      <c r="T9" s="3">
        <v>10</v>
      </c>
      <c r="U9" s="3"/>
      <c r="V9" s="2"/>
    </row>
    <row r="10" spans="11:22" x14ac:dyDescent="0.25">
      <c r="K10" s="2"/>
      <c r="L10" s="2"/>
      <c r="M10" s="2"/>
      <c r="N10" s="3"/>
      <c r="O10" s="3"/>
      <c r="P10" s="3"/>
      <c r="Q10" s="3"/>
      <c r="R10" s="3"/>
      <c r="S10" s="3"/>
      <c r="T10" s="3"/>
      <c r="U10" s="3"/>
      <c r="V10" s="2"/>
    </row>
    <row r="11" spans="11:22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1:22" x14ac:dyDescent="0.25"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1:22" x14ac:dyDescent="0.25">
      <c r="N13" s="2"/>
      <c r="O13" s="2"/>
      <c r="P13" s="2"/>
      <c r="Q13" s="2"/>
      <c r="R13" s="2"/>
      <c r="S13" s="2"/>
      <c r="T13" s="2"/>
      <c r="U13" s="2"/>
      <c r="V13" s="2"/>
    </row>
    <row r="21" spans="12:21" x14ac:dyDescent="0.25">
      <c r="L21" s="2"/>
      <c r="M21" s="2"/>
      <c r="N21" s="2"/>
      <c r="O21" s="2"/>
      <c r="P21" s="2"/>
      <c r="Q21" s="2"/>
      <c r="R21" s="2"/>
      <c r="S21" s="2"/>
      <c r="T21" s="3"/>
      <c r="U21" s="3"/>
    </row>
    <row r="22" spans="12:21" ht="16.5" customHeight="1" x14ac:dyDescent="0.25">
      <c r="L22" s="2"/>
      <c r="M22" s="3"/>
      <c r="N22" s="3"/>
      <c r="O22" s="3"/>
      <c r="P22" s="3"/>
      <c r="Q22" s="3"/>
      <c r="R22" s="3"/>
      <c r="S22" s="3"/>
      <c r="T22" s="3"/>
      <c r="U22" s="3"/>
    </row>
    <row r="23" spans="12:21" ht="17.25" customHeight="1" x14ac:dyDescent="0.25">
      <c r="L23" s="2"/>
      <c r="M23" s="3"/>
      <c r="N23" s="3" t="s">
        <v>47</v>
      </c>
      <c r="O23" s="3" t="s">
        <v>48</v>
      </c>
      <c r="P23" s="3" t="s">
        <v>49</v>
      </c>
      <c r="Q23" s="3" t="s">
        <v>11</v>
      </c>
      <c r="R23" s="3" t="s">
        <v>50</v>
      </c>
      <c r="S23" s="3"/>
      <c r="T23" s="3"/>
      <c r="U23" s="3"/>
    </row>
    <row r="24" spans="12:21" ht="16.5" customHeight="1" x14ac:dyDescent="0.25">
      <c r="L24" s="2"/>
      <c r="M24" s="3"/>
      <c r="N24" s="22">
        <v>13</v>
      </c>
      <c r="O24" s="22">
        <v>22</v>
      </c>
      <c r="P24" s="22">
        <v>33</v>
      </c>
      <c r="Q24" s="22">
        <v>5</v>
      </c>
      <c r="R24" s="22">
        <v>3</v>
      </c>
      <c r="S24" s="3"/>
      <c r="T24" s="3"/>
      <c r="U24" s="3"/>
    </row>
    <row r="25" spans="12:21" x14ac:dyDescent="0.25">
      <c r="L25" s="2"/>
      <c r="M25" s="3"/>
      <c r="N25" s="3"/>
      <c r="O25" s="3"/>
      <c r="P25" s="3"/>
      <c r="Q25" s="3"/>
      <c r="R25" s="3"/>
      <c r="S25" s="3"/>
    </row>
    <row r="26" spans="12:21" x14ac:dyDescent="0.25">
      <c r="M26" s="2"/>
      <c r="N26" s="2"/>
      <c r="O26" s="2"/>
      <c r="P26" s="2"/>
      <c r="Q26" s="2"/>
      <c r="R26" s="2"/>
      <c r="S26" s="2"/>
    </row>
    <row r="27" spans="12:21" x14ac:dyDescent="0.25">
      <c r="M27" s="2"/>
      <c r="N27" s="2"/>
      <c r="O27" s="2"/>
      <c r="P27" s="2"/>
      <c r="Q27" s="2"/>
      <c r="R27" s="2"/>
      <c r="S27" s="2"/>
    </row>
    <row r="42" spans="2:10" ht="33.75" customHeight="1" x14ac:dyDescent="0.25">
      <c r="B42" s="31" t="s">
        <v>52</v>
      </c>
      <c r="C42" s="32"/>
      <c r="D42" s="32"/>
      <c r="E42" s="32"/>
      <c r="F42" s="32"/>
      <c r="G42" s="32"/>
      <c r="H42" s="32"/>
      <c r="I42" s="32"/>
      <c r="J42" s="33"/>
    </row>
    <row r="43" spans="2:10" x14ac:dyDescent="0.25">
      <c r="B43" s="8"/>
      <c r="C43" s="39" t="s">
        <v>17</v>
      </c>
      <c r="D43" s="39"/>
      <c r="E43" s="39" t="s">
        <v>18</v>
      </c>
      <c r="F43" s="39"/>
      <c r="G43" s="40" t="s">
        <v>19</v>
      </c>
      <c r="H43" s="40"/>
      <c r="I43" s="39" t="s">
        <v>18</v>
      </c>
      <c r="J43" s="41"/>
    </row>
    <row r="44" spans="2:10" ht="120" x14ac:dyDescent="0.25">
      <c r="B44" s="11" t="s">
        <v>51</v>
      </c>
      <c r="C44" s="43">
        <v>140</v>
      </c>
      <c r="D44" s="43"/>
      <c r="E44" s="45">
        <v>0.87</v>
      </c>
      <c r="F44" s="45"/>
      <c r="G44" s="49">
        <v>21</v>
      </c>
      <c r="H44" s="49"/>
      <c r="I44" s="45">
        <v>0.13</v>
      </c>
      <c r="J44" s="51"/>
    </row>
    <row r="45" spans="2:10" ht="48" x14ac:dyDescent="0.25">
      <c r="B45" s="12" t="s">
        <v>53</v>
      </c>
      <c r="C45" s="42">
        <v>114</v>
      </c>
      <c r="D45" s="42"/>
      <c r="E45" s="46">
        <v>0.70799999999999996</v>
      </c>
      <c r="F45" s="46"/>
      <c r="G45" s="48">
        <v>47</v>
      </c>
      <c r="H45" s="48"/>
      <c r="I45" s="46">
        <v>0.29199999999999998</v>
      </c>
      <c r="J45" s="52"/>
    </row>
    <row r="46" spans="2:10" ht="24" x14ac:dyDescent="0.25">
      <c r="B46" s="11" t="s">
        <v>54</v>
      </c>
      <c r="C46" s="43">
        <v>138</v>
      </c>
      <c r="D46" s="43"/>
      <c r="E46" s="45">
        <v>0.85699999999999998</v>
      </c>
      <c r="F46" s="45"/>
      <c r="G46" s="49">
        <v>23</v>
      </c>
      <c r="H46" s="49"/>
      <c r="I46" s="45">
        <v>0.14299999999999999</v>
      </c>
      <c r="J46" s="51"/>
    </row>
    <row r="47" spans="2:10" ht="24" x14ac:dyDescent="0.25">
      <c r="B47" s="21" t="s">
        <v>55</v>
      </c>
      <c r="C47" s="44">
        <v>117</v>
      </c>
      <c r="D47" s="44"/>
      <c r="E47" s="47">
        <v>0.72699999999999998</v>
      </c>
      <c r="F47" s="47"/>
      <c r="G47" s="50">
        <v>44</v>
      </c>
      <c r="H47" s="50"/>
      <c r="I47" s="47">
        <v>0.27300000000000002</v>
      </c>
      <c r="J47" s="53"/>
    </row>
    <row r="49" spans="12:19" x14ac:dyDescent="0.25">
      <c r="L49" s="2"/>
      <c r="M49" s="2"/>
      <c r="N49" s="2"/>
      <c r="O49" s="2"/>
      <c r="P49" s="2"/>
      <c r="Q49" s="2"/>
    </row>
    <row r="50" spans="12:19" x14ac:dyDescent="0.25">
      <c r="L50" s="2"/>
      <c r="M50" s="2"/>
      <c r="N50" s="2"/>
      <c r="O50" s="2"/>
      <c r="P50" s="2"/>
      <c r="Q50" s="2"/>
      <c r="R50" s="2"/>
    </row>
    <row r="51" spans="12:19" x14ac:dyDescent="0.25">
      <c r="L51" s="2"/>
      <c r="M51" s="2"/>
      <c r="N51" s="2"/>
      <c r="O51" s="2"/>
      <c r="P51" s="2"/>
      <c r="Q51" s="2"/>
      <c r="R51" s="3"/>
    </row>
    <row r="52" spans="12:19" x14ac:dyDescent="0.25"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3"/>
    </row>
    <row r="53" spans="12:19" x14ac:dyDescent="0.25">
      <c r="L53" s="2"/>
      <c r="M53" s="3"/>
      <c r="N53" s="22">
        <v>20</v>
      </c>
      <c r="O53" s="22">
        <v>4</v>
      </c>
      <c r="P53" s="22">
        <v>24</v>
      </c>
      <c r="Q53" s="22">
        <v>75</v>
      </c>
      <c r="R53" s="5"/>
      <c r="S53" s="3"/>
    </row>
    <row r="54" spans="12:19" x14ac:dyDescent="0.25">
      <c r="L54" s="2"/>
      <c r="M54" s="2"/>
      <c r="N54" s="2"/>
      <c r="O54" s="2"/>
      <c r="P54" s="2"/>
      <c r="Q54" s="2"/>
      <c r="R54" s="2"/>
    </row>
    <row r="55" spans="12:19" x14ac:dyDescent="0.25">
      <c r="L55" s="2"/>
      <c r="M55" s="2"/>
      <c r="N55" s="2"/>
      <c r="O55" s="2"/>
      <c r="P55" s="2"/>
      <c r="Q55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L68" s="2"/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3"/>
      <c r="O69" s="3"/>
      <c r="P69" s="3"/>
      <c r="Q69" s="3"/>
      <c r="R69" s="3"/>
      <c r="S69" s="3"/>
      <c r="T69" s="2"/>
    </row>
    <row r="70" spans="12:20" x14ac:dyDescent="0.25">
      <c r="L70" s="2"/>
      <c r="M70" s="2"/>
      <c r="N70" s="3"/>
      <c r="O70" s="3"/>
      <c r="P70" s="3"/>
      <c r="Q70" s="3"/>
      <c r="R70" s="3"/>
      <c r="S70" s="3"/>
      <c r="T70" s="2"/>
    </row>
    <row r="71" spans="12:20" x14ac:dyDescent="0.25">
      <c r="L71" s="2"/>
      <c r="M71" s="2"/>
      <c r="N71" s="3"/>
      <c r="O71" s="3"/>
      <c r="P71" s="3"/>
      <c r="Q71" s="3"/>
      <c r="R71" s="3"/>
      <c r="S71" s="3"/>
      <c r="T71" s="2"/>
    </row>
    <row r="72" spans="12:20" x14ac:dyDescent="0.25">
      <c r="L72" s="2"/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2:20" x14ac:dyDescent="0.25">
      <c r="L73" s="2"/>
      <c r="M73" s="2"/>
      <c r="N73" s="3">
        <v>15</v>
      </c>
      <c r="O73" s="3">
        <v>23</v>
      </c>
      <c r="P73" s="3">
        <v>14</v>
      </c>
      <c r="Q73" s="3">
        <v>5</v>
      </c>
      <c r="R73" s="3">
        <v>17</v>
      </c>
      <c r="S73" s="3"/>
      <c r="T73" s="2"/>
    </row>
    <row r="74" spans="12:20" x14ac:dyDescent="0.25">
      <c r="L74" s="2"/>
      <c r="M74" s="2"/>
      <c r="N74" s="3"/>
      <c r="O74" s="3"/>
      <c r="P74" s="3"/>
      <c r="Q74" s="3"/>
      <c r="R74" s="3"/>
      <c r="S74" s="3"/>
      <c r="T74" s="2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M76" s="2"/>
      <c r="N76" s="2"/>
      <c r="O76" s="2"/>
      <c r="P76" s="2"/>
      <c r="Q76" s="2"/>
      <c r="R76" s="2"/>
      <c r="S76" s="2"/>
      <c r="T76" s="2"/>
    </row>
    <row r="91" spans="12:20" x14ac:dyDescent="0.25">
      <c r="L91" s="2"/>
      <c r="M91" s="2"/>
      <c r="N91" s="2"/>
      <c r="O91" s="2"/>
      <c r="P91" s="2"/>
      <c r="Q91" s="2"/>
      <c r="R91" s="2"/>
    </row>
    <row r="92" spans="12:20" x14ac:dyDescent="0.25">
      <c r="L92" s="2"/>
      <c r="M92" s="2"/>
      <c r="N92" s="2"/>
      <c r="O92" s="2"/>
      <c r="P92" s="2"/>
      <c r="Q92" s="2"/>
      <c r="R92" s="2"/>
      <c r="S92" s="3"/>
      <c r="T92" s="3"/>
    </row>
    <row r="93" spans="12:20" x14ac:dyDescent="0.25">
      <c r="L93" s="2"/>
      <c r="M93" s="3"/>
      <c r="N93" s="3"/>
      <c r="O93" s="3"/>
      <c r="P93" s="3"/>
      <c r="Q93" s="3"/>
      <c r="R93" s="3"/>
      <c r="S93" s="3"/>
      <c r="T93" s="3"/>
    </row>
    <row r="94" spans="12:20" x14ac:dyDescent="0.25"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3"/>
      <c r="T94" s="3"/>
    </row>
    <row r="95" spans="12:20" x14ac:dyDescent="0.25">
      <c r="L95" s="2"/>
      <c r="M95" s="3"/>
      <c r="N95" s="3">
        <v>6</v>
      </c>
      <c r="O95" s="3">
        <v>11</v>
      </c>
      <c r="P95" s="3">
        <v>14</v>
      </c>
      <c r="Q95" s="3">
        <v>91</v>
      </c>
      <c r="R95" s="3"/>
      <c r="S95" s="3"/>
      <c r="T95" s="3"/>
    </row>
    <row r="96" spans="12:20" x14ac:dyDescent="0.25">
      <c r="L96" s="2"/>
      <c r="M96" s="3"/>
      <c r="N96" s="3"/>
      <c r="O96" s="3"/>
      <c r="P96" s="3"/>
      <c r="Q96" s="3"/>
      <c r="R96" s="3"/>
      <c r="S96" s="3"/>
      <c r="T96" s="3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2012-11-26T12:43:49Z</dcterms:modified>
</cp:coreProperties>
</file>