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858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I45" i="7" l="1"/>
  <c r="I46" i="7"/>
  <c r="I47" i="7"/>
  <c r="I44" i="7"/>
  <c r="E45" i="7"/>
  <c r="E46" i="7"/>
  <c r="E47" i="7"/>
  <c r="E44" i="7"/>
  <c r="F80" i="5"/>
  <c r="F81" i="5"/>
  <c r="F82" i="5"/>
  <c r="F83" i="5"/>
  <c r="F84" i="5"/>
  <c r="F85" i="5"/>
  <c r="F86" i="5"/>
  <c r="F87" i="5"/>
  <c r="F79" i="5"/>
  <c r="D80" i="5"/>
  <c r="D81" i="5"/>
  <c r="D82" i="5"/>
  <c r="D83" i="5"/>
  <c r="D84" i="5"/>
  <c r="D85" i="5"/>
  <c r="D86" i="5"/>
  <c r="D87" i="5"/>
  <c r="D79" i="5"/>
  <c r="F69" i="5"/>
  <c r="F70" i="5"/>
  <c r="F71" i="5"/>
  <c r="F72" i="5"/>
  <c r="F68" i="5"/>
  <c r="D69" i="5"/>
  <c r="D70" i="5"/>
  <c r="D71" i="5"/>
  <c r="D72" i="5"/>
  <c r="D68" i="5"/>
  <c r="P47" i="5"/>
  <c r="P46" i="5"/>
  <c r="P45" i="5"/>
  <c r="O20" i="5"/>
  <c r="O19" i="5"/>
  <c r="O18" i="5"/>
  <c r="F7" i="5"/>
  <c r="F8" i="5"/>
  <c r="F9" i="5"/>
  <c r="F10" i="5"/>
  <c r="F6" i="5"/>
  <c r="D7" i="5"/>
  <c r="D8" i="5"/>
  <c r="D9" i="5"/>
  <c r="D10" i="5"/>
  <c r="D6" i="5"/>
  <c r="W47" i="4" l="1"/>
  <c r="W46" i="4"/>
  <c r="W45" i="4"/>
  <c r="W44" i="4"/>
  <c r="V10" i="4"/>
  <c r="V9" i="4"/>
  <c r="V8" i="4"/>
  <c r="V7" i="4"/>
  <c r="R81" i="3"/>
  <c r="R79" i="3"/>
  <c r="R78" i="3"/>
  <c r="R77" i="3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80" i="3" l="1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<sst xmlns="http://schemas.openxmlformats.org/spreadsheetml/2006/main" count="124" uniqueCount="74">
  <si>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</si>
  <si>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</si>
  <si>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</si>
  <si>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</si>
  <si>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</si>
  <si>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</si>
  <si>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</si>
  <si>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</si>
  <si>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</si>
  <si>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</si>
  <si>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</si>
  <si>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</si>
  <si>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</si>
  <si>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</si>
  <si>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</si>
  <si>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</si>
  <si>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</si>
  <si>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</si>
  <si>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</si>
  <si>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</si>
  <si>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</si>
  <si>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</si>
  <si>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</si>
  <si>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</si>
  <si>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</si>
  <si>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</si>
  <si>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</si>
  <si>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</si>
  <si>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</si>
  <si>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</si>
  <si>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</si>
  <si>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</si>
  <si>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</si>
  <si>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</si>
  <si>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</si>
  <si>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</si>
  <si>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</si>
  <si>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</si>
  <si>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</si>
  <si>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</si>
  <si>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</si>
  <si>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</si>
  <si>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</si>
  <si>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</si>
  <si>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</si>
  <si>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</si>
  <si>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</si>
  <si>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</si>
  <si>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</si>
  <si>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</si>
  <si>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</si>
  <si>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</si>
  <si>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</si>
  <si>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</si>
  <si>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</si>
  <si>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</si>
  <si>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</si>
  <si>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</si>
  <si>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</si>
  <si>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</si>
  <si>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</si>
  <si>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</si>
  <si>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</si>
  <si>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</si>
  <si>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</si>
  <si>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</si>
  <si>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</si>
  <si>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</si>
  <si>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</si>
  <si>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</si>
  <si>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</si>
  <si>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</si>
  <si>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Ordenador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</si>
  <si>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Poco apoyo del personal bibliotecario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</si>
</sst>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1" fontId="2" fillId="0" borderId="0" xfId="1" applyNumberFormat="1" applyFont="1"/>
    <xf numFmtId="0" fontId="7" fillId="0" borderId="4" xfId="0" applyFont="1" applyBorder="1"/>
    <xf numFmtId="0" fontId="10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10" fontId="10" fillId="3" borderId="7" xfId="1" applyNumberFormat="1" applyFont="1" applyFill="1" applyBorder="1" applyAlignment="1">
      <alignment horizontal="center" vertical="center"/>
    </xf>
    <xf numFmtId="10" fontId="10" fillId="3" borderId="8" xfId="1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2" fillId="0" borderId="0" xfId="1" applyNumberFormat="1" applyFont="1"/>
    <xf numFmtId="0" fontId="2" fillId="0" borderId="0" xfId="0" applyNumberFormat="1" applyFont="1"/>
    <xf numFmtId="0" fontId="12" fillId="0" borderId="7" xfId="0" applyFont="1" applyBorder="1" applyAlignment="1">
      <alignment horizontal="left"/>
    </xf>
    <xf numFmtId="0" fontId="11" fillId="0" borderId="0" xfId="0" applyFont="1" applyBorder="1" applyAlignment="1"/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0" fontId="0" fillId="0" borderId="0" xfId="0" applyFont="1"/>
    <xf numFmtId="10" fontId="10" fillId="3" borderId="0" xfId="1" applyNumberFormat="1" applyFont="1" applyFill="1" applyBorder="1" applyAlignment="1">
      <alignment horizontal="center" vertical="center"/>
    </xf>
    <xf numFmtId="10" fontId="10" fillId="4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4" borderId="0" xfId="1" applyNumberFormat="1" applyFont="1" applyFill="1" applyBorder="1" applyAlignment="1">
      <alignment horizontal="center" vertical="center"/>
    </xf>
    <xf numFmtId="10" fontId="10" fillId="4" borderId="7" xfId="1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10" fontId="10" fillId="3" borderId="5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10" fontId="10" fillId="4" borderId="8" xfId="1" applyNumberFormat="1" applyFont="1" applyFill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4944498418737638"/>
          <c:y val="0.14432991330629141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3073714348416722E-3"/>
                  <c:y val="-6.081531272005633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919744741294878E-2"/>
                  <c:y val="-6.613840343127841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0.03</c:v>
                </c:pt>
                <c:pt idx="1">
                  <c:v>6.8000000000000005E-2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4537900010972923E-2"/>
                  <c:y val="-6.19973113116958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2845271445814611E-2"/>
                  <c:y val="-6.29839318865629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0.12</c:v>
                </c:pt>
                <c:pt idx="1">
                  <c:v>0.128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7767385750339619E-2"/>
                  <c:y val="-6.20948722873055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844065078116284E-2"/>
                  <c:y val="-6.62354522757826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0.25600000000000001</c:v>
                </c:pt>
                <c:pt idx="1">
                  <c:v>0.26300000000000001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4766342913575062E-2"/>
                  <c:y val="-5.89396325459317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9460014315497942E-2"/>
                  <c:y val="-6.61384034312784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0.40600000000000003</c:v>
                </c:pt>
                <c:pt idx="1">
                  <c:v>0.33100000000000002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845271445814611E-2"/>
                  <c:y val="-6.66251840471160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768428587104183E-2"/>
                  <c:y val="-6.74171948018692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0.188</c:v>
                </c:pt>
                <c:pt idx="1">
                  <c:v>0.21099999999999999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174269184"/>
        <c:axId val="174270720"/>
      </c:barChart>
      <c:catAx>
        <c:axId val="174269184"/>
        <c:scaling>
          <c:orientation val="maxMin"/>
        </c:scaling>
        <c:delete val="1"/>
        <c:axPos val="l"/>
        <c:majorTickMark val="out"/>
        <c:minorTickMark val="none"/>
        <c:tickLblPos val="none"/>
        <c:crossAx val="174270720"/>
        <c:crosses val="autoZero"/>
        <c:auto val="1"/>
        <c:lblAlgn val="ctr"/>
        <c:lblOffset val="100"/>
        <c:noMultiLvlLbl val="0"/>
      </c:catAx>
      <c:valAx>
        <c:axId val="17427072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742691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68"/>
          <c:y val="0.70713654695602057"/>
          <c:w val="0.65161860465268573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06"/>
          <c:y val="0.11359188924913799"/>
          <c:w val="0.59949738566143718"/>
          <c:h val="0.777212643678162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3.5463917525773194</c:v>
                </c:pt>
                <c:pt idx="1">
                  <c:v>3.8383838383838382</c:v>
                </c:pt>
                <c:pt idx="2">
                  <c:v>3.6451612903225805</c:v>
                </c:pt>
                <c:pt idx="3">
                  <c:v>3.4615384615384617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187749504"/>
        <c:axId val="187751040"/>
      </c:barChart>
      <c:catAx>
        <c:axId val="18774950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87751040"/>
        <c:crosses val="autoZero"/>
        <c:auto val="1"/>
        <c:lblAlgn val="ctr"/>
        <c:lblOffset val="100"/>
        <c:noMultiLvlLbl val="0"/>
      </c:catAx>
      <c:valAx>
        <c:axId val="187751040"/>
        <c:scaling>
          <c:orientation val="minMax"/>
          <c:max val="4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1877495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85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26"/>
          <c:y val="9.1527520098948725E-2"/>
          <c:w val="0.55015744489428697"/>
          <c:h val="0.67573800028243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9887887975221937E-3"/>
                  <c:y val="-4.7000034086648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046553391352403E-3"/>
                  <c:y val="-4.4526122546370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1389476592434252E-3"/>
                  <c:y val="-4.94739456269265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1.9E-2</c:v>
                </c:pt>
                <c:pt idx="1">
                  <c:v>4.2999999999999997E-2</c:v>
                </c:pt>
                <c:pt idx="2">
                  <c:v>8.0000000000000002E-3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938120269592342E-2"/>
                  <c:y val="-4.7000034086648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9965901076769841E-3"/>
                  <c:y val="-4.45259277655228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636617444980042E-2"/>
                  <c:y val="-4.94729717226905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6.8000000000000005E-2</c:v>
                </c:pt>
                <c:pt idx="1">
                  <c:v>6.2E-2</c:v>
                </c:pt>
                <c:pt idx="2">
                  <c:v>3.7999999999999999E-2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6271511767400337E-2"/>
                  <c:y val="-4.4526122546370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3533928065086047E-2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802328033095586E-2"/>
                  <c:y val="-4.699944974410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0.23</c:v>
                </c:pt>
                <c:pt idx="1">
                  <c:v>0.18</c:v>
                </c:pt>
                <c:pt idx="2">
                  <c:v>0.23300000000000001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407580285151338E-2"/>
                  <c:y val="-4.7000034086648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7627180258977326E-2"/>
                  <c:y val="-4.45257329846756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2194036687242353E-2"/>
                  <c:y val="-4.94733612843849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0.28000000000000003</c:v>
                </c:pt>
                <c:pt idx="1">
                  <c:v>0.311</c:v>
                </c:pt>
                <c:pt idx="2">
                  <c:v>0.42899999999999999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4517125802488014E-2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0890425400426245E-2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7780589060716578E-2"/>
                  <c:y val="-4.94729717226905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0.40400000000000003</c:v>
                </c:pt>
                <c:pt idx="1">
                  <c:v>0.40400000000000003</c:v>
                </c:pt>
                <c:pt idx="2">
                  <c:v>0.29299999999999998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188468608"/>
        <c:axId val="175580288"/>
      </c:barChart>
      <c:catAx>
        <c:axId val="18846860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75580288"/>
        <c:crosses val="autoZero"/>
        <c:auto val="1"/>
        <c:lblAlgn val="ctr"/>
        <c:lblOffset val="100"/>
        <c:noMultiLvlLbl val="0"/>
      </c:catAx>
      <c:valAx>
        <c:axId val="17558028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884686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11"/>
          <c:w val="0.51437335515246718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2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1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3.8415841584158414</c:v>
                </c:pt>
                <c:pt idx="1">
                  <c:v>3.891089108910891</c:v>
                </c:pt>
                <c:pt idx="2">
                  <c:v>3.9342105263157894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175626496"/>
        <c:axId val="175632384"/>
      </c:barChart>
      <c:catAx>
        <c:axId val="17562649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75632384"/>
        <c:crosses val="autoZero"/>
        <c:auto val="1"/>
        <c:lblAlgn val="ctr"/>
        <c:lblOffset val="100"/>
        <c:noMultiLvlLbl val="0"/>
      </c:catAx>
      <c:valAx>
        <c:axId val="175632384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1756264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77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4114848132"/>
          <c:y val="0.17038196872955327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5.5710298260654304E-3"/>
                  <c:y val="8.3857497718679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6.0000000000000001E-3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1133796688995139E-2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4.7E-2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5527303821887313E-2"/>
                  <c:y val="8.86793038375040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0.18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1053332594428592"/>
                  <c:y val="9.2872178723437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0.55200000000000005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0057166661963205E-2"/>
                  <c:y val="9.70650536093719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188108800"/>
        <c:axId val="188110336"/>
      </c:barChart>
      <c:catAx>
        <c:axId val="1881088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8110336"/>
        <c:crosses val="autoZero"/>
        <c:auto val="1"/>
        <c:lblAlgn val="ctr"/>
        <c:lblOffset val="100"/>
        <c:noMultiLvlLbl val="0"/>
      </c:catAx>
      <c:valAx>
        <c:axId val="18811033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1881088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399"/>
          <c:y val="7.14851476678728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56"/>
          <c:y val="0.20738555171165482"/>
          <c:w val="0.65370370370370423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188152448"/>
        <c:axId val="188162432"/>
      </c:barChart>
      <c:catAx>
        <c:axId val="188152448"/>
        <c:scaling>
          <c:orientation val="minMax"/>
        </c:scaling>
        <c:delete val="1"/>
        <c:axPos val="l"/>
        <c:majorTickMark val="out"/>
        <c:minorTickMark val="none"/>
        <c:tickLblPos val="none"/>
        <c:crossAx val="188162432"/>
        <c:crosses val="autoZero"/>
        <c:auto val="1"/>
        <c:lblAlgn val="ctr"/>
        <c:lblOffset val="100"/>
        <c:noMultiLvlLbl val="0"/>
      </c:catAx>
      <c:valAx>
        <c:axId val="1881624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8152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47"/>
          <c:y val="0.23143637709879195"/>
          <c:w val="0.6009116498232997"/>
          <c:h val="0.6752492201600348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103</c:v>
                </c:pt>
                <c:pt idx="1">
                  <c:v>11</c:v>
                </c:pt>
                <c:pt idx="2">
                  <c:v>5</c:v>
                </c:pt>
                <c:pt idx="3">
                  <c:v>18</c:v>
                </c:pt>
                <c:pt idx="4">
                  <c:v>19</c:v>
                </c:pt>
                <c:pt idx="5">
                  <c:v>5</c:v>
                </c:pt>
                <c:pt idx="6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188252160"/>
        <c:axId val="188253696"/>
      </c:barChart>
      <c:catAx>
        <c:axId val="188252160"/>
        <c:scaling>
          <c:orientation val="maxMin"/>
        </c:scaling>
        <c:delete val="1"/>
        <c:axPos val="l"/>
        <c:majorTickMark val="out"/>
        <c:minorTickMark val="none"/>
        <c:tickLblPos val="none"/>
        <c:crossAx val="188253696"/>
        <c:crosses val="autoZero"/>
        <c:auto val="1"/>
        <c:lblAlgn val="ctr"/>
        <c:lblOffset val="100"/>
        <c:noMultiLvlLbl val="0"/>
      </c:catAx>
      <c:valAx>
        <c:axId val="18825369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88252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7.1.1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888"/>
          <c:y val="0.18780952380952384"/>
          <c:w val="0.60734908136483023"/>
          <c:h val="0.7055238095238101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15</c:v>
                </c:pt>
                <c:pt idx="1">
                  <c:v>38</c:v>
                </c:pt>
                <c:pt idx="2">
                  <c:v>41</c:v>
                </c:pt>
                <c:pt idx="3">
                  <c:v>6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297216"/>
        <c:axId val="188298752"/>
      </c:barChart>
      <c:catAx>
        <c:axId val="188297216"/>
        <c:scaling>
          <c:orientation val="maxMin"/>
        </c:scaling>
        <c:delete val="1"/>
        <c:axPos val="l"/>
        <c:majorTickMark val="out"/>
        <c:minorTickMark val="none"/>
        <c:tickLblPos val="none"/>
        <c:crossAx val="188298752"/>
        <c:crosses val="autoZero"/>
        <c:auto val="1"/>
        <c:lblAlgn val="ctr"/>
        <c:lblOffset val="100"/>
        <c:noMultiLvlLbl val="0"/>
      </c:catAx>
      <c:valAx>
        <c:axId val="18829875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882972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35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31</c:v>
                </c:pt>
                <c:pt idx="1">
                  <c:v>5</c:v>
                </c:pt>
                <c:pt idx="2">
                  <c:v>27</c:v>
                </c:pt>
                <c:pt idx="3">
                  <c:v>105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337152"/>
        <c:axId val="189293312"/>
      </c:barChart>
      <c:catAx>
        <c:axId val="188337152"/>
        <c:scaling>
          <c:orientation val="maxMin"/>
        </c:scaling>
        <c:delete val="1"/>
        <c:axPos val="l"/>
        <c:majorTickMark val="out"/>
        <c:minorTickMark val="none"/>
        <c:tickLblPos val="none"/>
        <c:crossAx val="189293312"/>
        <c:crosses val="autoZero"/>
        <c:auto val="1"/>
        <c:lblAlgn val="ctr"/>
        <c:lblOffset val="100"/>
        <c:noMultiLvlLbl val="0"/>
      </c:catAx>
      <c:valAx>
        <c:axId val="18929331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883371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53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9</c:v>
                </c:pt>
                <c:pt idx="1">
                  <c:v>55</c:v>
                </c:pt>
                <c:pt idx="2">
                  <c:v>43</c:v>
                </c:pt>
                <c:pt idx="3">
                  <c:v>11</c:v>
                </c:pt>
                <c:pt idx="4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320192"/>
        <c:axId val="189321984"/>
      </c:barChart>
      <c:catAx>
        <c:axId val="189320192"/>
        <c:scaling>
          <c:orientation val="maxMin"/>
        </c:scaling>
        <c:delete val="1"/>
        <c:axPos val="l"/>
        <c:majorTickMark val="out"/>
        <c:minorTickMark val="none"/>
        <c:tickLblPos val="none"/>
        <c:crossAx val="189321984"/>
        <c:crosses val="autoZero"/>
        <c:auto val="1"/>
        <c:lblAlgn val="ctr"/>
        <c:lblOffset val="100"/>
        <c:noMultiLvlLbl val="0"/>
      </c:catAx>
      <c:valAx>
        <c:axId val="18932198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893201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8"/>
          <c:y val="3.1578947368421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88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16</c:v>
                </c:pt>
                <c:pt idx="1">
                  <c:v>26</c:v>
                </c:pt>
                <c:pt idx="2">
                  <c:v>23</c:v>
                </c:pt>
                <c:pt idx="3">
                  <c:v>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250176"/>
        <c:axId val="189251968"/>
      </c:barChart>
      <c:catAx>
        <c:axId val="189250176"/>
        <c:scaling>
          <c:orientation val="maxMin"/>
        </c:scaling>
        <c:delete val="1"/>
        <c:axPos val="l"/>
        <c:majorTickMark val="out"/>
        <c:minorTickMark val="none"/>
        <c:tickLblPos val="none"/>
        <c:crossAx val="189251968"/>
        <c:crosses val="autoZero"/>
        <c:auto val="1"/>
        <c:lblAlgn val="ctr"/>
        <c:lblOffset val="100"/>
        <c:noMultiLvlLbl val="0"/>
      </c:catAx>
      <c:valAx>
        <c:axId val="18925196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892501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391"/>
          <c:y val="0.16460794670126724"/>
          <c:w val="0.54648836233828468"/>
          <c:h val="0.576366040955366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3.578125</c:v>
                </c:pt>
                <c:pt idx="1">
                  <c:v>3.390625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174335104"/>
        <c:axId val="174336640"/>
      </c:barChart>
      <c:catAx>
        <c:axId val="174335104"/>
        <c:scaling>
          <c:orientation val="maxMin"/>
        </c:scaling>
        <c:delete val="1"/>
        <c:axPos val="l"/>
        <c:majorTickMark val="out"/>
        <c:minorTickMark val="none"/>
        <c:tickLblPos val="none"/>
        <c:crossAx val="174336640"/>
        <c:crosses val="autoZero"/>
        <c:auto val="1"/>
        <c:lblAlgn val="ctr"/>
        <c:lblOffset val="100"/>
        <c:noMultiLvlLbl val="0"/>
      </c:catAx>
      <c:valAx>
        <c:axId val="174336640"/>
        <c:scaling>
          <c:orientation val="minMax"/>
          <c:max val="4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1743351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88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58</c:v>
                </c:pt>
                <c:pt idx="1">
                  <c:v>20</c:v>
                </c:pt>
                <c:pt idx="2">
                  <c:v>73</c:v>
                </c:pt>
                <c:pt idx="3">
                  <c:v>48</c:v>
                </c:pt>
                <c:pt idx="4">
                  <c:v>58</c:v>
                </c:pt>
                <c:pt idx="5">
                  <c:v>35</c:v>
                </c:pt>
                <c:pt idx="6">
                  <c:v>37</c:v>
                </c:pt>
                <c:pt idx="7">
                  <c:v>69</c:v>
                </c:pt>
                <c:pt idx="8">
                  <c:v>38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18</c:v>
                </c:pt>
                <c:pt idx="1">
                  <c:v>41</c:v>
                </c:pt>
                <c:pt idx="2">
                  <c:v>15</c:v>
                </c:pt>
                <c:pt idx="3">
                  <c:v>24</c:v>
                </c:pt>
                <c:pt idx="4">
                  <c:v>20</c:v>
                </c:pt>
                <c:pt idx="5">
                  <c:v>24</c:v>
                </c:pt>
                <c:pt idx="6">
                  <c:v>27</c:v>
                </c:pt>
                <c:pt idx="7">
                  <c:v>14</c:v>
                </c:pt>
                <c:pt idx="8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174387968"/>
        <c:axId val="174389504"/>
      </c:barChart>
      <c:catAx>
        <c:axId val="17438796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74389504"/>
        <c:crosses val="autoZero"/>
        <c:auto val="1"/>
        <c:lblAlgn val="ctr"/>
        <c:lblOffset val="100"/>
        <c:noMultiLvlLbl val="0"/>
      </c:catAx>
      <c:valAx>
        <c:axId val="174389504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1743879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08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898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238"/>
          <c:y val="9.3768565191898662E-2"/>
          <c:w val="0.56468781402324741"/>
          <c:h val="0.6119165731648793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4602924634420724E-3"/>
                  <c:y val="-4.622420323505376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098312710911136E-2"/>
                  <c:y val="-4.557462253382279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671616047993998E-2"/>
                  <c:y val="-4.568913520034244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4.5999999999999999E-2</c:v>
                </c:pt>
                <c:pt idx="1">
                  <c:v>0.104</c:v>
                </c:pt>
                <c:pt idx="2">
                  <c:v>4.1000000000000002E-2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428571428571432E-2"/>
                  <c:y val="-4.87984074429585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0476190476190483E-2"/>
                  <c:y val="-4.5687919136627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8571428571428574E-2"/>
                  <c:y val="-4.56889325230565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0.10299999999999999</c:v>
                </c:pt>
                <c:pt idx="1">
                  <c:v>0.19500000000000001</c:v>
                </c:pt>
                <c:pt idx="2">
                  <c:v>2.3E-2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6666366704161983E-2"/>
                  <c:y val="-4.87984074429585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7142857142857141E-2"/>
                  <c:y val="-4.55746225338227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0476190476190483E-2"/>
                  <c:y val="-4.76121372887292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0.217</c:v>
                </c:pt>
                <c:pt idx="1">
                  <c:v>0.22</c:v>
                </c:pt>
                <c:pt idx="2">
                  <c:v>0.11700000000000001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237945256842905E-2"/>
                  <c:y val="-5.08365302297225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904761904761903E-2"/>
                  <c:y val="-4.76119346114433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3809523809523826E-2"/>
                  <c:y val="-4.82631367309613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0.26300000000000001</c:v>
                </c:pt>
                <c:pt idx="1">
                  <c:v>0.24399999999999999</c:v>
                </c:pt>
                <c:pt idx="2">
                  <c:v>0.25700000000000001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9523809523809575E-2"/>
                  <c:y val="-4.89129201094781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1428571428571428E-2"/>
                  <c:y val="-4.82625286991036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2761904761904763"/>
                  <c:y val="-4.61113119868211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0.371</c:v>
                </c:pt>
                <c:pt idx="1">
                  <c:v>0.23799999999999999</c:v>
                </c:pt>
                <c:pt idx="2">
                  <c:v>0.56100000000000005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175793664"/>
        <c:axId val="175795200"/>
      </c:barChart>
      <c:catAx>
        <c:axId val="17579366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75795200"/>
        <c:crosses val="autoZero"/>
        <c:auto val="1"/>
        <c:lblAlgn val="ctr"/>
        <c:lblOffset val="100"/>
        <c:noMultiLvlLbl val="0"/>
      </c:catAx>
      <c:valAx>
        <c:axId val="17579520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757936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52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8"/>
          <c:h val="0.753733855523408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3.806451612903226</c:v>
                </c:pt>
                <c:pt idx="1">
                  <c:v>3.5164835164835164</c:v>
                </c:pt>
                <c:pt idx="2">
                  <c:v>4.2717391304347823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187462016"/>
        <c:axId val="187463552"/>
      </c:barChart>
      <c:catAx>
        <c:axId val="18746201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87463552"/>
        <c:crosses val="autoZero"/>
        <c:auto val="1"/>
        <c:lblAlgn val="ctr"/>
        <c:lblOffset val="100"/>
        <c:noMultiLvlLbl val="0"/>
      </c:catAx>
      <c:valAx>
        <c:axId val="187463552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1874620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48"/>
          <c:y val="5.6276704314150681E-2"/>
          <c:w val="0.53713301462317387"/>
          <c:h val="0.731920554610582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0334236675700084E-3"/>
                  <c:y val="-3.9276200175112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4200542005420054E-3"/>
                  <c:y val="-4.11099319145139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1119487723609025E-3"/>
                  <c:y val="-4.1392152415589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7281323877067976E-3"/>
                  <c:y val="-4.4444270392155906E-2"/>
                </c:manualLayout>
              </c:layout>
              <c:numFmt formatCode="0%" sourceLinked="0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2267207733785069E-3"/>
                  <c:y val="-4.107902494204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2.5000000000000001E-2</c:v>
                </c:pt>
                <c:pt idx="1">
                  <c:v>6.7000000000000004E-2</c:v>
                </c:pt>
                <c:pt idx="2">
                  <c:v>8.0000000000000002E-3</c:v>
                </c:pt>
                <c:pt idx="3">
                  <c:v>0.02</c:v>
                </c:pt>
                <c:pt idx="4">
                  <c:v>2.5999999999999999E-2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646793134598013E-2"/>
                  <c:y val="-3.92759113529772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2481773111694388E-2"/>
                  <c:y val="-4.17054465349420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2877149221595585E-2"/>
                  <c:y val="-4.13918191239729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187611300360503E-3"/>
                  <c:y val="-4.5341658069131686E-2"/>
                </c:manualLayout>
              </c:layout>
              <c:numFmt formatCode="0%" sourceLinked="0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51069414195566E-2"/>
                  <c:y val="-4.1079191587852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8.3000000000000004E-2</c:v>
                </c:pt>
                <c:pt idx="1">
                  <c:v>0.185</c:v>
                </c:pt>
                <c:pt idx="2">
                  <c:v>7.1999999999999995E-2</c:v>
                </c:pt>
                <c:pt idx="3">
                  <c:v>0.02</c:v>
                </c:pt>
                <c:pt idx="4">
                  <c:v>7.6999999999999999E-2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64682340239391E-2"/>
                  <c:y val="-4.1392319061397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6808882932186689E-2"/>
                  <c:y val="-4.13919857697811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1680038222172592E-2"/>
                  <c:y val="-4.35082208876855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2915867786030294E-2"/>
                  <c:y val="-4.3508554179301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6913683661882693E-2"/>
                  <c:y val="-4.27471494817898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0.121</c:v>
                </c:pt>
                <c:pt idx="1">
                  <c:v>0.33300000000000002</c:v>
                </c:pt>
                <c:pt idx="2">
                  <c:v>0.16800000000000001</c:v>
                </c:pt>
                <c:pt idx="3">
                  <c:v>7.3999999999999996E-2</c:v>
                </c:pt>
                <c:pt idx="4">
                  <c:v>0.123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1323132480780324E-2"/>
                  <c:y val="-4.35083875334937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1932515527757607E-2"/>
                  <c:y val="-4.3821681652846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7484037899517872E-2"/>
                  <c:y val="-4.35083875334937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3047287528775224E-2"/>
                  <c:y val="-4.5625122588822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7709772094091085E-2"/>
                  <c:y val="-4.24641848995234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0.22900000000000001</c:v>
                </c:pt>
                <c:pt idx="1">
                  <c:v>0.27400000000000002</c:v>
                </c:pt>
                <c:pt idx="2">
                  <c:v>0.44800000000000001</c:v>
                </c:pt>
                <c:pt idx="3">
                  <c:v>0.27</c:v>
                </c:pt>
                <c:pt idx="4">
                  <c:v>0.21299999999999999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2216253110205197"/>
                  <c:y val="-4.562478929720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335846317082821E-2"/>
                  <c:y val="-4.13919857697811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1696295055316798E-2"/>
                  <c:y val="-4.13919857697811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4380447124960441"/>
                  <c:y val="-4.35087208251100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302498712483636"/>
                  <c:y val="-4.2464351545331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0.54100000000000004</c:v>
                </c:pt>
                <c:pt idx="1">
                  <c:v>0.14099999999999999</c:v>
                </c:pt>
                <c:pt idx="2">
                  <c:v>0.30399999999999999</c:v>
                </c:pt>
                <c:pt idx="3">
                  <c:v>0.61499999999999999</c:v>
                </c:pt>
                <c:pt idx="4">
                  <c:v>0.56100000000000005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7993088"/>
        <c:axId val="188019456"/>
      </c:barChart>
      <c:catAx>
        <c:axId val="18799308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88019456"/>
        <c:crosses val="autoZero"/>
        <c:auto val="1"/>
        <c:lblAlgn val="ctr"/>
        <c:lblOffset val="100"/>
        <c:noMultiLvlLbl val="0"/>
      </c:catAx>
      <c:valAx>
        <c:axId val="18801945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879930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36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36"/>
          <c:y val="7.5074476951552713E-2"/>
          <c:w val="0.60033167495854156"/>
          <c:h val="0.838074374366571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4.2747252747252746</c:v>
                </c:pt>
                <c:pt idx="1">
                  <c:v>3.25</c:v>
                </c:pt>
                <c:pt idx="2">
                  <c:v>3.8684210526315788</c:v>
                </c:pt>
                <c:pt idx="3">
                  <c:v>4.3882352941176475</c:v>
                </c:pt>
                <c:pt idx="4">
                  <c:v>4.2471910112359552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936128"/>
        <c:axId val="187946112"/>
      </c:barChart>
      <c:catAx>
        <c:axId val="187936128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87946112"/>
        <c:crosses val="autoZero"/>
        <c:auto val="1"/>
        <c:lblAlgn val="ctr"/>
        <c:lblOffset val="100"/>
        <c:noMultiLvlLbl val="0"/>
      </c:catAx>
      <c:valAx>
        <c:axId val="187946112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187936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3.19744204636291E-3"/>
                  <c:y val="-6.5252843636717387E-3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0.44295302013422821</c:v>
                </c:pt>
                <c:pt idx="1">
                  <c:v>0.16900000000000001</c:v>
                </c:pt>
                <c:pt idx="2">
                  <c:v>0.20300000000000001</c:v>
                </c:pt>
                <c:pt idx="3">
                  <c:v>0.14599999999999999</c:v>
                </c:pt>
                <c:pt idx="4">
                  <c:v>3.3000000000000002E-2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4.7960371859992338E-3"/>
                  <c:y val="6.5256268982840059E-3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0.20805369127516779</c:v>
                </c:pt>
                <c:pt idx="1">
                  <c:v>0.182</c:v>
                </c:pt>
                <c:pt idx="2">
                  <c:v>0.23100000000000001</c:v>
                </c:pt>
                <c:pt idx="3">
                  <c:v>0.32800000000000001</c:v>
                </c:pt>
                <c:pt idx="4">
                  <c:v>2.5000000000000001E-2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6.3948840927258183E-3"/>
                  <c:y val="-1.0875131404840631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0.14093959731543623</c:v>
                </c:pt>
                <c:pt idx="1">
                  <c:v>0.23599999999999999</c:v>
                </c:pt>
                <c:pt idx="2">
                  <c:v>0.245</c:v>
                </c:pt>
                <c:pt idx="3">
                  <c:v>0.36499999999999999</c:v>
                </c:pt>
                <c:pt idx="4">
                  <c:v>2.5000000000000001E-2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0.17449664429530201</c:v>
                </c:pt>
                <c:pt idx="1">
                  <c:v>0.41199999999999998</c:v>
                </c:pt>
                <c:pt idx="2">
                  <c:v>0.30099999999999999</c:v>
                </c:pt>
                <c:pt idx="3">
                  <c:v>0.11700000000000001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3.3557046979865772E-2</c:v>
                </c:pt>
                <c:pt idx="1">
                  <c:v>0</c:v>
                </c:pt>
                <c:pt idx="2">
                  <c:v>2.1000000000000001E-2</c:v>
                </c:pt>
                <c:pt idx="3">
                  <c:v>4.3999999999999997E-2</c:v>
                </c:pt>
                <c:pt idx="4">
                  <c:v>0.91800000000000004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4395392"/>
        <c:axId val="174396928"/>
      </c:barChart>
      <c:catAx>
        <c:axId val="1743953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174396928"/>
        <c:crosses val="autoZero"/>
        <c:auto val="1"/>
        <c:lblAlgn val="ctr"/>
        <c:lblOffset val="100"/>
        <c:noMultiLvlLbl val="0"/>
      </c:catAx>
      <c:valAx>
        <c:axId val="17439692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743953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32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51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687"/>
          <c:y val="8.0156402737048174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3981106612685558E-3"/>
                  <c:y val="-4.49657869012708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4.30107526881720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3981106612685558E-3"/>
                  <c:y val="-4.30105987484702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5326146522151333E-2"/>
                  <c:y val="-4.30104448087684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7.6999999999999999E-2</c:v>
                </c:pt>
                <c:pt idx="1">
                  <c:v>4.5999999999999999E-2</c:v>
                </c:pt>
                <c:pt idx="2">
                  <c:v>4.2999999999999997E-2</c:v>
                </c:pt>
                <c:pt idx="3">
                  <c:v>0.107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1592442645074251E-2"/>
                  <c:y val="-4.49657869012708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9968511021142668E-3"/>
                  <c:y val="-4.49657869012708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194331983805668E-2"/>
                  <c:y val="-4.69208211143693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2253759876535455E-2"/>
                  <c:y val="-4.30104448087684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0.13700000000000001</c:v>
                </c:pt>
                <c:pt idx="1">
                  <c:v>0.10299999999999999</c:v>
                </c:pt>
                <c:pt idx="2">
                  <c:v>0.112</c:v>
                </c:pt>
                <c:pt idx="3">
                  <c:v>0.13100000000000001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9379217273954107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3184885290148453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9379217273954107E-2"/>
                  <c:y val="-4.49657869012707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1178607379664678E-2"/>
                  <c:y val="-4.30105987484702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0.25</c:v>
                </c:pt>
                <c:pt idx="1">
                  <c:v>0.16600000000000001</c:v>
                </c:pt>
                <c:pt idx="2">
                  <c:v>0.27300000000000002</c:v>
                </c:pt>
                <c:pt idx="3">
                  <c:v>0.30299999999999999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9379217273954107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8376068376068383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398110661268548E-2"/>
                  <c:y val="-4.69208211143693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0769162761546797E-2"/>
                  <c:y val="-4.30105987484702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0.27400000000000002</c:v>
                </c:pt>
                <c:pt idx="1">
                  <c:v>0.34300000000000003</c:v>
                </c:pt>
                <c:pt idx="2">
                  <c:v>0.27300000000000002</c:v>
                </c:pt>
                <c:pt idx="3">
                  <c:v>0.246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3184885290148453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0175438596491224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9379217273954107E-2"/>
                  <c:y val="-4.69208211143693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4052903156112417E-2"/>
                  <c:y val="-4.49654790218671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0.26200000000000001</c:v>
                </c:pt>
                <c:pt idx="1">
                  <c:v>0.34300000000000003</c:v>
                </c:pt>
                <c:pt idx="2">
                  <c:v>0.29799999999999999</c:v>
                </c:pt>
                <c:pt idx="3">
                  <c:v>0.21299999999999999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187664640"/>
        <c:axId val="187678720"/>
      </c:barChart>
      <c:catAx>
        <c:axId val="18766464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87678720"/>
        <c:crosses val="autoZero"/>
        <c:auto val="1"/>
        <c:lblAlgn val="ctr"/>
        <c:lblOffset val="100"/>
        <c:noMultiLvlLbl val="0"/>
      </c:catAx>
      <c:valAx>
        <c:axId val="18767872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876646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67"/>
          <c:y val="0.8258398565281998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3,7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76199</xdr:rowOff>
    </xdr:from>
    <xdr:to>
      <xdr:col>8</xdr:col>
      <xdr:colOff>314325</xdr:colOff>
      <xdr:row>66</xdr:row>
      <xdr:rowOff>85724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Promoción dentro de la carrera académica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</xdr:row>
      <xdr:rowOff>161924</xdr:rowOff>
    </xdr:from>
    <xdr:to>
      <xdr:col>11</xdr:col>
      <xdr:colOff>323850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3,8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3,2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4,4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0"/>
  <sheetViews>
    <sheetView showGridLines="0" tabSelected="1" workbookViewId="0">
      <selection activeCell="O65" sqref="O65"/>
    </sheetView>
  </sheetViews>
  <sheetFormatPr defaultRowHeight="15" x14ac:dyDescent="0.25"/>
  <cols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3" t="s">
        <v>69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25"/>
    </row>
    <row r="4" spans="1:20" x14ac:dyDescent="0.25">
      <c r="K4" s="2"/>
      <c r="L4" s="2"/>
      <c r="M4" s="2"/>
      <c r="N4" s="2"/>
      <c r="O4" s="2"/>
      <c r="P4" s="2"/>
      <c r="Q4" s="2"/>
      <c r="R4" s="2"/>
      <c r="S4" s="2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3"/>
      <c r="M6" s="3"/>
      <c r="N6" s="3"/>
      <c r="O6" s="3"/>
      <c r="P6" s="3"/>
      <c r="Q6" s="3"/>
      <c r="R6" s="3"/>
      <c r="S6" s="2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2"/>
      <c r="T7" s="2"/>
    </row>
    <row r="8" spans="1:20" x14ac:dyDescent="0.25">
      <c r="K8" s="2"/>
      <c r="L8" s="4" t="s">
        <v>40</v>
      </c>
      <c r="M8" s="5">
        <v>0.03</v>
      </c>
      <c r="N8" s="5">
        <v>0.12</v>
      </c>
      <c r="O8" s="5">
        <v>0.25600000000000001</v>
      </c>
      <c r="P8" s="5">
        <v>0.40600000000000003</v>
      </c>
      <c r="Q8" s="5">
        <v>0.188</v>
      </c>
      <c r="R8" s="6">
        <f>(4*1+16*2+34*3+54*4+25*5)/133</f>
        <v>3.6015037593984962</v>
      </c>
      <c r="S8" s="2"/>
      <c r="T8" s="2"/>
    </row>
    <row r="9" spans="1:20" x14ac:dyDescent="0.25">
      <c r="K9" s="2"/>
      <c r="L9" s="3" t="s">
        <v>0</v>
      </c>
      <c r="M9" s="5">
        <v>6.8000000000000005E-2</v>
      </c>
      <c r="N9" s="5">
        <v>0.128</v>
      </c>
      <c r="O9" s="5">
        <v>0.26300000000000001</v>
      </c>
      <c r="P9" s="5">
        <v>0.33100000000000002</v>
      </c>
      <c r="Q9" s="5">
        <v>0.21099999999999999</v>
      </c>
      <c r="R9" s="6">
        <f>(9*1+17*2+35*3+44*4+28*5)/133</f>
        <v>3.488721804511278</v>
      </c>
      <c r="S9" s="2"/>
      <c r="T9" s="2"/>
    </row>
    <row r="10" spans="1:20" x14ac:dyDescent="0.25">
      <c r="K10" s="2"/>
      <c r="L10" s="3"/>
      <c r="M10" s="3"/>
      <c r="N10" s="3"/>
      <c r="O10" s="3"/>
      <c r="P10" s="3"/>
      <c r="Q10" s="3"/>
      <c r="R10" s="3"/>
      <c r="S10" s="2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  <c r="T12" s="2"/>
    </row>
    <row r="18" spans="12:21" x14ac:dyDescent="0.25">
      <c r="O18" s="1"/>
    </row>
    <row r="26" spans="12:21" x14ac:dyDescent="0.25">
      <c r="L26" s="3"/>
      <c r="M26" s="3"/>
      <c r="N26" s="3"/>
      <c r="O26" s="3"/>
      <c r="P26" s="3"/>
      <c r="Q26" s="3"/>
      <c r="R26" s="3"/>
      <c r="S26" s="3"/>
      <c r="T26" s="3"/>
    </row>
    <row r="27" spans="12:21" x14ac:dyDescent="0.25"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2:21" x14ac:dyDescent="0.25"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2:21" x14ac:dyDescent="0.25">
      <c r="L29" s="2"/>
      <c r="M29" s="3"/>
      <c r="N29" s="3"/>
      <c r="O29" s="3"/>
      <c r="P29" s="3"/>
      <c r="Q29" s="3"/>
      <c r="R29" s="3"/>
      <c r="S29" s="3"/>
      <c r="T29" s="2"/>
      <c r="U29" s="2"/>
    </row>
    <row r="30" spans="12:21" x14ac:dyDescent="0.25">
      <c r="L30" s="2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2"/>
      <c r="U30" s="2"/>
    </row>
    <row r="31" spans="12:21" x14ac:dyDescent="0.25">
      <c r="L31" s="2"/>
      <c r="M31" s="4" t="s">
        <v>6</v>
      </c>
      <c r="N31" s="5">
        <v>3.1E-2</v>
      </c>
      <c r="O31" s="5">
        <v>0.125</v>
      </c>
      <c r="P31" s="5">
        <v>0.26600000000000001</v>
      </c>
      <c r="Q31" s="5">
        <v>0.39100000000000001</v>
      </c>
      <c r="R31" s="5">
        <v>0.188</v>
      </c>
      <c r="S31" s="6">
        <f>(2*1+8*2+17*3+25*4+12*5)/64</f>
        <v>3.578125</v>
      </c>
      <c r="T31" s="2"/>
      <c r="U31" s="2"/>
    </row>
    <row r="32" spans="12:21" x14ac:dyDescent="0.25">
      <c r="L32" s="2"/>
      <c r="M32" s="3" t="s">
        <v>0</v>
      </c>
      <c r="N32" s="5">
        <v>0.109</v>
      </c>
      <c r="O32" s="5">
        <v>9.4E-2</v>
      </c>
      <c r="P32" s="5">
        <v>0.29699999999999999</v>
      </c>
      <c r="Q32" s="5">
        <v>0.29699999999999999</v>
      </c>
      <c r="R32" s="5">
        <v>0.20300000000000001</v>
      </c>
      <c r="S32" s="6">
        <f>(7*1+6*2+19*3+19*4+13*5)/64</f>
        <v>3.390625</v>
      </c>
      <c r="T32" s="2"/>
      <c r="U32" s="2"/>
    </row>
    <row r="33" spans="12:21" x14ac:dyDescent="0.25">
      <c r="L33" s="2"/>
      <c r="M33" s="3"/>
      <c r="N33" s="3"/>
      <c r="O33" s="3"/>
      <c r="P33" s="3"/>
      <c r="Q33" s="3"/>
      <c r="R33" s="3"/>
      <c r="S33" s="3"/>
      <c r="T33" s="2"/>
      <c r="U33" s="2"/>
    </row>
    <row r="34" spans="12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2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2:21" x14ac:dyDescent="0.25">
      <c r="L36" s="2"/>
      <c r="M36" s="2"/>
      <c r="N36" s="2"/>
      <c r="O36" s="2"/>
      <c r="P36" s="2"/>
      <c r="Q36" s="2"/>
      <c r="R36" s="2"/>
      <c r="S36" s="2"/>
      <c r="T36" s="2"/>
      <c r="U36" s="2"/>
    </row>
    <row r="39" spans="12:21" x14ac:dyDescent="0.25">
      <c r="M39" s="2"/>
      <c r="N39" s="2"/>
      <c r="O39" s="2"/>
      <c r="P39" s="2"/>
      <c r="Q39" s="2"/>
      <c r="R39" s="2"/>
    </row>
    <row r="40" spans="12:21" x14ac:dyDescent="0.25">
      <c r="M40" s="2"/>
      <c r="N40" s="2"/>
      <c r="O40" s="2"/>
      <c r="P40" s="2"/>
      <c r="Q40" s="2"/>
      <c r="R40" s="2"/>
    </row>
    <row r="41" spans="12:21" x14ac:dyDescent="0.25">
      <c r="M41" s="2"/>
      <c r="N41" s="2"/>
      <c r="O41" s="2"/>
      <c r="P41" s="2"/>
      <c r="Q41" s="2"/>
      <c r="R41" s="2"/>
    </row>
    <row r="42" spans="12:21" x14ac:dyDescent="0.25">
      <c r="M42" s="2"/>
      <c r="N42" s="2"/>
      <c r="O42" s="2"/>
      <c r="P42" s="2"/>
      <c r="Q42" s="2"/>
      <c r="R42" s="2"/>
    </row>
    <row r="43" spans="12:21" x14ac:dyDescent="0.25">
      <c r="M43" s="2"/>
      <c r="N43" s="3"/>
      <c r="O43" s="3"/>
      <c r="P43" s="3"/>
      <c r="Q43" s="3"/>
      <c r="R43" s="2"/>
    </row>
    <row r="44" spans="12:21" x14ac:dyDescent="0.25">
      <c r="M44" s="2"/>
      <c r="N44" s="3"/>
      <c r="O44" s="3"/>
      <c r="P44" s="3"/>
      <c r="Q44" s="3"/>
      <c r="R44" s="2"/>
      <c r="S44" s="3"/>
    </row>
    <row r="45" spans="12:21" x14ac:dyDescent="0.25">
      <c r="M45" s="2"/>
      <c r="N45" s="3"/>
      <c r="O45" s="3" t="s">
        <v>4</v>
      </c>
      <c r="P45" s="3" t="s">
        <v>5</v>
      </c>
      <c r="Q45" s="3"/>
      <c r="R45" s="2"/>
      <c r="S45" s="3"/>
    </row>
    <row r="46" spans="12:21" x14ac:dyDescent="0.25">
      <c r="M46" s="2"/>
      <c r="N46" s="3">
        <v>1</v>
      </c>
      <c r="O46" s="7">
        <v>58</v>
      </c>
      <c r="P46" s="7">
        <v>18</v>
      </c>
      <c r="Q46" s="3"/>
      <c r="R46" s="2"/>
      <c r="S46" s="3"/>
    </row>
    <row r="47" spans="12:21" x14ac:dyDescent="0.25">
      <c r="M47" s="2"/>
      <c r="N47" s="3">
        <v>2</v>
      </c>
      <c r="O47" s="7">
        <v>20</v>
      </c>
      <c r="P47" s="7">
        <v>41</v>
      </c>
      <c r="Q47" s="3"/>
      <c r="R47" s="2"/>
      <c r="S47" s="3"/>
    </row>
    <row r="48" spans="12:21" x14ac:dyDescent="0.25">
      <c r="M48" s="2"/>
      <c r="N48" s="3">
        <v>3</v>
      </c>
      <c r="O48" s="7">
        <v>73</v>
      </c>
      <c r="P48" s="7">
        <v>15</v>
      </c>
      <c r="Q48" s="3"/>
      <c r="R48" s="2"/>
      <c r="S48" s="3"/>
    </row>
    <row r="49" spans="13:19" x14ac:dyDescent="0.25">
      <c r="M49" s="2"/>
      <c r="N49" s="3">
        <v>4</v>
      </c>
      <c r="O49" s="7">
        <v>48</v>
      </c>
      <c r="P49" s="7">
        <v>24</v>
      </c>
      <c r="Q49" s="3"/>
      <c r="R49" s="2"/>
      <c r="S49" s="3"/>
    </row>
    <row r="50" spans="13:19" x14ac:dyDescent="0.25">
      <c r="M50" s="2"/>
      <c r="N50" s="3">
        <v>5</v>
      </c>
      <c r="O50" s="7">
        <v>58</v>
      </c>
      <c r="P50" s="7">
        <v>20</v>
      </c>
      <c r="Q50" s="3"/>
      <c r="R50" s="2"/>
      <c r="S50" s="3"/>
    </row>
    <row r="51" spans="13:19" x14ac:dyDescent="0.25">
      <c r="M51" s="2"/>
      <c r="N51" s="3">
        <v>6</v>
      </c>
      <c r="O51" s="7">
        <v>35</v>
      </c>
      <c r="P51" s="7">
        <v>24</v>
      </c>
      <c r="Q51" s="3"/>
      <c r="R51" s="2"/>
      <c r="S51" s="3"/>
    </row>
    <row r="52" spans="13:19" x14ac:dyDescent="0.25">
      <c r="M52" s="2"/>
      <c r="N52" s="3">
        <v>7</v>
      </c>
      <c r="O52" s="7">
        <v>37</v>
      </c>
      <c r="P52" s="7">
        <v>27</v>
      </c>
      <c r="Q52" s="3"/>
      <c r="R52" s="2"/>
      <c r="S52" s="3"/>
    </row>
    <row r="53" spans="13:19" x14ac:dyDescent="0.25">
      <c r="M53" s="2"/>
      <c r="N53" s="3">
        <v>8</v>
      </c>
      <c r="O53" s="7">
        <v>69</v>
      </c>
      <c r="P53" s="7">
        <v>14</v>
      </c>
      <c r="Q53" s="3"/>
      <c r="R53" s="2"/>
      <c r="S53" s="3"/>
    </row>
    <row r="54" spans="13:19" x14ac:dyDescent="0.25">
      <c r="M54" s="2"/>
      <c r="N54" s="3">
        <v>9</v>
      </c>
      <c r="O54" s="7">
        <v>38</v>
      </c>
      <c r="P54" s="7">
        <v>15</v>
      </c>
      <c r="Q54" s="3"/>
      <c r="R54" s="2"/>
      <c r="S54" s="3"/>
    </row>
    <row r="55" spans="13:19" x14ac:dyDescent="0.25">
      <c r="M55" s="2"/>
      <c r="N55" s="3"/>
      <c r="O55" s="3"/>
      <c r="P55" s="3"/>
      <c r="Q55" s="3"/>
      <c r="R55" s="2"/>
      <c r="S55" s="3"/>
    </row>
    <row r="56" spans="13:19" x14ac:dyDescent="0.25">
      <c r="M56" s="2"/>
      <c r="N56" s="2"/>
      <c r="O56" s="2"/>
      <c r="P56" s="2"/>
      <c r="Q56" s="2"/>
      <c r="R56" s="2"/>
      <c r="S56" s="3"/>
    </row>
    <row r="57" spans="13:19" x14ac:dyDescent="0.25">
      <c r="M57" s="2"/>
      <c r="N57" s="2"/>
      <c r="O57" s="2"/>
      <c r="P57" s="2"/>
      <c r="Q57" s="2"/>
      <c r="R57" s="2"/>
      <c r="S57" s="3"/>
    </row>
    <row r="58" spans="13:19" x14ac:dyDescent="0.25">
      <c r="N58" s="2"/>
      <c r="O58" s="2"/>
      <c r="P58" s="2"/>
      <c r="Q58" s="2"/>
      <c r="R58" s="3"/>
      <c r="S58" s="3"/>
    </row>
    <row r="59" spans="13:19" x14ac:dyDescent="0.25">
      <c r="N59" s="2"/>
      <c r="O59" s="2"/>
      <c r="P59" s="2"/>
      <c r="Q59" s="2"/>
    </row>
    <row r="60" spans="13:19" x14ac:dyDescent="0.25">
      <c r="N60" s="2"/>
      <c r="O60" s="2"/>
      <c r="P60" s="2"/>
      <c r="Q60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7"/>
  <sheetViews>
    <sheetView showGridLines="0" workbookViewId="0">
      <selection activeCell="Q49" sqref="Q49"/>
    </sheetView>
  </sheetViews>
  <sheetFormatPr defaultRowHeight="15" x14ac:dyDescent="0.25"/>
  <sheetData>
    <row r="2" spans="1:22" ht="27.75" customHeight="1" x14ac:dyDescent="0.35">
      <c r="A2" s="33" t="s">
        <v>70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24"/>
    </row>
    <row r="7" spans="1:22" x14ac:dyDescent="0.25">
      <c r="N7" s="2"/>
      <c r="O7" s="2"/>
      <c r="P7" s="2"/>
      <c r="Q7" s="2"/>
      <c r="R7" s="2"/>
      <c r="S7" s="2"/>
      <c r="T7" s="2"/>
      <c r="U7" s="2"/>
    </row>
    <row r="8" spans="1:22" x14ac:dyDescent="0.25"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x14ac:dyDescent="0.25"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x14ac:dyDescent="0.25">
      <c r="M10" s="2"/>
      <c r="N10" s="3"/>
      <c r="O10" s="3"/>
      <c r="P10" s="3"/>
      <c r="Q10" s="3"/>
      <c r="R10" s="3"/>
      <c r="S10" s="3"/>
      <c r="T10" s="3"/>
      <c r="U10" s="2"/>
      <c r="V10" s="2"/>
    </row>
    <row r="11" spans="1:22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2"/>
      <c r="V11" s="2"/>
    </row>
    <row r="12" spans="1:22" x14ac:dyDescent="0.25">
      <c r="M12" s="2"/>
      <c r="N12" s="4">
        <v>1</v>
      </c>
      <c r="O12" s="5">
        <v>4.5999999999999999E-2</v>
      </c>
      <c r="P12" s="5">
        <v>0.10299999999999999</v>
      </c>
      <c r="Q12" s="5">
        <v>0.217</v>
      </c>
      <c r="R12" s="5">
        <v>0.26300000000000001</v>
      </c>
      <c r="S12" s="5">
        <v>0.371</v>
      </c>
      <c r="T12" s="6">
        <f>(8*1+18*2+38*3+46*4+65*5)/175</f>
        <v>3.8114285714285714</v>
      </c>
      <c r="U12" s="2"/>
      <c r="V12" s="2"/>
    </row>
    <row r="13" spans="1:22" x14ac:dyDescent="0.25">
      <c r="M13" s="2"/>
      <c r="N13" s="3">
        <v>2</v>
      </c>
      <c r="O13" s="5">
        <v>0.104</v>
      </c>
      <c r="P13" s="5">
        <v>0.19500000000000001</v>
      </c>
      <c r="Q13" s="5">
        <v>0.22</v>
      </c>
      <c r="R13" s="5">
        <v>0.24399999999999999</v>
      </c>
      <c r="S13" s="5">
        <v>0.23799999999999999</v>
      </c>
      <c r="T13" s="6">
        <f>(17*1+32*2+36*3+40*4+39*5)/164</f>
        <v>3.3170731707317072</v>
      </c>
      <c r="U13" s="2"/>
      <c r="V13" s="2"/>
    </row>
    <row r="14" spans="1:22" x14ac:dyDescent="0.25">
      <c r="M14" s="2"/>
      <c r="N14" s="3">
        <v>3</v>
      </c>
      <c r="O14" s="5">
        <v>4.1000000000000002E-2</v>
      </c>
      <c r="P14" s="5">
        <v>2.3E-2</v>
      </c>
      <c r="Q14" s="5">
        <v>0.11700000000000001</v>
      </c>
      <c r="R14" s="5">
        <v>0.25700000000000001</v>
      </c>
      <c r="S14" s="5">
        <v>0.56100000000000005</v>
      </c>
      <c r="T14" s="6">
        <f>(7*1+4*2+20*3+44*4+96*5)/171</f>
        <v>4.2748538011695905</v>
      </c>
      <c r="U14" s="2"/>
      <c r="V14" s="2"/>
    </row>
    <row r="15" spans="1:22" x14ac:dyDescent="0.25">
      <c r="M15" s="2"/>
      <c r="N15" s="3"/>
      <c r="O15" s="3"/>
      <c r="P15" s="3"/>
      <c r="Q15" s="3"/>
      <c r="R15" s="3"/>
      <c r="S15" s="3"/>
      <c r="T15" s="3"/>
      <c r="U15" s="2"/>
      <c r="V15" s="2"/>
    </row>
    <row r="16" spans="1:22" x14ac:dyDescent="0.25"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4:21" x14ac:dyDescent="0.25">
      <c r="N17" s="2"/>
      <c r="O17" s="2"/>
      <c r="P17" s="2"/>
      <c r="Q17" s="2"/>
      <c r="R17" s="2"/>
      <c r="S17" s="2"/>
      <c r="T17" s="2"/>
      <c r="U17" s="2"/>
    </row>
    <row r="18" spans="14:21" x14ac:dyDescent="0.25">
      <c r="N18" s="2"/>
      <c r="O18" s="2"/>
      <c r="P18" s="2"/>
      <c r="Q18" s="2"/>
      <c r="R18" s="2"/>
      <c r="S18" s="2"/>
      <c r="T18" s="2"/>
      <c r="U18" s="2"/>
    </row>
    <row r="19" spans="14:21" x14ac:dyDescent="0.25">
      <c r="N19" s="2"/>
      <c r="O19" s="2"/>
      <c r="P19" s="2"/>
      <c r="Q19" s="2"/>
      <c r="R19" s="2"/>
      <c r="S19" s="2"/>
      <c r="T19" s="2"/>
      <c r="U19" s="2"/>
    </row>
    <row r="38" spans="13:23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N39" s="2"/>
      <c r="O39" s="3"/>
      <c r="P39" s="3"/>
      <c r="Q39" s="3"/>
      <c r="R39" s="3"/>
      <c r="S39" s="3"/>
      <c r="T39" s="3"/>
      <c r="U39" s="3"/>
      <c r="V39" s="2"/>
      <c r="W39" s="2"/>
    </row>
    <row r="40" spans="13:23" x14ac:dyDescent="0.25">
      <c r="M40" s="2"/>
      <c r="N40" s="2"/>
      <c r="O40" s="3"/>
      <c r="P40" s="3"/>
      <c r="Q40" s="3"/>
      <c r="R40" s="3"/>
      <c r="S40" s="3"/>
      <c r="T40" s="3"/>
      <c r="U40" s="3"/>
      <c r="V40" s="2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2"/>
      <c r="O42" s="4">
        <v>1</v>
      </c>
      <c r="P42" s="5">
        <v>4.2999999999999997E-2</v>
      </c>
      <c r="Q42" s="5">
        <v>0.11799999999999999</v>
      </c>
      <c r="R42" s="5">
        <v>0.215</v>
      </c>
      <c r="S42" s="5">
        <v>0.23699999999999999</v>
      </c>
      <c r="T42" s="5">
        <v>0.38700000000000001</v>
      </c>
      <c r="U42" s="6">
        <f>(4*1+11*2+20*3+22*4+36*5)/93</f>
        <v>3.806451612903226</v>
      </c>
      <c r="V42" s="2"/>
      <c r="W42" s="2"/>
    </row>
    <row r="43" spans="13:23" x14ac:dyDescent="0.25">
      <c r="M43" s="2"/>
      <c r="N43" s="2"/>
      <c r="O43" s="3">
        <v>2</v>
      </c>
      <c r="P43" s="5">
        <v>7.6999999999999999E-2</v>
      </c>
      <c r="Q43" s="5">
        <v>0.14299999999999999</v>
      </c>
      <c r="R43" s="5">
        <v>0.253</v>
      </c>
      <c r="S43" s="5">
        <v>0.24199999999999999</v>
      </c>
      <c r="T43" s="5">
        <v>0.28599999999999998</v>
      </c>
      <c r="U43" s="6">
        <f>(7*1+13*2+23*3+22*4+26*5)/91</f>
        <v>3.5164835164835164</v>
      </c>
      <c r="V43" s="2"/>
      <c r="W43" s="2"/>
    </row>
    <row r="44" spans="13:23" x14ac:dyDescent="0.25">
      <c r="M44" s="2"/>
      <c r="N44" s="2"/>
      <c r="O44" s="3">
        <v>3</v>
      </c>
      <c r="P44" s="5">
        <v>6.5000000000000002E-2</v>
      </c>
      <c r="Q44" s="5">
        <v>1.0999999999999999E-2</v>
      </c>
      <c r="R44" s="5">
        <v>9.8000000000000004E-2</v>
      </c>
      <c r="S44" s="5">
        <v>0.23899999999999999</v>
      </c>
      <c r="T44" s="5">
        <v>0.58699999999999997</v>
      </c>
      <c r="U44" s="6">
        <f>(6*1+1*2+9*3+22*4+54*5)/92</f>
        <v>4.2717391304347823</v>
      </c>
      <c r="V44" s="2"/>
      <c r="W44" s="2"/>
    </row>
    <row r="45" spans="13:23" x14ac:dyDescent="0.25">
      <c r="M45" s="2"/>
      <c r="N45" s="2"/>
      <c r="O45" s="3"/>
      <c r="P45" s="3"/>
      <c r="Q45" s="3"/>
      <c r="R45" s="3"/>
      <c r="S45" s="3"/>
      <c r="T45" s="3"/>
      <c r="U45" s="3"/>
      <c r="V45" s="2"/>
      <c r="W45" s="2"/>
    </row>
    <row r="46" spans="13:23" x14ac:dyDescent="0.25"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86"/>
  <sheetViews>
    <sheetView showGridLines="0" zoomScaleNormal="100" workbookViewId="0">
      <selection activeCell="L103" sqref="L103"/>
    </sheetView>
  </sheetViews>
  <sheetFormatPr defaultRowHeight="15" x14ac:dyDescent="0.25"/>
  <sheetData>
    <row r="2" spans="1:20" ht="31.5" customHeight="1" x14ac:dyDescent="0.35">
      <c r="A2" s="33" t="s">
        <v>71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6" spans="1:20" x14ac:dyDescent="0.25">
      <c r="S6" s="2"/>
    </row>
    <row r="7" spans="1:20" x14ac:dyDescent="0.25">
      <c r="L7" s="2"/>
      <c r="M7" s="2"/>
      <c r="N7" s="2"/>
      <c r="O7" s="2"/>
      <c r="P7" s="2"/>
      <c r="Q7" s="2"/>
      <c r="R7" s="2"/>
      <c r="S7" s="2"/>
    </row>
    <row r="8" spans="1:20" x14ac:dyDescent="0.25">
      <c r="K8" s="2"/>
      <c r="L8" s="2"/>
      <c r="M8" s="3"/>
      <c r="N8" s="3"/>
      <c r="O8" s="3"/>
      <c r="P8" s="3"/>
      <c r="Q8" s="3"/>
      <c r="R8" s="3"/>
      <c r="S8" s="3"/>
      <c r="T8" s="3"/>
    </row>
    <row r="9" spans="1:20" x14ac:dyDescent="0.25">
      <c r="K9" s="2"/>
      <c r="L9" s="2"/>
      <c r="M9" s="3"/>
      <c r="N9" s="3"/>
      <c r="O9" s="3"/>
      <c r="P9" s="3"/>
      <c r="Q9" s="3"/>
      <c r="R9" s="3"/>
      <c r="S9" s="3"/>
      <c r="T9" s="3"/>
    </row>
    <row r="10" spans="1:20" x14ac:dyDescent="0.25">
      <c r="K10" s="2"/>
      <c r="L10" s="2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</row>
    <row r="11" spans="1:20" x14ac:dyDescent="0.25">
      <c r="K11" s="2"/>
      <c r="L11" s="2"/>
      <c r="M11" s="4">
        <v>1</v>
      </c>
      <c r="N11" s="5">
        <v>2.5000000000000001E-2</v>
      </c>
      <c r="O11" s="5">
        <v>8.3000000000000004E-2</v>
      </c>
      <c r="P11" s="5">
        <v>0.121</v>
      </c>
      <c r="Q11" s="5">
        <v>0.22900000000000001</v>
      </c>
      <c r="R11" s="5">
        <v>0.54100000000000004</v>
      </c>
      <c r="S11" s="6">
        <f>(4*1+13*2+19*3+36*4+85*5)/157</f>
        <v>4.1783439490445859</v>
      </c>
      <c r="T11" s="3"/>
    </row>
    <row r="12" spans="1:20" x14ac:dyDescent="0.25">
      <c r="K12" s="2"/>
      <c r="L12" s="2"/>
      <c r="M12" s="3">
        <v>2</v>
      </c>
      <c r="N12" s="5">
        <v>6.7000000000000004E-2</v>
      </c>
      <c r="O12" s="5">
        <v>0.185</v>
      </c>
      <c r="P12" s="5">
        <v>0.33300000000000002</v>
      </c>
      <c r="Q12" s="5">
        <v>0.27400000000000002</v>
      </c>
      <c r="R12" s="5">
        <v>0.14099999999999999</v>
      </c>
      <c r="S12" s="6">
        <f>(9*1+25*2+45*3+37*4+19*5)/135</f>
        <v>3.2370370370370369</v>
      </c>
      <c r="T12" s="3"/>
    </row>
    <row r="13" spans="1:20" x14ac:dyDescent="0.25">
      <c r="K13" s="2"/>
      <c r="L13" s="2"/>
      <c r="M13" s="3">
        <v>3</v>
      </c>
      <c r="N13" s="5">
        <v>8.0000000000000002E-3</v>
      </c>
      <c r="O13" s="5">
        <v>7.1999999999999995E-2</v>
      </c>
      <c r="P13" s="5">
        <v>0.16800000000000001</v>
      </c>
      <c r="Q13" s="5">
        <v>0.44800000000000001</v>
      </c>
      <c r="R13" s="5">
        <v>0.30399999999999999</v>
      </c>
      <c r="S13" s="6">
        <f>(1*1+9*2+21*3+56*4+38*5)/125</f>
        <v>3.968</v>
      </c>
      <c r="T13" s="3"/>
    </row>
    <row r="14" spans="1:20" x14ac:dyDescent="0.25">
      <c r="K14" s="2"/>
      <c r="L14" s="2"/>
      <c r="M14" s="3">
        <v>4</v>
      </c>
      <c r="N14" s="5">
        <v>0.02</v>
      </c>
      <c r="O14" s="5">
        <v>0.02</v>
      </c>
      <c r="P14" s="5">
        <v>7.3999999999999996E-2</v>
      </c>
      <c r="Q14" s="5">
        <v>0.27</v>
      </c>
      <c r="R14" s="5">
        <v>0.61499999999999999</v>
      </c>
      <c r="S14" s="6">
        <f>(3*1+3*2+11*3+40*4+91*5)/148</f>
        <v>4.4391891891891895</v>
      </c>
      <c r="T14" s="3"/>
    </row>
    <row r="15" spans="1:20" x14ac:dyDescent="0.25">
      <c r="K15" s="2"/>
      <c r="L15" s="2"/>
      <c r="M15" s="3">
        <v>5</v>
      </c>
      <c r="N15" s="5">
        <v>2.5999999999999999E-2</v>
      </c>
      <c r="O15" s="5">
        <v>7.6999999999999999E-2</v>
      </c>
      <c r="P15" s="5">
        <v>0.123</v>
      </c>
      <c r="Q15" s="5">
        <v>0.21299999999999999</v>
      </c>
      <c r="R15" s="5">
        <v>0.56100000000000005</v>
      </c>
      <c r="S15" s="6">
        <f>(4*1+12*2+19*3+33*4+87*5)/155</f>
        <v>4.2064516129032254</v>
      </c>
      <c r="T15" s="3"/>
    </row>
    <row r="16" spans="1:20" x14ac:dyDescent="0.25">
      <c r="K16" s="2"/>
      <c r="L16" s="2"/>
      <c r="M16" s="3"/>
      <c r="N16" s="3"/>
      <c r="O16" s="3"/>
      <c r="P16" s="3"/>
      <c r="Q16" s="3"/>
      <c r="R16" s="3"/>
      <c r="S16" s="3"/>
      <c r="T16" s="3"/>
    </row>
    <row r="17" spans="12:20" x14ac:dyDescent="0.25">
      <c r="L17" s="3"/>
      <c r="M17" s="2"/>
      <c r="N17" s="2"/>
      <c r="O17" s="2"/>
      <c r="P17" s="2"/>
      <c r="Q17" s="2"/>
      <c r="R17" s="2"/>
      <c r="S17" s="2"/>
      <c r="T17" s="3"/>
    </row>
    <row r="18" spans="12:20" x14ac:dyDescent="0.25">
      <c r="M18" s="2"/>
      <c r="N18" s="2"/>
      <c r="O18" s="2"/>
      <c r="P18" s="2"/>
      <c r="Q18" s="2"/>
      <c r="R18" s="2"/>
      <c r="S18" s="2"/>
    </row>
    <row r="19" spans="12:20" x14ac:dyDescent="0.25">
      <c r="M19" s="2"/>
      <c r="N19" s="2"/>
      <c r="O19" s="2"/>
      <c r="P19" s="2"/>
      <c r="Q19" s="2"/>
      <c r="R19" s="2"/>
      <c r="S19" s="2"/>
    </row>
    <row r="20" spans="12:20" x14ac:dyDescent="0.25">
      <c r="M20" s="2"/>
      <c r="N20" s="2"/>
      <c r="O20" s="2"/>
      <c r="P20" s="2"/>
      <c r="Q20" s="2"/>
      <c r="R20" s="2"/>
      <c r="S20" s="2"/>
    </row>
    <row r="39" spans="15:24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5:24" x14ac:dyDescent="0.25">
      <c r="O40" s="2"/>
      <c r="P40" s="2"/>
      <c r="Q40" s="2"/>
      <c r="R40" s="2"/>
      <c r="S40" s="2"/>
      <c r="T40" s="2"/>
      <c r="U40" s="2"/>
      <c r="V40" s="2"/>
      <c r="W40" s="2"/>
    </row>
    <row r="41" spans="15:24" x14ac:dyDescent="0.25">
      <c r="O41" s="2"/>
      <c r="P41" s="2"/>
      <c r="Q41" s="2"/>
      <c r="R41" s="2"/>
      <c r="S41" s="2"/>
      <c r="T41" s="2"/>
      <c r="U41" s="2"/>
      <c r="V41" s="2"/>
      <c r="W41" s="2"/>
    </row>
    <row r="42" spans="15:24" x14ac:dyDescent="0.25">
      <c r="O42" s="2"/>
      <c r="P42" s="2"/>
      <c r="Q42" s="2"/>
      <c r="R42" s="2"/>
      <c r="S42" s="2"/>
      <c r="T42" s="2"/>
      <c r="U42" s="2"/>
      <c r="V42" s="2"/>
      <c r="W42" s="2"/>
    </row>
    <row r="43" spans="15:24" x14ac:dyDescent="0.25">
      <c r="O43" s="2"/>
      <c r="P43" s="2"/>
      <c r="Q43" s="2"/>
      <c r="R43" s="2"/>
      <c r="S43" s="2"/>
      <c r="T43" s="2"/>
      <c r="U43" s="2"/>
      <c r="V43" s="2"/>
      <c r="W43" s="2"/>
    </row>
    <row r="44" spans="15:24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5:24" x14ac:dyDescent="0.25"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5:24" x14ac:dyDescent="0.25">
      <c r="O46" s="2"/>
      <c r="P46" s="3"/>
      <c r="Q46" s="3"/>
      <c r="R46" s="3"/>
      <c r="S46" s="3"/>
      <c r="T46" s="3"/>
      <c r="U46" s="3"/>
      <c r="V46" s="3"/>
      <c r="W46" s="3"/>
      <c r="X46" s="2"/>
    </row>
    <row r="47" spans="15:24" x14ac:dyDescent="0.25">
      <c r="O47" s="2"/>
      <c r="P47" s="3"/>
      <c r="Q47" s="3"/>
      <c r="R47" s="3"/>
      <c r="S47" s="3"/>
      <c r="T47" s="3"/>
      <c r="U47" s="3"/>
      <c r="V47" s="3"/>
      <c r="W47" s="3"/>
      <c r="X47" s="2"/>
    </row>
    <row r="48" spans="15:24" x14ac:dyDescent="0.25"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3"/>
      <c r="X48" s="2"/>
    </row>
    <row r="49" spans="15:24" x14ac:dyDescent="0.25">
      <c r="O49" s="2"/>
      <c r="P49" s="4">
        <v>1</v>
      </c>
      <c r="Q49" s="5">
        <v>1.0999999999999999E-2</v>
      </c>
      <c r="R49" s="5">
        <v>6.6000000000000003E-2</v>
      </c>
      <c r="S49" s="5">
        <v>0.121</v>
      </c>
      <c r="T49" s="5">
        <v>0.24199999999999999</v>
      </c>
      <c r="U49" s="5">
        <v>0.56000000000000005</v>
      </c>
      <c r="V49" s="6">
        <f>(1*1+6*2+11*3+22*4+51*5)/91</f>
        <v>4.2747252747252746</v>
      </c>
      <c r="W49" s="3"/>
      <c r="X49" s="2"/>
    </row>
    <row r="50" spans="15:24" x14ac:dyDescent="0.25">
      <c r="O50" s="2"/>
      <c r="P50" s="3">
        <v>2</v>
      </c>
      <c r="Q50" s="5">
        <v>3.7999999999999999E-2</v>
      </c>
      <c r="R50" s="5">
        <v>0.2</v>
      </c>
      <c r="S50" s="5">
        <v>0.35</v>
      </c>
      <c r="T50" s="5">
        <v>0.3</v>
      </c>
      <c r="U50" s="5">
        <v>0.112</v>
      </c>
      <c r="V50" s="6">
        <f>(3*1+16*2+28*3+24*4+9*5)/80</f>
        <v>3.25</v>
      </c>
      <c r="W50" s="3"/>
      <c r="X50" s="2"/>
    </row>
    <row r="51" spans="15:24" x14ac:dyDescent="0.25">
      <c r="O51" s="2"/>
      <c r="P51" s="3">
        <v>3</v>
      </c>
      <c r="Q51" s="5">
        <v>1.2999999999999999E-2</v>
      </c>
      <c r="R51" s="5">
        <v>0.105</v>
      </c>
      <c r="S51" s="5">
        <v>0.158</v>
      </c>
      <c r="T51" s="5">
        <v>0.44700000000000001</v>
      </c>
      <c r="U51" s="5">
        <v>0.27600000000000002</v>
      </c>
      <c r="V51" s="6">
        <f>(1*1+8*2+12*3+34*4+21*5)/76</f>
        <v>3.8684210526315788</v>
      </c>
      <c r="W51" s="3"/>
      <c r="X51" s="2"/>
    </row>
    <row r="52" spans="15:24" x14ac:dyDescent="0.25">
      <c r="O52" s="2"/>
      <c r="P52" s="3">
        <v>4</v>
      </c>
      <c r="Q52" s="5">
        <v>3.5000000000000003E-2</v>
      </c>
      <c r="R52" s="5">
        <v>2.4E-2</v>
      </c>
      <c r="S52" s="5">
        <v>7.0999999999999994E-2</v>
      </c>
      <c r="T52" s="5">
        <v>0.25900000000000001</v>
      </c>
      <c r="U52" s="5">
        <v>0.61199999999999999</v>
      </c>
      <c r="V52" s="6">
        <f>(3*1+2*2+6*3+22*4+52*5)/85</f>
        <v>4.3882352941176475</v>
      </c>
      <c r="W52" s="3"/>
      <c r="X52" s="2"/>
    </row>
    <row r="53" spans="15:24" x14ac:dyDescent="0.25">
      <c r="O53" s="2"/>
      <c r="P53" s="3">
        <v>5</v>
      </c>
      <c r="Q53" s="5">
        <v>2.1999999999999999E-2</v>
      </c>
      <c r="R53" s="5">
        <v>6.7000000000000004E-2</v>
      </c>
      <c r="S53" s="5">
        <v>0.124</v>
      </c>
      <c r="T53" s="5">
        <v>0.21299999999999999</v>
      </c>
      <c r="U53" s="5">
        <v>0.57299999999999995</v>
      </c>
      <c r="V53" s="6">
        <f>(2*1+6*2+11*3+19*4+51*5)/89</f>
        <v>4.2471910112359552</v>
      </c>
      <c r="W53" s="3"/>
      <c r="X53" s="2"/>
    </row>
    <row r="54" spans="15:24" x14ac:dyDescent="0.25">
      <c r="O54" s="2"/>
      <c r="P54" s="3"/>
      <c r="Q54" s="3"/>
      <c r="R54" s="3"/>
      <c r="S54" s="3"/>
      <c r="T54" s="3"/>
      <c r="U54" s="3"/>
      <c r="V54" s="3"/>
      <c r="W54" s="3"/>
      <c r="X54" s="2"/>
    </row>
    <row r="55" spans="15:24" x14ac:dyDescent="0.25"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5:24" x14ac:dyDescent="0.25"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5:24" x14ac:dyDescent="0.25">
      <c r="Q57" s="2"/>
      <c r="R57" s="2"/>
      <c r="S57" s="2"/>
      <c r="T57" s="2"/>
      <c r="U57" s="2"/>
      <c r="V57" s="2"/>
      <c r="W57" s="2"/>
      <c r="X57" s="2"/>
    </row>
    <row r="58" spans="15:24" x14ac:dyDescent="0.25">
      <c r="Q58" s="2"/>
      <c r="R58" s="2"/>
      <c r="S58" s="2"/>
      <c r="T58" s="2"/>
      <c r="U58" s="2"/>
      <c r="V58" s="2"/>
      <c r="W58" s="2"/>
      <c r="X58" s="2"/>
    </row>
    <row r="73" spans="15:25" x14ac:dyDescent="0.25">
      <c r="P73" s="28"/>
      <c r="Q73" s="28"/>
      <c r="R73" s="28"/>
      <c r="S73" s="28"/>
      <c r="T73" s="28"/>
      <c r="U73" s="28"/>
      <c r="V73" s="28"/>
      <c r="W73" s="28"/>
      <c r="X73" s="28"/>
      <c r="Y73" s="2"/>
    </row>
    <row r="74" spans="15:25" x14ac:dyDescent="0.25">
      <c r="O74" s="2"/>
      <c r="P74" s="2"/>
      <c r="Q74" s="2"/>
      <c r="R74" s="2"/>
      <c r="S74" s="2"/>
      <c r="T74" s="2"/>
      <c r="U74" s="2"/>
      <c r="V74" s="2"/>
      <c r="W74" s="3"/>
      <c r="X74" s="28"/>
      <c r="Y74" s="2"/>
    </row>
    <row r="75" spans="15:25" x14ac:dyDescent="0.25">
      <c r="O75" s="2"/>
      <c r="P75" s="3"/>
      <c r="Q75" s="3"/>
      <c r="R75" s="3"/>
      <c r="S75" s="3"/>
      <c r="T75" s="3"/>
      <c r="U75" s="3"/>
      <c r="V75" s="3"/>
      <c r="W75" s="3"/>
      <c r="X75" s="3"/>
      <c r="Y75" s="2"/>
    </row>
    <row r="76" spans="15:25" x14ac:dyDescent="0.25">
      <c r="O76" s="2"/>
      <c r="P76" s="3"/>
      <c r="Q76" s="3"/>
      <c r="R76" s="3" t="s">
        <v>12</v>
      </c>
      <c r="S76" s="3" t="s">
        <v>13</v>
      </c>
      <c r="T76" s="3" t="s">
        <v>14</v>
      </c>
      <c r="U76" s="3" t="s">
        <v>15</v>
      </c>
      <c r="V76" s="3" t="s">
        <v>16</v>
      </c>
      <c r="W76" s="3"/>
      <c r="X76" s="3"/>
      <c r="Y76" s="2"/>
    </row>
    <row r="77" spans="15:25" x14ac:dyDescent="0.25">
      <c r="O77" s="2"/>
      <c r="P77" s="3"/>
      <c r="Q77" s="3" t="s">
        <v>7</v>
      </c>
      <c r="R77" s="5">
        <f>66/R83</f>
        <v>0.44295302013422821</v>
      </c>
      <c r="S77" s="5">
        <v>0.16900000000000001</v>
      </c>
      <c r="T77" s="5">
        <v>0.20300000000000001</v>
      </c>
      <c r="U77" s="5">
        <v>0.14599999999999999</v>
      </c>
      <c r="V77" s="5">
        <v>3.3000000000000002E-2</v>
      </c>
      <c r="W77" s="3"/>
      <c r="X77" s="3"/>
      <c r="Y77" s="2"/>
    </row>
    <row r="78" spans="15:25" x14ac:dyDescent="0.25">
      <c r="O78" s="2"/>
      <c r="P78" s="3"/>
      <c r="Q78" s="3" t="s">
        <v>8</v>
      </c>
      <c r="R78" s="5">
        <f>31/R83</f>
        <v>0.20805369127516779</v>
      </c>
      <c r="S78" s="5">
        <v>0.182</v>
      </c>
      <c r="T78" s="5">
        <v>0.23100000000000001</v>
      </c>
      <c r="U78" s="5">
        <v>0.32800000000000001</v>
      </c>
      <c r="V78" s="5">
        <v>2.5000000000000001E-2</v>
      </c>
      <c r="W78" s="3"/>
      <c r="X78" s="3"/>
      <c r="Y78" s="2"/>
    </row>
    <row r="79" spans="15:25" x14ac:dyDescent="0.25">
      <c r="O79" s="2"/>
      <c r="P79" s="3"/>
      <c r="Q79" s="3" t="s">
        <v>9</v>
      </c>
      <c r="R79" s="5">
        <f>21/R83</f>
        <v>0.14093959731543623</v>
      </c>
      <c r="S79" s="5">
        <v>0.23599999999999999</v>
      </c>
      <c r="T79" s="5">
        <v>0.245</v>
      </c>
      <c r="U79" s="5">
        <v>0.36499999999999999</v>
      </c>
      <c r="V79" s="5">
        <v>2.5000000000000001E-2</v>
      </c>
      <c r="W79" s="3"/>
      <c r="X79" s="3"/>
      <c r="Y79" s="2"/>
    </row>
    <row r="80" spans="15:25" x14ac:dyDescent="0.25">
      <c r="O80" s="2"/>
      <c r="P80" s="3"/>
      <c r="Q80" s="3" t="s">
        <v>10</v>
      </c>
      <c r="R80" s="5">
        <f>26/R83</f>
        <v>0.17449664429530201</v>
      </c>
      <c r="S80" s="5">
        <v>0.41199999999999998</v>
      </c>
      <c r="T80" s="5">
        <v>0.30099999999999999</v>
      </c>
      <c r="U80" s="5">
        <v>0.11700000000000001</v>
      </c>
      <c r="V80" s="5">
        <v>0</v>
      </c>
      <c r="W80" s="3"/>
      <c r="X80" s="3"/>
      <c r="Y80" s="2"/>
    </row>
    <row r="81" spans="15:25" x14ac:dyDescent="0.25">
      <c r="O81" s="2"/>
      <c r="P81" s="3"/>
      <c r="Q81" s="3" t="s">
        <v>11</v>
      </c>
      <c r="R81" s="5">
        <f>5/R83</f>
        <v>3.3557046979865772E-2</v>
      </c>
      <c r="S81" s="5">
        <v>0</v>
      </c>
      <c r="T81" s="5">
        <v>2.1000000000000001E-2</v>
      </c>
      <c r="U81" s="5">
        <v>4.3999999999999997E-2</v>
      </c>
      <c r="V81" s="5">
        <v>0.91800000000000004</v>
      </c>
      <c r="W81" s="3"/>
      <c r="X81" s="3"/>
      <c r="Y81" s="2"/>
    </row>
    <row r="82" spans="15:25" x14ac:dyDescent="0.25">
      <c r="O82" s="2"/>
      <c r="P82" s="3"/>
      <c r="Q82" s="3"/>
      <c r="R82" s="3"/>
      <c r="S82" s="3"/>
      <c r="T82" s="3"/>
      <c r="U82" s="3"/>
      <c r="V82" s="3"/>
      <c r="W82" s="3"/>
      <c r="X82" s="3"/>
      <c r="Y82" s="2"/>
    </row>
    <row r="83" spans="15:25" x14ac:dyDescent="0.25">
      <c r="O83" s="2"/>
      <c r="P83" s="3"/>
      <c r="Q83" s="3"/>
      <c r="R83" s="3">
        <v>149</v>
      </c>
      <c r="S83" s="3"/>
      <c r="T83" s="3"/>
      <c r="U83" s="3"/>
      <c r="V83" s="3"/>
      <c r="W83" s="3"/>
      <c r="X83" s="3"/>
      <c r="Y83" s="2"/>
    </row>
    <row r="84" spans="15:25" x14ac:dyDescent="0.25">
      <c r="O84" s="2"/>
      <c r="P84" s="3"/>
      <c r="Q84" s="3"/>
      <c r="R84" s="3"/>
      <c r="S84" s="3"/>
      <c r="T84" s="3"/>
      <c r="U84" s="3"/>
      <c r="V84" s="3"/>
      <c r="W84" s="3"/>
      <c r="X84" s="3"/>
      <c r="Y84" s="2"/>
    </row>
    <row r="85" spans="15:25" x14ac:dyDescent="0.25">
      <c r="O85" s="2"/>
      <c r="P85" s="2"/>
      <c r="Q85" s="2"/>
      <c r="R85" s="2"/>
      <c r="S85" s="2"/>
      <c r="T85" s="2"/>
      <c r="U85" s="2"/>
      <c r="V85" s="2"/>
      <c r="W85" s="28"/>
      <c r="X85" s="28"/>
      <c r="Y85" s="2"/>
    </row>
    <row r="86" spans="15:25" x14ac:dyDescent="0.25">
      <c r="P86" s="2"/>
      <c r="Q86" s="2"/>
      <c r="R86" s="2"/>
      <c r="S86" s="2"/>
      <c r="T86" s="2"/>
      <c r="U86" s="2"/>
      <c r="V86" s="2"/>
      <c r="W86" s="2"/>
      <c r="X86" s="2"/>
      <c r="Y86" s="2"/>
    </row>
  </sheetData>
  <mergeCells count="2">
    <mergeCell ref="A2:K2"/>
    <mergeCell ref="L2:N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3:Z51"/>
  <sheetViews>
    <sheetView showGridLines="0" workbookViewId="0">
      <selection activeCell="U53" sqref="U53"/>
    </sheetView>
  </sheetViews>
  <sheetFormatPr defaultRowHeight="15" x14ac:dyDescent="0.25"/>
  <sheetData>
    <row r="3" spans="15:24" x14ac:dyDescent="0.25">
      <c r="O3" s="2"/>
      <c r="P3" s="2"/>
      <c r="Q3" s="2"/>
      <c r="R3" s="2"/>
      <c r="S3" s="2"/>
      <c r="T3" s="2"/>
      <c r="U3" s="2"/>
      <c r="V3" s="2"/>
      <c r="W3" s="2"/>
      <c r="X3" s="2"/>
    </row>
    <row r="4" spans="15:24" x14ac:dyDescent="0.25">
      <c r="O4" s="2"/>
      <c r="P4" s="3"/>
      <c r="Q4" s="3"/>
      <c r="R4" s="3"/>
      <c r="S4" s="3"/>
      <c r="T4" s="3"/>
      <c r="U4" s="3"/>
      <c r="V4" s="3"/>
      <c r="W4" s="3"/>
      <c r="X4" s="2"/>
    </row>
    <row r="5" spans="15:24" x14ac:dyDescent="0.25">
      <c r="O5" s="2"/>
      <c r="P5" s="3"/>
      <c r="Q5" s="3"/>
      <c r="R5" s="3"/>
      <c r="S5" s="3"/>
      <c r="T5" s="3"/>
      <c r="U5" s="3"/>
      <c r="V5" s="3"/>
      <c r="W5" s="3"/>
      <c r="X5" s="2"/>
    </row>
    <row r="6" spans="15:24" x14ac:dyDescent="0.25"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3"/>
      <c r="X6" s="2"/>
    </row>
    <row r="7" spans="15:24" x14ac:dyDescent="0.25">
      <c r="O7" s="2"/>
      <c r="P7" s="4">
        <v>1</v>
      </c>
      <c r="Q7" s="5">
        <v>7.6999999999999999E-2</v>
      </c>
      <c r="R7" s="5">
        <v>0.13700000000000001</v>
      </c>
      <c r="S7" s="5">
        <v>0.25</v>
      </c>
      <c r="T7" s="5">
        <v>0.27400000000000002</v>
      </c>
      <c r="U7" s="5">
        <v>0.26200000000000001</v>
      </c>
      <c r="V7" s="6">
        <f>(13*1+23*2+42*3+46*4+44*5)/168</f>
        <v>3.5059523809523809</v>
      </c>
      <c r="W7" s="3"/>
      <c r="X7" s="2"/>
    </row>
    <row r="8" spans="15:24" x14ac:dyDescent="0.25">
      <c r="O8" s="2"/>
      <c r="P8" s="3">
        <v>2</v>
      </c>
      <c r="Q8" s="5">
        <v>4.5999999999999999E-2</v>
      </c>
      <c r="R8" s="5">
        <v>0.10299999999999999</v>
      </c>
      <c r="S8" s="5">
        <v>0.16600000000000001</v>
      </c>
      <c r="T8" s="5">
        <v>0.34300000000000003</v>
      </c>
      <c r="U8" s="5">
        <v>0.34300000000000003</v>
      </c>
      <c r="V8" s="6">
        <f>(8*1+18*2+29*3+60*4+60*5)/175</f>
        <v>3.8342857142857141</v>
      </c>
      <c r="W8" s="3"/>
      <c r="X8" s="2"/>
    </row>
    <row r="9" spans="15:24" x14ac:dyDescent="0.25">
      <c r="O9" s="2"/>
      <c r="P9" s="3">
        <v>3</v>
      </c>
      <c r="Q9" s="5">
        <v>4.2999999999999997E-2</v>
      </c>
      <c r="R9" s="5">
        <v>0.112</v>
      </c>
      <c r="S9" s="5">
        <v>0.27300000000000002</v>
      </c>
      <c r="T9" s="5">
        <v>0.27300000000000002</v>
      </c>
      <c r="U9" s="5">
        <v>0.29799999999999999</v>
      </c>
      <c r="V9" s="6">
        <f>(7*1+18*2+44*3+44*4+48*5)/161</f>
        <v>3.670807453416149</v>
      </c>
      <c r="W9" s="3"/>
      <c r="X9" s="2"/>
    </row>
    <row r="10" spans="15:24" x14ac:dyDescent="0.25">
      <c r="O10" s="2"/>
      <c r="P10" s="3">
        <v>4</v>
      </c>
      <c r="Q10" s="5">
        <v>0.107</v>
      </c>
      <c r="R10" s="5">
        <v>0.13100000000000001</v>
      </c>
      <c r="S10" s="5">
        <v>0.30299999999999999</v>
      </c>
      <c r="T10" s="5">
        <v>0.246</v>
      </c>
      <c r="U10" s="5">
        <v>0.21299999999999999</v>
      </c>
      <c r="V10" s="6">
        <f>(13*1+16*2+37*3+30*4+26*5)/122</f>
        <v>3.3278688524590163</v>
      </c>
      <c r="W10" s="3"/>
      <c r="X10" s="2"/>
    </row>
    <row r="11" spans="15:24" x14ac:dyDescent="0.25">
      <c r="O11" s="2"/>
      <c r="P11" s="3"/>
      <c r="Q11" s="3"/>
      <c r="R11" s="3"/>
      <c r="S11" s="3"/>
      <c r="T11" s="3"/>
      <c r="U11" s="3"/>
      <c r="V11" s="3"/>
      <c r="W11" s="3"/>
      <c r="X11" s="2"/>
    </row>
    <row r="12" spans="15:24" x14ac:dyDescent="0.25">
      <c r="O12" s="2"/>
      <c r="P12" s="3"/>
      <c r="Q12" s="3"/>
      <c r="R12" s="3"/>
      <c r="S12" s="3"/>
      <c r="T12" s="3"/>
      <c r="U12" s="3"/>
      <c r="V12" s="3"/>
      <c r="W12" s="3"/>
      <c r="X12" s="2"/>
    </row>
    <row r="13" spans="15:24" x14ac:dyDescent="0.25">
      <c r="O13" s="2"/>
      <c r="P13" s="2"/>
      <c r="Q13" s="2"/>
      <c r="R13" s="2"/>
      <c r="S13" s="2"/>
      <c r="T13" s="2"/>
      <c r="U13" s="2"/>
      <c r="V13" s="2"/>
      <c r="W13" s="2"/>
    </row>
    <row r="38" spans="14:26" x14ac:dyDescent="0.25"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3"/>
      <c r="R40" s="3"/>
      <c r="S40" s="3"/>
      <c r="T40" s="3"/>
      <c r="U40" s="3"/>
      <c r="V40" s="3"/>
      <c r="W40" s="3"/>
      <c r="X40" s="3"/>
      <c r="Y40" s="2"/>
    </row>
    <row r="41" spans="14:26" x14ac:dyDescent="0.25">
      <c r="N41" s="2"/>
      <c r="O41" s="2"/>
      <c r="P41" s="2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4:26" x14ac:dyDescent="0.25">
      <c r="N42" s="2"/>
      <c r="O42" s="2"/>
      <c r="P42" s="2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3"/>
      <c r="Y43" s="3"/>
      <c r="Z43" s="3"/>
    </row>
    <row r="44" spans="14:26" x14ac:dyDescent="0.25">
      <c r="N44" s="2"/>
      <c r="O44" s="2"/>
      <c r="P44" s="2"/>
      <c r="Q44" s="4">
        <v>1</v>
      </c>
      <c r="R44" s="5">
        <v>6.2E-2</v>
      </c>
      <c r="S44" s="5">
        <v>0.124</v>
      </c>
      <c r="T44" s="5">
        <v>0.26800000000000002</v>
      </c>
      <c r="U44" s="5">
        <v>0.29899999999999999</v>
      </c>
      <c r="V44" s="5">
        <v>0.247</v>
      </c>
      <c r="W44" s="6">
        <f>(6*1+12*2+26*3+29*4+24*5)/97</f>
        <v>3.5463917525773194</v>
      </c>
      <c r="X44" s="3"/>
      <c r="Y44" s="3"/>
      <c r="Z44" s="3"/>
    </row>
    <row r="45" spans="14:26" x14ac:dyDescent="0.25">
      <c r="N45" s="2"/>
      <c r="O45" s="2"/>
      <c r="P45" s="2"/>
      <c r="Q45" s="3">
        <v>2</v>
      </c>
      <c r="R45" s="5">
        <v>0.04</v>
      </c>
      <c r="S45" s="5">
        <v>7.0999999999999994E-2</v>
      </c>
      <c r="T45" s="5">
        <v>0.192</v>
      </c>
      <c r="U45" s="5">
        <v>0.40400000000000003</v>
      </c>
      <c r="V45" s="5">
        <v>0.29299999999999998</v>
      </c>
      <c r="W45" s="6">
        <f>(4*1+7*2+19*3+40*4+29*5)/99</f>
        <v>3.8383838383838382</v>
      </c>
      <c r="X45" s="3"/>
      <c r="Y45" s="3"/>
      <c r="Z45" s="3"/>
    </row>
    <row r="46" spans="14:26" x14ac:dyDescent="0.25">
      <c r="N46" s="2"/>
      <c r="O46" s="2"/>
      <c r="P46" s="2"/>
      <c r="Q46" s="3">
        <v>3</v>
      </c>
      <c r="R46" s="5">
        <v>4.2999999999999997E-2</v>
      </c>
      <c r="S46" s="5">
        <v>9.7000000000000003E-2</v>
      </c>
      <c r="T46" s="5">
        <v>0.312</v>
      </c>
      <c r="U46" s="5">
        <v>0.26900000000000002</v>
      </c>
      <c r="V46" s="5">
        <v>0.28000000000000003</v>
      </c>
      <c r="W46" s="6">
        <f>(4*1+9*2+29*3+25*4+26*5)/93</f>
        <v>3.6451612903225805</v>
      </c>
      <c r="X46" s="3"/>
      <c r="Y46" s="3"/>
      <c r="Z46" s="3"/>
    </row>
    <row r="47" spans="14:26" x14ac:dyDescent="0.25">
      <c r="N47" s="2"/>
      <c r="O47" s="2"/>
      <c r="P47" s="2"/>
      <c r="Q47" s="3">
        <v>4</v>
      </c>
      <c r="R47" s="5">
        <v>7.6999999999999999E-2</v>
      </c>
      <c r="S47" s="5">
        <v>0.115</v>
      </c>
      <c r="T47" s="5">
        <v>0.308</v>
      </c>
      <c r="U47" s="5">
        <v>0.26900000000000002</v>
      </c>
      <c r="V47" s="5">
        <v>0.23100000000000001</v>
      </c>
      <c r="W47" s="6">
        <f>(6*1+9*2+24*3+21*4+18*5)/78</f>
        <v>3.4615384615384617</v>
      </c>
      <c r="X47" s="3"/>
      <c r="Y47" s="3"/>
      <c r="Z47" s="3"/>
    </row>
    <row r="48" spans="14:26" x14ac:dyDescent="0.25">
      <c r="N48" s="2"/>
      <c r="O48" s="2"/>
      <c r="P48" s="2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4:26" x14ac:dyDescent="0.25">
      <c r="N49" s="2"/>
      <c r="O49" s="2"/>
      <c r="P49" s="2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4:26" x14ac:dyDescent="0.25">
      <c r="O50" s="2"/>
      <c r="P50" s="2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4:26" x14ac:dyDescent="0.25">
      <c r="O51" s="2"/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R87"/>
  <sheetViews>
    <sheetView showGridLines="0" workbookViewId="0">
      <selection activeCell="F93" sqref="F93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4" t="s">
        <v>20</v>
      </c>
      <c r="C4" s="35"/>
      <c r="D4" s="35"/>
      <c r="E4" s="35"/>
      <c r="F4" s="36"/>
    </row>
    <row r="5" spans="2:18" x14ac:dyDescent="0.25">
      <c r="B5" s="8"/>
      <c r="C5" s="9" t="s">
        <v>17</v>
      </c>
      <c r="D5" s="9" t="s">
        <v>18</v>
      </c>
      <c r="E5" s="9" t="s">
        <v>19</v>
      </c>
      <c r="F5" s="10" t="s">
        <v>18</v>
      </c>
    </row>
    <row r="6" spans="2:18" ht="24" x14ac:dyDescent="0.25">
      <c r="B6" s="11" t="s">
        <v>22</v>
      </c>
      <c r="C6" s="14">
        <v>120</v>
      </c>
      <c r="D6" s="15">
        <f>C6/249</f>
        <v>0.48192771084337349</v>
      </c>
      <c r="E6" s="14">
        <v>129</v>
      </c>
      <c r="F6" s="16">
        <f>E6/249</f>
        <v>0.51807228915662651</v>
      </c>
    </row>
    <row r="7" spans="2:18" ht="24" x14ac:dyDescent="0.25">
      <c r="B7" s="12" t="s">
        <v>72</v>
      </c>
      <c r="C7" s="17">
        <v>119</v>
      </c>
      <c r="D7" s="30">
        <f t="shared" ref="D7:D10" si="0">C7/249</f>
        <v>0.47791164658634538</v>
      </c>
      <c r="E7" s="17">
        <v>130</v>
      </c>
      <c r="F7" s="32">
        <f t="shared" ref="F7:F10" si="1">E7/249</f>
        <v>0.52208835341365467</v>
      </c>
    </row>
    <row r="8" spans="2:18" ht="24" x14ac:dyDescent="0.25">
      <c r="B8" s="11" t="s">
        <v>23</v>
      </c>
      <c r="C8" s="14">
        <v>175</v>
      </c>
      <c r="D8" s="29">
        <f t="shared" si="0"/>
        <v>0.70281124497991965</v>
      </c>
      <c r="E8" s="14">
        <v>74</v>
      </c>
      <c r="F8" s="31">
        <f t="shared" si="1"/>
        <v>0.2971887550200803</v>
      </c>
    </row>
    <row r="9" spans="2:18" ht="48" x14ac:dyDescent="0.25">
      <c r="B9" s="12" t="s">
        <v>24</v>
      </c>
      <c r="C9" s="17">
        <v>228</v>
      </c>
      <c r="D9" s="30">
        <f t="shared" si="0"/>
        <v>0.91566265060240959</v>
      </c>
      <c r="E9" s="17">
        <v>21</v>
      </c>
      <c r="F9" s="32">
        <f t="shared" si="1"/>
        <v>8.4337349397590355E-2</v>
      </c>
    </row>
    <row r="10" spans="2:18" ht="24" x14ac:dyDescent="0.25">
      <c r="B10" s="13" t="s">
        <v>26</v>
      </c>
      <c r="C10" s="18">
        <v>234</v>
      </c>
      <c r="D10" s="19">
        <f t="shared" si="0"/>
        <v>0.93975903614457834</v>
      </c>
      <c r="E10" s="18">
        <v>15</v>
      </c>
      <c r="F10" s="20">
        <f t="shared" si="1"/>
        <v>6.0240963855421686E-2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21</v>
      </c>
      <c r="G16" s="2"/>
      <c r="H16" s="2"/>
      <c r="I16" s="3"/>
      <c r="J16" s="3"/>
      <c r="K16" s="3"/>
      <c r="L16" s="3"/>
      <c r="M16" s="3"/>
      <c r="N16" s="3"/>
      <c r="O16" s="3"/>
      <c r="P16" s="3"/>
      <c r="Q16" s="2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2"/>
      <c r="R17" s="2"/>
    </row>
    <row r="18" spans="7:18" x14ac:dyDescent="0.25">
      <c r="G18" s="2"/>
      <c r="H18" s="2"/>
      <c r="I18" s="4">
        <v>1</v>
      </c>
      <c r="J18" s="5">
        <v>1.9E-2</v>
      </c>
      <c r="K18" s="5">
        <v>6.8000000000000005E-2</v>
      </c>
      <c r="L18" s="5">
        <v>0.23</v>
      </c>
      <c r="M18" s="5">
        <v>0.28000000000000003</v>
      </c>
      <c r="N18" s="5">
        <v>0.40400000000000003</v>
      </c>
      <c r="O18" s="6">
        <f>(3*1+11*2+37*3+45*4+65*5)/161</f>
        <v>3.981366459627329</v>
      </c>
      <c r="P18" s="3"/>
      <c r="Q18" s="2"/>
      <c r="R18" s="2"/>
    </row>
    <row r="19" spans="7:18" x14ac:dyDescent="0.25">
      <c r="G19" s="2"/>
      <c r="H19" s="2"/>
      <c r="I19" s="3">
        <v>2</v>
      </c>
      <c r="J19" s="5">
        <v>4.2999999999999997E-2</v>
      </c>
      <c r="K19" s="5">
        <v>6.2E-2</v>
      </c>
      <c r="L19" s="5">
        <v>0.18</v>
      </c>
      <c r="M19" s="5">
        <v>0.311</v>
      </c>
      <c r="N19" s="5">
        <v>0.40400000000000003</v>
      </c>
      <c r="O19" s="6">
        <f>(7*1+10*2+29*3+50*4+65*5)/161</f>
        <v>3.968944099378882</v>
      </c>
      <c r="P19" s="3"/>
      <c r="Q19" s="2"/>
      <c r="R19" s="2"/>
    </row>
    <row r="20" spans="7:18" x14ac:dyDescent="0.25">
      <c r="G20" s="2"/>
      <c r="H20" s="2"/>
      <c r="I20" s="3">
        <v>3</v>
      </c>
      <c r="J20" s="5">
        <v>8.0000000000000002E-3</v>
      </c>
      <c r="K20" s="5">
        <v>3.7999999999999999E-2</v>
      </c>
      <c r="L20" s="5">
        <v>0.23300000000000001</v>
      </c>
      <c r="M20" s="5">
        <v>0.42899999999999999</v>
      </c>
      <c r="N20" s="5">
        <v>0.29299999999999998</v>
      </c>
      <c r="O20" s="6">
        <f>(1*1+5*2+31*3+57*4+39*5)/133</f>
        <v>3.9624060150375939</v>
      </c>
      <c r="P20" s="3"/>
      <c r="Q20" s="2"/>
      <c r="R20" s="2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3"/>
      <c r="Q21" s="2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</row>
    <row r="39" spans="7:18" x14ac:dyDescent="0.25">
      <c r="J39" s="3"/>
      <c r="K39" s="3"/>
      <c r="L39" s="3"/>
      <c r="M39" s="3"/>
      <c r="N39" s="3"/>
      <c r="O39" s="3"/>
      <c r="P39" s="3"/>
      <c r="Q39" s="3"/>
      <c r="R39" s="3"/>
    </row>
    <row r="40" spans="7:18" x14ac:dyDescent="0.25"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7:18" x14ac:dyDescent="0.25"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7:18" x14ac:dyDescent="0.25">
      <c r="G42" s="2"/>
      <c r="H42" s="2"/>
      <c r="I42" s="2"/>
      <c r="J42" s="3"/>
      <c r="K42" s="3"/>
      <c r="L42" s="3"/>
      <c r="M42" s="3"/>
      <c r="N42" s="3"/>
      <c r="O42" s="3"/>
      <c r="P42" s="3"/>
      <c r="Q42" s="3"/>
      <c r="R42" s="2"/>
    </row>
    <row r="43" spans="7:18" x14ac:dyDescent="0.25">
      <c r="G43" s="2"/>
      <c r="H43" s="2"/>
      <c r="I43" s="2"/>
      <c r="J43" s="3"/>
      <c r="K43" s="3"/>
      <c r="L43" s="3"/>
      <c r="M43" s="3"/>
      <c r="N43" s="3"/>
      <c r="O43" s="3"/>
      <c r="P43" s="3"/>
      <c r="Q43" s="3"/>
      <c r="R43" s="2"/>
    </row>
    <row r="44" spans="7:18" x14ac:dyDescent="0.25"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3"/>
      <c r="R44" s="2"/>
    </row>
    <row r="45" spans="7:18" x14ac:dyDescent="0.25">
      <c r="G45" s="2"/>
      <c r="H45" s="2"/>
      <c r="I45" s="2"/>
      <c r="J45" s="4">
        <v>1</v>
      </c>
      <c r="K45" s="5">
        <v>0.02</v>
      </c>
      <c r="L45" s="5">
        <v>9.9000000000000005E-2</v>
      </c>
      <c r="M45" s="5">
        <v>0.248</v>
      </c>
      <c r="N45" s="5">
        <v>0.28699999999999998</v>
      </c>
      <c r="O45" s="5">
        <v>0.34699999999999998</v>
      </c>
      <c r="P45" s="6">
        <f>(2*1+10*2+25*3+29*4+35*5)/101</f>
        <v>3.8415841584158414</v>
      </c>
      <c r="Q45" s="3"/>
      <c r="R45" s="2"/>
    </row>
    <row r="46" spans="7:18" x14ac:dyDescent="0.25">
      <c r="G46" s="2"/>
      <c r="H46" s="2"/>
      <c r="I46" s="2"/>
      <c r="J46" s="3">
        <v>2</v>
      </c>
      <c r="K46" s="5">
        <v>0.05</v>
      </c>
      <c r="L46" s="5">
        <v>7.9000000000000001E-2</v>
      </c>
      <c r="M46" s="5">
        <v>0.188</v>
      </c>
      <c r="N46" s="5">
        <v>0.29699999999999999</v>
      </c>
      <c r="O46" s="5">
        <v>0.38600000000000001</v>
      </c>
      <c r="P46" s="6">
        <f>(5*1+8*2+19*3+30*4+39*5)/101</f>
        <v>3.891089108910891</v>
      </c>
      <c r="Q46" s="3"/>
      <c r="R46" s="2"/>
    </row>
    <row r="47" spans="7:18" x14ac:dyDescent="0.25">
      <c r="G47" s="2"/>
      <c r="H47" s="2"/>
      <c r="I47" s="2"/>
      <c r="J47" s="3">
        <v>3</v>
      </c>
      <c r="K47" s="5">
        <v>0</v>
      </c>
      <c r="L47" s="5">
        <v>3.9E-2</v>
      </c>
      <c r="M47" s="5">
        <v>0.26300000000000001</v>
      </c>
      <c r="N47" s="5">
        <v>0.42099999999999999</v>
      </c>
      <c r="O47" s="5">
        <v>0.27600000000000002</v>
      </c>
      <c r="P47" s="6">
        <f>(0*1+3*2+20*3+32*4+21*5)/76</f>
        <v>3.9342105263157894</v>
      </c>
      <c r="Q47" s="3"/>
      <c r="R47" s="2"/>
    </row>
    <row r="48" spans="7:18" x14ac:dyDescent="0.25">
      <c r="G48" s="2"/>
      <c r="H48" s="2"/>
      <c r="I48" s="2"/>
      <c r="J48" s="3"/>
      <c r="K48" s="3"/>
      <c r="L48" s="3"/>
      <c r="M48" s="3"/>
      <c r="N48" s="3"/>
      <c r="O48" s="3"/>
      <c r="P48" s="3"/>
      <c r="Q48" s="3"/>
      <c r="R48" s="2"/>
    </row>
    <row r="49" spans="7:18" x14ac:dyDescent="0.25">
      <c r="G49" s="2"/>
      <c r="H49" s="2"/>
      <c r="I49" s="2"/>
      <c r="J49" s="3"/>
      <c r="K49" s="3"/>
      <c r="L49" s="3"/>
      <c r="M49" s="3"/>
      <c r="N49" s="3"/>
      <c r="O49" s="3"/>
      <c r="P49" s="3"/>
      <c r="Q49" s="3"/>
      <c r="R49" s="2"/>
    </row>
    <row r="50" spans="7:18" x14ac:dyDescent="0.25">
      <c r="G50" s="2"/>
      <c r="H50" s="2"/>
      <c r="I50" s="2"/>
      <c r="J50" s="3"/>
      <c r="K50" s="3"/>
      <c r="L50" s="3"/>
      <c r="M50" s="3"/>
      <c r="N50" s="3"/>
      <c r="O50" s="3"/>
      <c r="P50" s="3"/>
      <c r="Q50" s="3"/>
      <c r="R50" s="2"/>
    </row>
    <row r="51" spans="7:18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7:18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7" t="s">
        <v>25</v>
      </c>
      <c r="C66" s="38"/>
      <c r="D66" s="38"/>
      <c r="E66" s="38"/>
      <c r="F66" s="39"/>
    </row>
    <row r="67" spans="2:6" x14ac:dyDescent="0.25">
      <c r="B67" s="8"/>
      <c r="C67" s="9" t="s">
        <v>17</v>
      </c>
      <c r="D67" s="9" t="s">
        <v>18</v>
      </c>
      <c r="E67" s="9" t="s">
        <v>19</v>
      </c>
      <c r="F67" s="10" t="s">
        <v>18</v>
      </c>
    </row>
    <row r="68" spans="2:6" ht="36" customHeight="1" x14ac:dyDescent="0.25">
      <c r="B68" s="11" t="s">
        <v>27</v>
      </c>
      <c r="C68" s="14">
        <v>213</v>
      </c>
      <c r="D68" s="26">
        <f>C68/249</f>
        <v>0.85542168674698793</v>
      </c>
      <c r="E68" s="14">
        <v>36</v>
      </c>
      <c r="F68" s="27">
        <f>E68/249</f>
        <v>0.14457831325301204</v>
      </c>
    </row>
    <row r="69" spans="2:6" ht="36" x14ac:dyDescent="0.25">
      <c r="B69" s="12" t="s">
        <v>28</v>
      </c>
      <c r="C69" s="17">
        <v>231</v>
      </c>
      <c r="D69" s="30">
        <f t="shared" ref="D69:D72" si="2">C69/249</f>
        <v>0.92771084337349397</v>
      </c>
      <c r="E69" s="17">
        <v>18</v>
      </c>
      <c r="F69" s="32">
        <f t="shared" ref="F69:F72" si="3">E69/249</f>
        <v>7.2289156626506021E-2</v>
      </c>
    </row>
    <row r="70" spans="2:6" ht="48" x14ac:dyDescent="0.25">
      <c r="B70" s="11" t="s">
        <v>29</v>
      </c>
      <c r="C70" s="14">
        <v>231</v>
      </c>
      <c r="D70" s="29">
        <f t="shared" si="2"/>
        <v>0.92771084337349397</v>
      </c>
      <c r="E70" s="14">
        <v>18</v>
      </c>
      <c r="F70" s="31">
        <f t="shared" si="3"/>
        <v>7.2289156626506021E-2</v>
      </c>
    </row>
    <row r="71" spans="2:6" ht="48" x14ac:dyDescent="0.25">
      <c r="B71" s="12" t="s">
        <v>73</v>
      </c>
      <c r="C71" s="17">
        <v>244</v>
      </c>
      <c r="D71" s="30">
        <f t="shared" si="2"/>
        <v>0.97991967871485941</v>
      </c>
      <c r="E71" s="17">
        <v>5</v>
      </c>
      <c r="F71" s="32">
        <f t="shared" si="3"/>
        <v>2.0080321285140562E-2</v>
      </c>
    </row>
    <row r="72" spans="2:6" ht="24" x14ac:dyDescent="0.25">
      <c r="B72" s="13" t="s">
        <v>26</v>
      </c>
      <c r="C72" s="18">
        <v>236</v>
      </c>
      <c r="D72" s="19">
        <f t="shared" si="2"/>
        <v>0.94779116465863456</v>
      </c>
      <c r="E72" s="18">
        <v>13</v>
      </c>
      <c r="F72" s="20">
        <f t="shared" si="3"/>
        <v>5.2208835341365459E-2</v>
      </c>
    </row>
    <row r="77" spans="2:6" ht="36" customHeight="1" x14ac:dyDescent="0.25">
      <c r="B77" s="34" t="s">
        <v>30</v>
      </c>
      <c r="C77" s="40"/>
      <c r="D77" s="40"/>
      <c r="E77" s="40"/>
      <c r="F77" s="41"/>
    </row>
    <row r="78" spans="2:6" x14ac:dyDescent="0.25">
      <c r="B78" s="8"/>
      <c r="C78" s="9" t="s">
        <v>17</v>
      </c>
      <c r="D78" s="9" t="s">
        <v>18</v>
      </c>
      <c r="E78" s="9" t="s">
        <v>19</v>
      </c>
      <c r="F78" s="10" t="s">
        <v>18</v>
      </c>
    </row>
    <row r="79" spans="2:6" ht="24" x14ac:dyDescent="0.25">
      <c r="B79" s="11" t="s">
        <v>31</v>
      </c>
      <c r="C79" s="14">
        <v>153</v>
      </c>
      <c r="D79" s="26">
        <f>C79/249</f>
        <v>0.61445783132530118</v>
      </c>
      <c r="E79" s="14">
        <v>96</v>
      </c>
      <c r="F79" s="27">
        <f>E79/249</f>
        <v>0.38554216867469882</v>
      </c>
    </row>
    <row r="80" spans="2:6" ht="24" x14ac:dyDescent="0.25">
      <c r="B80" s="12" t="s">
        <v>32</v>
      </c>
      <c r="C80" s="17">
        <v>239</v>
      </c>
      <c r="D80" s="30">
        <f t="shared" ref="D80:D87" si="4">C80/249</f>
        <v>0.95983935742971882</v>
      </c>
      <c r="E80" s="17">
        <v>10</v>
      </c>
      <c r="F80" s="32">
        <f t="shared" ref="F80:F87" si="5">E80/249</f>
        <v>4.0160642570281124E-2</v>
      </c>
    </row>
    <row r="81" spans="2:6" ht="24" x14ac:dyDescent="0.25">
      <c r="B81" s="11" t="s">
        <v>33</v>
      </c>
      <c r="C81" s="14">
        <v>187</v>
      </c>
      <c r="D81" s="29">
        <f t="shared" si="4"/>
        <v>0.75100401606425704</v>
      </c>
      <c r="E81" s="14">
        <v>62</v>
      </c>
      <c r="F81" s="31">
        <f t="shared" si="5"/>
        <v>0.24899598393574296</v>
      </c>
    </row>
    <row r="82" spans="2:6" ht="24" x14ac:dyDescent="0.25">
      <c r="B82" s="12" t="s">
        <v>34</v>
      </c>
      <c r="C82" s="17">
        <v>164</v>
      </c>
      <c r="D82" s="30">
        <f t="shared" si="4"/>
        <v>0.65863453815261042</v>
      </c>
      <c r="E82" s="17">
        <v>85</v>
      </c>
      <c r="F82" s="32">
        <f t="shared" si="5"/>
        <v>0.34136546184738958</v>
      </c>
    </row>
    <row r="83" spans="2:6" ht="72" x14ac:dyDescent="0.25">
      <c r="B83" s="11" t="s">
        <v>35</v>
      </c>
      <c r="C83" s="14">
        <v>235</v>
      </c>
      <c r="D83" s="29">
        <f t="shared" si="4"/>
        <v>0.94377510040160639</v>
      </c>
      <c r="E83" s="14">
        <v>14</v>
      </c>
      <c r="F83" s="31">
        <f t="shared" si="5"/>
        <v>5.6224899598393573E-2</v>
      </c>
    </row>
    <row r="84" spans="2:6" ht="24" x14ac:dyDescent="0.25">
      <c r="B84" s="12" t="s">
        <v>36</v>
      </c>
      <c r="C84" s="17">
        <v>137</v>
      </c>
      <c r="D84" s="30">
        <f t="shared" si="4"/>
        <v>0.55020080321285136</v>
      </c>
      <c r="E84" s="17">
        <v>112</v>
      </c>
      <c r="F84" s="32">
        <f t="shared" si="5"/>
        <v>0.44979919678714858</v>
      </c>
    </row>
    <row r="85" spans="2:6" ht="24" x14ac:dyDescent="0.25">
      <c r="B85" s="11" t="s">
        <v>37</v>
      </c>
      <c r="C85" s="14">
        <v>239</v>
      </c>
      <c r="D85" s="29">
        <f t="shared" si="4"/>
        <v>0.95983935742971882</v>
      </c>
      <c r="E85" s="14">
        <v>10</v>
      </c>
      <c r="F85" s="31">
        <f t="shared" si="5"/>
        <v>4.0160642570281124E-2</v>
      </c>
    </row>
    <row r="86" spans="2:6" ht="72" x14ac:dyDescent="0.25">
      <c r="B86" s="12" t="s">
        <v>38</v>
      </c>
      <c r="C86" s="17">
        <v>201</v>
      </c>
      <c r="D86" s="30">
        <f t="shared" si="4"/>
        <v>0.80722891566265065</v>
      </c>
      <c r="E86" s="17">
        <v>48</v>
      </c>
      <c r="F86" s="32">
        <f t="shared" si="5"/>
        <v>0.19277108433734941</v>
      </c>
    </row>
    <row r="87" spans="2:6" ht="24" x14ac:dyDescent="0.25">
      <c r="B87" s="13" t="s">
        <v>39</v>
      </c>
      <c r="C87" s="18">
        <v>229</v>
      </c>
      <c r="D87" s="19">
        <f t="shared" si="4"/>
        <v>0.91967871485943775</v>
      </c>
      <c r="E87" s="18">
        <v>20</v>
      </c>
      <c r="F87" s="20">
        <f t="shared" si="5"/>
        <v>8.0321285140562249E-2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4:V27"/>
  <sheetViews>
    <sheetView showGridLines="0" workbookViewId="0">
      <selection activeCell="Q35" sqref="Q35"/>
    </sheetView>
  </sheetViews>
  <sheetFormatPr defaultRowHeight="15" x14ac:dyDescent="0.25"/>
  <sheetData>
    <row r="4" spans="12:21" x14ac:dyDescent="0.25">
      <c r="L4" s="2"/>
      <c r="M4" s="2"/>
      <c r="N4" s="2"/>
      <c r="O4" s="2"/>
      <c r="P4" s="2"/>
      <c r="Q4" s="2"/>
      <c r="R4" s="2"/>
      <c r="S4" s="2"/>
      <c r="T4" s="2"/>
    </row>
    <row r="5" spans="12:21" x14ac:dyDescent="0.25">
      <c r="L5" s="2"/>
      <c r="M5" s="2"/>
      <c r="N5" s="2"/>
      <c r="O5" s="2"/>
      <c r="P5" s="2"/>
      <c r="Q5" s="2"/>
      <c r="R5" s="2"/>
      <c r="S5" s="2"/>
      <c r="T5" s="2"/>
      <c r="U5" s="3"/>
    </row>
    <row r="6" spans="12:21" x14ac:dyDescent="0.25">
      <c r="L6" s="2"/>
      <c r="M6" s="2"/>
      <c r="N6" s="2"/>
      <c r="O6" s="2"/>
      <c r="P6" s="2"/>
      <c r="Q6" s="2"/>
      <c r="R6" s="2"/>
      <c r="S6" s="2"/>
      <c r="T6" s="2"/>
      <c r="U6" s="3"/>
    </row>
    <row r="7" spans="12:21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3"/>
    </row>
    <row r="8" spans="12:21" x14ac:dyDescent="0.25">
      <c r="L8" s="2"/>
      <c r="M8" s="4">
        <v>1</v>
      </c>
      <c r="N8" s="5">
        <v>6.0000000000000001E-3</v>
      </c>
      <c r="O8" s="5">
        <v>4.7E-2</v>
      </c>
      <c r="P8" s="5">
        <v>0.18</v>
      </c>
      <c r="Q8" s="5">
        <v>0.55200000000000005</v>
      </c>
      <c r="R8" s="5">
        <v>0.215</v>
      </c>
      <c r="S8" s="6">
        <v>3.92</v>
      </c>
      <c r="T8" s="3"/>
      <c r="U8" s="3"/>
    </row>
    <row r="9" spans="12:21" x14ac:dyDescent="0.25">
      <c r="L9" s="2"/>
      <c r="M9" s="2"/>
      <c r="N9" s="2"/>
      <c r="O9" s="2"/>
      <c r="P9" s="2"/>
      <c r="Q9" s="2"/>
      <c r="R9" s="2"/>
      <c r="S9" s="2"/>
      <c r="T9" s="2"/>
      <c r="U9" s="3"/>
    </row>
    <row r="10" spans="12:21" x14ac:dyDescent="0.25">
      <c r="L10" s="2"/>
      <c r="M10" s="2"/>
      <c r="N10" s="2"/>
      <c r="O10" s="2"/>
      <c r="P10" s="2"/>
      <c r="Q10" s="2"/>
      <c r="R10" s="2"/>
      <c r="S10" s="2"/>
      <c r="T10" s="2"/>
      <c r="U10" s="3"/>
    </row>
    <row r="11" spans="12:21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</row>
    <row r="12" spans="12:21" x14ac:dyDescent="0.25">
      <c r="M12" s="3"/>
      <c r="N12" s="3"/>
      <c r="O12" s="3"/>
      <c r="P12" s="3"/>
      <c r="Q12" s="3"/>
      <c r="R12" s="3"/>
      <c r="S12" s="3"/>
      <c r="T12" s="3"/>
      <c r="U12" s="3"/>
    </row>
    <row r="13" spans="12:21" x14ac:dyDescent="0.25">
      <c r="M13" s="3"/>
      <c r="N13" s="3"/>
      <c r="O13" s="3"/>
      <c r="P13" s="3"/>
      <c r="Q13" s="3"/>
      <c r="R13" s="3"/>
      <c r="S13" s="3"/>
      <c r="T13" s="3"/>
      <c r="U13" s="3"/>
    </row>
    <row r="14" spans="12:21" x14ac:dyDescent="0.25">
      <c r="M14" s="3"/>
      <c r="N14" s="3"/>
      <c r="O14" s="3"/>
      <c r="P14" s="3"/>
      <c r="Q14" s="3"/>
      <c r="R14" s="3"/>
      <c r="S14" s="3"/>
      <c r="T14" s="3"/>
      <c r="U14" s="3"/>
    </row>
    <row r="15" spans="12:21" x14ac:dyDescent="0.25">
      <c r="M15" s="3"/>
      <c r="N15" s="3"/>
      <c r="O15" s="3"/>
      <c r="P15" s="3"/>
      <c r="Q15" s="3"/>
      <c r="R15" s="3"/>
      <c r="S15" s="3"/>
      <c r="T15" s="3"/>
      <c r="U15" s="3"/>
    </row>
    <row r="16" spans="12:21" x14ac:dyDescent="0.25">
      <c r="M16" s="3"/>
      <c r="N16" s="3"/>
      <c r="O16" s="3"/>
      <c r="P16" s="3"/>
      <c r="Q16" s="3"/>
      <c r="R16" s="3"/>
      <c r="S16" s="3"/>
      <c r="T16" s="3"/>
      <c r="U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</row>
    <row r="19" spans="13:22" x14ac:dyDescent="0.25">
      <c r="M19" s="3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3"/>
      <c r="N20" s="2"/>
      <c r="O20" s="2"/>
      <c r="P20" s="2"/>
      <c r="Q20" s="2"/>
      <c r="R20" s="2"/>
      <c r="S20" s="2"/>
      <c r="T20" s="2"/>
      <c r="U20" s="2"/>
      <c r="V20" s="2"/>
    </row>
    <row r="21" spans="13:22" x14ac:dyDescent="0.25">
      <c r="M21" s="3"/>
      <c r="N21" s="3"/>
      <c r="O21" s="3"/>
      <c r="P21" s="3"/>
      <c r="Q21" s="3"/>
      <c r="R21" s="3"/>
      <c r="S21" s="3"/>
      <c r="T21" s="3"/>
      <c r="U21" s="3"/>
      <c r="V21" s="2"/>
    </row>
    <row r="22" spans="13:22" x14ac:dyDescent="0.25">
      <c r="M22" s="3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3"/>
      <c r="V22" s="2"/>
    </row>
    <row r="23" spans="13:22" x14ac:dyDescent="0.25">
      <c r="M23" s="3"/>
      <c r="N23" s="4">
        <v>1</v>
      </c>
      <c r="O23" s="5">
        <v>0.01</v>
      </c>
      <c r="P23" s="5">
        <v>5.0999999999999997E-2</v>
      </c>
      <c r="Q23" s="5">
        <v>0.14099999999999999</v>
      </c>
      <c r="R23" s="5">
        <v>0.59599999999999997</v>
      </c>
      <c r="S23" s="5">
        <v>0.20200000000000001</v>
      </c>
      <c r="T23" s="23">
        <v>3.93</v>
      </c>
      <c r="U23" s="3"/>
      <c r="V23" s="2"/>
    </row>
    <row r="24" spans="13:22" x14ac:dyDescent="0.25">
      <c r="M24" s="3"/>
      <c r="N24" s="3"/>
      <c r="O24" s="3"/>
      <c r="P24" s="3"/>
      <c r="Q24" s="3"/>
      <c r="R24" s="3"/>
      <c r="S24" s="3"/>
      <c r="T24" s="3"/>
      <c r="U24" s="3"/>
      <c r="V24" s="2"/>
    </row>
    <row r="25" spans="13:22" x14ac:dyDescent="0.25">
      <c r="M25" s="3"/>
      <c r="N25" s="2"/>
      <c r="O25" s="2"/>
      <c r="P25" s="2"/>
      <c r="Q25" s="2"/>
      <c r="R25" s="2"/>
      <c r="S25" s="2"/>
      <c r="T25" s="2"/>
      <c r="U25" s="2"/>
      <c r="V25" s="2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96"/>
  <sheetViews>
    <sheetView showGridLines="0" workbookViewId="0">
      <selection activeCell="H112" sqref="H112"/>
    </sheetView>
  </sheetViews>
  <sheetFormatPr defaultRowHeight="15" x14ac:dyDescent="0.25"/>
  <cols>
    <col min="2" max="2" width="25.85546875" customWidth="1"/>
  </cols>
  <sheetData>
    <row r="3" spans="11:23" x14ac:dyDescent="0.25">
      <c r="L3" s="2"/>
      <c r="M3" s="2"/>
      <c r="N3" s="2"/>
      <c r="O3" s="2"/>
      <c r="P3" s="2"/>
      <c r="Q3" s="2"/>
      <c r="R3" s="2"/>
      <c r="S3" s="2"/>
      <c r="T3" s="2"/>
    </row>
    <row r="4" spans="11:23" x14ac:dyDescent="0.25">
      <c r="L4" s="2"/>
      <c r="M4" s="2"/>
      <c r="N4" s="2"/>
      <c r="O4" s="2"/>
      <c r="P4" s="2"/>
      <c r="Q4" s="2"/>
      <c r="R4" s="2"/>
      <c r="S4" s="2"/>
      <c r="T4" s="2"/>
    </row>
    <row r="5" spans="11:23" x14ac:dyDescent="0.25"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1:23" x14ac:dyDescent="0.25">
      <c r="K6" s="2"/>
      <c r="L6" s="2"/>
      <c r="M6" s="3"/>
      <c r="N6" s="3"/>
      <c r="O6" s="3"/>
      <c r="P6" s="3"/>
      <c r="Q6" s="3"/>
      <c r="R6" s="3"/>
      <c r="S6" s="3"/>
      <c r="T6" s="3"/>
      <c r="U6" s="3"/>
      <c r="V6" s="2"/>
      <c r="W6" s="2"/>
    </row>
    <row r="7" spans="11:23" x14ac:dyDescent="0.25">
      <c r="K7" s="2"/>
      <c r="L7" s="2"/>
      <c r="M7" s="3"/>
      <c r="N7" s="3"/>
      <c r="O7" s="3"/>
      <c r="P7" s="3"/>
      <c r="Q7" s="3"/>
      <c r="R7" s="3"/>
      <c r="S7" s="3"/>
      <c r="T7" s="3"/>
      <c r="U7" s="3"/>
      <c r="V7" s="2"/>
      <c r="W7" s="2"/>
    </row>
    <row r="8" spans="11:23" x14ac:dyDescent="0.25">
      <c r="K8" s="2"/>
      <c r="L8" s="2"/>
      <c r="M8" s="3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11</v>
      </c>
      <c r="U8" s="3"/>
      <c r="V8" s="2"/>
      <c r="W8" s="2"/>
    </row>
    <row r="9" spans="11:23" x14ac:dyDescent="0.25">
      <c r="K9" s="2"/>
      <c r="L9" s="2"/>
      <c r="M9" s="3"/>
      <c r="N9" s="3">
        <v>103</v>
      </c>
      <c r="O9" s="3">
        <v>11</v>
      </c>
      <c r="P9" s="3">
        <v>5</v>
      </c>
      <c r="Q9" s="3">
        <v>18</v>
      </c>
      <c r="R9" s="3">
        <v>19</v>
      </c>
      <c r="S9" s="3">
        <v>5</v>
      </c>
      <c r="T9" s="3">
        <v>10</v>
      </c>
      <c r="U9" s="3"/>
      <c r="V9" s="2"/>
      <c r="W9" s="2"/>
    </row>
    <row r="10" spans="11:23" x14ac:dyDescent="0.25">
      <c r="K10" s="2"/>
      <c r="L10" s="2"/>
      <c r="M10" s="3"/>
      <c r="N10" s="3"/>
      <c r="O10" s="3"/>
      <c r="P10" s="3"/>
      <c r="Q10" s="3"/>
      <c r="R10" s="3"/>
      <c r="S10" s="3"/>
      <c r="T10" s="3"/>
      <c r="U10" s="3"/>
      <c r="V10" s="2"/>
      <c r="W10" s="2"/>
    </row>
    <row r="11" spans="11:23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1:23" x14ac:dyDescent="0.25"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1:23" x14ac:dyDescent="0.25">
      <c r="N13" s="2"/>
      <c r="O13" s="2"/>
      <c r="P13" s="2"/>
      <c r="Q13" s="2"/>
      <c r="R13" s="2"/>
      <c r="S13" s="2"/>
      <c r="T13" s="2"/>
      <c r="U13" s="2"/>
      <c r="V13" s="2"/>
    </row>
    <row r="21" spans="12:21" x14ac:dyDescent="0.25">
      <c r="L21" s="2"/>
      <c r="M21" s="2"/>
      <c r="N21" s="2"/>
      <c r="O21" s="2"/>
      <c r="P21" s="2"/>
      <c r="Q21" s="2"/>
      <c r="R21" s="2"/>
      <c r="S21" s="2"/>
      <c r="T21" s="3"/>
      <c r="U21" s="3"/>
    </row>
    <row r="22" spans="12:21" ht="16.5" customHeight="1" x14ac:dyDescent="0.25">
      <c r="L22" s="2"/>
      <c r="M22" s="3"/>
      <c r="N22" s="3"/>
      <c r="O22" s="3"/>
      <c r="P22" s="3"/>
      <c r="Q22" s="3"/>
      <c r="R22" s="3"/>
      <c r="S22" s="3"/>
      <c r="T22" s="2"/>
      <c r="U22" s="3"/>
    </row>
    <row r="23" spans="12:21" ht="17.25" customHeight="1" x14ac:dyDescent="0.25">
      <c r="L23" s="2"/>
      <c r="M23" s="3"/>
      <c r="N23" s="3" t="s">
        <v>47</v>
      </c>
      <c r="O23" s="3" t="s">
        <v>48</v>
      </c>
      <c r="P23" s="3" t="s">
        <v>49</v>
      </c>
      <c r="Q23" s="3" t="s">
        <v>11</v>
      </c>
      <c r="R23" s="3" t="s">
        <v>50</v>
      </c>
      <c r="S23" s="3"/>
      <c r="T23" s="2"/>
      <c r="U23" s="3"/>
    </row>
    <row r="24" spans="12:21" ht="16.5" customHeight="1" x14ac:dyDescent="0.25">
      <c r="L24" s="2"/>
      <c r="M24" s="3"/>
      <c r="N24" s="22">
        <v>15</v>
      </c>
      <c r="O24" s="22">
        <v>38</v>
      </c>
      <c r="P24" s="22">
        <v>41</v>
      </c>
      <c r="Q24" s="22">
        <v>6</v>
      </c>
      <c r="R24" s="22">
        <v>3</v>
      </c>
      <c r="S24" s="3"/>
      <c r="T24" s="2"/>
      <c r="U24" s="3"/>
    </row>
    <row r="25" spans="12:21" x14ac:dyDescent="0.25">
      <c r="L25" s="2"/>
      <c r="M25" s="3"/>
      <c r="N25" s="3"/>
      <c r="O25" s="3"/>
      <c r="P25" s="3"/>
      <c r="Q25" s="3"/>
      <c r="R25" s="3"/>
      <c r="S25" s="3"/>
      <c r="T25" s="2"/>
    </row>
    <row r="26" spans="12:21" x14ac:dyDescent="0.25">
      <c r="M26" s="2"/>
      <c r="N26" s="2"/>
      <c r="O26" s="2"/>
      <c r="P26" s="2"/>
      <c r="Q26" s="2"/>
      <c r="R26" s="2"/>
      <c r="S26" s="2"/>
      <c r="T26" s="2"/>
    </row>
    <row r="27" spans="12:21" x14ac:dyDescent="0.25">
      <c r="M27" s="2"/>
      <c r="N27" s="2"/>
      <c r="O27" s="2"/>
      <c r="P27" s="2"/>
      <c r="Q27" s="2"/>
      <c r="R27" s="2"/>
      <c r="S27" s="2"/>
    </row>
    <row r="42" spans="2:10" ht="33.75" customHeight="1" x14ac:dyDescent="0.25">
      <c r="B42" s="34" t="s">
        <v>52</v>
      </c>
      <c r="C42" s="35"/>
      <c r="D42" s="35"/>
      <c r="E42" s="35"/>
      <c r="F42" s="35"/>
      <c r="G42" s="35"/>
      <c r="H42" s="35"/>
      <c r="I42" s="35"/>
      <c r="J42" s="36"/>
    </row>
    <row r="43" spans="2:10" x14ac:dyDescent="0.25">
      <c r="B43" s="8"/>
      <c r="C43" s="42" t="s">
        <v>17</v>
      </c>
      <c r="D43" s="42"/>
      <c r="E43" s="42" t="s">
        <v>18</v>
      </c>
      <c r="F43" s="42"/>
      <c r="G43" s="43" t="s">
        <v>19</v>
      </c>
      <c r="H43" s="43"/>
      <c r="I43" s="42" t="s">
        <v>18</v>
      </c>
      <c r="J43" s="44"/>
    </row>
    <row r="44" spans="2:10" ht="120" x14ac:dyDescent="0.25">
      <c r="B44" s="11" t="s">
        <v>51</v>
      </c>
      <c r="C44" s="46">
        <v>198</v>
      </c>
      <c r="D44" s="46"/>
      <c r="E44" s="48">
        <f>C44/249</f>
        <v>0.79518072289156627</v>
      </c>
      <c r="F44" s="48"/>
      <c r="G44" s="52">
        <v>51</v>
      </c>
      <c r="H44" s="52"/>
      <c r="I44" s="48">
        <f>G44/249</f>
        <v>0.20481927710843373</v>
      </c>
      <c r="J44" s="54"/>
    </row>
    <row r="45" spans="2:10" ht="48" x14ac:dyDescent="0.25">
      <c r="B45" s="12" t="s">
        <v>53</v>
      </c>
      <c r="C45" s="45">
        <v>169</v>
      </c>
      <c r="D45" s="45"/>
      <c r="E45" s="49">
        <f t="shared" ref="E45:E47" si="0">C45/249</f>
        <v>0.67871485943775101</v>
      </c>
      <c r="F45" s="49"/>
      <c r="G45" s="51">
        <v>80</v>
      </c>
      <c r="H45" s="51"/>
      <c r="I45" s="49">
        <f t="shared" ref="I45:I47" si="1">G45/249</f>
        <v>0.32128514056224899</v>
      </c>
      <c r="J45" s="55"/>
    </row>
    <row r="46" spans="2:10" ht="24" x14ac:dyDescent="0.25">
      <c r="B46" s="11" t="s">
        <v>54</v>
      </c>
      <c r="C46" s="46">
        <v>230</v>
      </c>
      <c r="D46" s="46"/>
      <c r="E46" s="48">
        <f t="shared" si="0"/>
        <v>0.92369477911646591</v>
      </c>
      <c r="F46" s="48"/>
      <c r="G46" s="52">
        <v>19</v>
      </c>
      <c r="H46" s="52"/>
      <c r="I46" s="48">
        <f t="shared" si="1"/>
        <v>7.6305220883534142E-2</v>
      </c>
      <c r="J46" s="54"/>
    </row>
    <row r="47" spans="2:10" ht="24" x14ac:dyDescent="0.25">
      <c r="B47" s="21" t="s">
        <v>55</v>
      </c>
      <c r="C47" s="47">
        <v>195</v>
      </c>
      <c r="D47" s="47"/>
      <c r="E47" s="50">
        <f t="shared" si="0"/>
        <v>0.7831325301204819</v>
      </c>
      <c r="F47" s="50"/>
      <c r="G47" s="53">
        <v>54</v>
      </c>
      <c r="H47" s="53"/>
      <c r="I47" s="50">
        <f t="shared" si="1"/>
        <v>0.21686746987951808</v>
      </c>
      <c r="J47" s="56"/>
    </row>
    <row r="49" spans="12:19" x14ac:dyDescent="0.25">
      <c r="L49" s="2"/>
      <c r="M49" s="2"/>
      <c r="N49" s="2"/>
      <c r="O49" s="2"/>
      <c r="P49" s="2"/>
      <c r="Q49" s="2"/>
      <c r="R49" s="2"/>
    </row>
    <row r="50" spans="12:19" x14ac:dyDescent="0.25">
      <c r="L50" s="2"/>
      <c r="M50" s="2"/>
      <c r="N50" s="2"/>
      <c r="O50" s="2"/>
      <c r="P50" s="2"/>
      <c r="Q50" s="2"/>
      <c r="R50" s="2"/>
    </row>
    <row r="51" spans="12:19" x14ac:dyDescent="0.25">
      <c r="L51" s="2"/>
      <c r="M51" s="3"/>
      <c r="N51" s="3"/>
      <c r="O51" s="3"/>
      <c r="P51" s="3"/>
      <c r="Q51" s="3"/>
      <c r="R51" s="3"/>
    </row>
    <row r="52" spans="12:19" x14ac:dyDescent="0.25">
      <c r="L52" s="2"/>
      <c r="M52" s="3"/>
      <c r="N52" s="3" t="s">
        <v>56</v>
      </c>
      <c r="O52" s="3" t="s">
        <v>57</v>
      </c>
      <c r="P52" s="3" t="s">
        <v>58</v>
      </c>
      <c r="Q52" s="3" t="s">
        <v>59</v>
      </c>
      <c r="R52" s="3"/>
      <c r="S52" s="3"/>
    </row>
    <row r="53" spans="12:19" x14ac:dyDescent="0.25">
      <c r="L53" s="2"/>
      <c r="M53" s="3"/>
      <c r="N53" s="22">
        <v>31</v>
      </c>
      <c r="O53" s="22">
        <v>5</v>
      </c>
      <c r="P53" s="22">
        <v>27</v>
      </c>
      <c r="Q53" s="22">
        <v>105</v>
      </c>
      <c r="R53" s="5"/>
      <c r="S53" s="3"/>
    </row>
    <row r="54" spans="12:19" x14ac:dyDescent="0.25">
      <c r="L54" s="2"/>
      <c r="M54" s="3"/>
      <c r="N54" s="3"/>
      <c r="O54" s="3"/>
      <c r="P54" s="3"/>
      <c r="Q54" s="3"/>
      <c r="R54" s="3"/>
    </row>
    <row r="55" spans="12:19" x14ac:dyDescent="0.25">
      <c r="L55" s="2"/>
      <c r="M55" s="3"/>
      <c r="N55" s="3"/>
      <c r="O55" s="3"/>
      <c r="P55" s="3"/>
      <c r="Q55" s="3"/>
      <c r="R55" s="3"/>
    </row>
    <row r="56" spans="12:19" x14ac:dyDescent="0.25">
      <c r="L56" s="2"/>
      <c r="M56" s="2"/>
      <c r="N56" s="2"/>
      <c r="O56" s="2"/>
      <c r="P56" s="2"/>
      <c r="Q56" s="2"/>
      <c r="R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L68" s="2"/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3"/>
      <c r="O69" s="3"/>
      <c r="P69" s="3"/>
      <c r="Q69" s="3"/>
      <c r="R69" s="3"/>
      <c r="S69" s="3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3"/>
      <c r="N71" s="3"/>
      <c r="O71" s="3"/>
      <c r="P71" s="3"/>
      <c r="Q71" s="3"/>
      <c r="R71" s="3"/>
      <c r="S71" s="3"/>
      <c r="T71" s="3"/>
    </row>
    <row r="72" spans="12:20" x14ac:dyDescent="0.25">
      <c r="L72" s="2"/>
      <c r="M72" s="3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3"/>
      <c r="T72" s="3"/>
    </row>
    <row r="73" spans="12:20" x14ac:dyDescent="0.25">
      <c r="L73" s="2"/>
      <c r="M73" s="3"/>
      <c r="N73" s="3">
        <v>9</v>
      </c>
      <c r="O73" s="3">
        <v>55</v>
      </c>
      <c r="P73" s="3">
        <v>43</v>
      </c>
      <c r="Q73" s="3">
        <v>11</v>
      </c>
      <c r="R73" s="3">
        <v>21</v>
      </c>
      <c r="S73" s="3"/>
      <c r="T73" s="3"/>
    </row>
    <row r="74" spans="12:20" x14ac:dyDescent="0.25">
      <c r="L74" s="2"/>
      <c r="M74" s="3"/>
      <c r="N74" s="3"/>
      <c r="O74" s="3"/>
      <c r="P74" s="3"/>
      <c r="Q74" s="3"/>
      <c r="R74" s="3"/>
      <c r="S74" s="3"/>
      <c r="T74" s="3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M76" s="2"/>
      <c r="N76" s="2"/>
      <c r="O76" s="2"/>
      <c r="P76" s="2"/>
      <c r="Q76" s="2"/>
      <c r="R76" s="2"/>
      <c r="S76" s="2"/>
      <c r="T76" s="2"/>
    </row>
    <row r="91" spans="12:20" x14ac:dyDescent="0.25">
      <c r="L91" s="2"/>
      <c r="M91" s="2"/>
      <c r="N91" s="2"/>
      <c r="O91" s="2"/>
      <c r="P91" s="2"/>
      <c r="Q91" s="2"/>
      <c r="R91" s="2"/>
    </row>
    <row r="92" spans="12:20" x14ac:dyDescent="0.25">
      <c r="L92" s="2"/>
      <c r="M92" s="2"/>
      <c r="N92" s="2"/>
      <c r="O92" s="2"/>
      <c r="P92" s="2"/>
      <c r="Q92" s="2"/>
      <c r="R92" s="2"/>
      <c r="S92" s="2"/>
      <c r="T92" s="3"/>
    </row>
    <row r="93" spans="12:20" x14ac:dyDescent="0.25">
      <c r="L93" s="2"/>
      <c r="M93" s="2"/>
      <c r="N93" s="2"/>
      <c r="O93" s="2"/>
      <c r="P93" s="2"/>
      <c r="Q93" s="2"/>
      <c r="R93" s="2"/>
      <c r="S93" s="2"/>
      <c r="T93" s="3"/>
    </row>
    <row r="94" spans="12:20" x14ac:dyDescent="0.25">
      <c r="L94" s="2"/>
      <c r="M94" s="2"/>
      <c r="N94" s="3" t="s">
        <v>65</v>
      </c>
      <c r="O94" s="3" t="s">
        <v>66</v>
      </c>
      <c r="P94" s="3" t="s">
        <v>67</v>
      </c>
      <c r="Q94" s="3" t="s">
        <v>68</v>
      </c>
      <c r="R94" s="3"/>
      <c r="S94" s="2"/>
      <c r="T94" s="3"/>
    </row>
    <row r="95" spans="12:20" x14ac:dyDescent="0.25">
      <c r="L95" s="2"/>
      <c r="M95" s="2"/>
      <c r="N95" s="3">
        <v>16</v>
      </c>
      <c r="O95" s="3">
        <v>26</v>
      </c>
      <c r="P95" s="3">
        <v>23</v>
      </c>
      <c r="Q95" s="3">
        <v>88</v>
      </c>
      <c r="R95" s="3"/>
      <c r="S95" s="2"/>
      <c r="T95" s="3"/>
    </row>
    <row r="96" spans="12:20" x14ac:dyDescent="0.25">
      <c r="L96" s="2"/>
      <c r="M96" s="2"/>
      <c r="N96" s="2"/>
      <c r="O96" s="2"/>
      <c r="P96" s="2"/>
      <c r="Q96" s="2"/>
      <c r="R96" s="2"/>
      <c r="S96" s="2"/>
      <c r="T96" s="3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2012-11-26T12:41:40Z</dcterms:modified>
</cp:coreProperties>
</file>