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858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F80" i="5" l="1"/>
  <c r="F81" i="5"/>
  <c r="F82" i="5"/>
  <c r="F83" i="5"/>
  <c r="F84" i="5"/>
  <c r="F85" i="5"/>
  <c r="F86" i="5"/>
  <c r="F87" i="5"/>
  <c r="F79" i="5"/>
  <c r="D80" i="5"/>
  <c r="D81" i="5"/>
  <c r="D82" i="5"/>
  <c r="D83" i="5"/>
  <c r="D84" i="5"/>
  <c r="D85" i="5"/>
  <c r="D86" i="5"/>
  <c r="D87" i="5"/>
  <c r="D79" i="5"/>
  <c r="F69" i="5"/>
  <c r="F70" i="5"/>
  <c r="F71" i="5"/>
  <c r="F72" i="5"/>
  <c r="F68" i="5"/>
  <c r="D69" i="5"/>
  <c r="D70" i="5"/>
  <c r="D71" i="5"/>
  <c r="D72" i="5"/>
  <c r="D68" i="5"/>
  <c r="P47" i="5"/>
  <c r="P46" i="5"/>
  <c r="P45" i="5"/>
  <c r="O20" i="5"/>
  <c r="O19" i="5"/>
  <c r="O18" i="5"/>
  <c r="E10" i="5"/>
  <c r="F7" i="5"/>
  <c r="F8" i="5"/>
  <c r="F9" i="5"/>
  <c r="F10" i="5"/>
  <c r="F6" i="5"/>
  <c r="D7" i="5"/>
  <c r="D8" i="5"/>
  <c r="D9" i="5"/>
  <c r="D10" i="5"/>
  <c r="D6" i="5"/>
  <c r="W47" i="4"/>
  <c r="W46" i="4"/>
  <c r="W45" i="4"/>
  <c r="W44" i="4"/>
  <c r="V10" i="4"/>
  <c r="V9" i="4"/>
  <c r="V8" i="4"/>
  <c r="V7" i="4"/>
  <c r="R80" i="3"/>
  <c r="R79" i="3"/>
  <c r="R78" i="3"/>
  <c r="R77" i="3"/>
  <c r="R83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81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<sst xmlns="http://schemas.openxmlformats.org/spreadsheetml/2006/main" count="124" uniqueCount="74">
  <si>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</si>
  <si>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</si>
  <si>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</si>
  <si>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</si>
  <si>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</si>
  <si>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</si>
  <si>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</si>
  <si>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</si>
  <si>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</si>
  <si>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</si>
  <si>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</si>
  <si>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</si>
  <si>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</si>
  <si>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</si>
  <si>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</si>
  <si>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</si>
  <si>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</si>
  <si>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</si>
  <si>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</si>
  <si>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</si>
  <si>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</si>
  <si>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</si>
  <si>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</si>
  <si>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</si>
  <si>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</si>
  <si>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</si>
  <si>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</si>
  <si>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</si>
  <si>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</si>
  <si>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</si>
  <si>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</si>
  <si>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</si>
  <si>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</si>
  <si>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</si>
  <si>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</si>
  <si>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</si>
  <si>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</si>
  <si>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</si>
  <si>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</si>
  <si>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</si>
  <si>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</si>
  <si>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</si>
  <si>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</si>
  <si>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</si>
  <si>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</si>
  <si>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</si>
  <si>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</si>
  <si>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</si>
  <si>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</si>
  <si>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</si>
  <si>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</si>
  <si>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</si>
  <si>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</si>
  <si>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</si>
  <si>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</si>
  <si>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</si>
  <si>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</si>
  <si>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</si>
  <si>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</si>
  <si>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</si>
  <si>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</si>
  <si>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</si>
  <si>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</si>
  <si>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</si>
  <si>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</si>
  <si>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</si>
  <si>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</si>
  <si>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</si>
  <si>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</si>
  <si>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</si>
  <si>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</si>
  <si>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</si>
  <si>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Ordenador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</si>
  <si>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Poco apoyo del personal bibliotecario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</si>
</sst>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1" fontId="2" fillId="0" borderId="0" xfId="1" applyNumberFormat="1" applyFont="1"/>
    <xf numFmtId="0" fontId="7" fillId="0" borderId="4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10" fontId="10" fillId="3" borderId="7" xfId="1" applyNumberFormat="1" applyFont="1" applyFill="1" applyBorder="1" applyAlignment="1">
      <alignment horizontal="center" vertical="center"/>
    </xf>
    <xf numFmtId="10" fontId="10" fillId="3" borderId="8" xfId="1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2" fillId="0" borderId="0" xfId="1" applyNumberFormat="1" applyFont="1"/>
    <xf numFmtId="0" fontId="2" fillId="0" borderId="0" xfId="0" applyNumberFormat="1" applyFont="1"/>
    <xf numFmtId="0" fontId="12" fillId="0" borderId="7" xfId="0" applyFont="1" applyBorder="1" applyAlignment="1">
      <alignment horizontal="left"/>
    </xf>
    <xf numFmtId="0" fontId="11" fillId="0" borderId="0" xfId="0" applyFont="1" applyBorder="1" applyAlignment="1"/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0" fontId="0" fillId="0" borderId="0" xfId="0" applyFont="1"/>
    <xf numFmtId="0" fontId="12" fillId="0" borderId="7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4" borderId="7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10" fontId="10" fillId="4" borderId="8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4944498418737638"/>
          <c:y val="0.14432991330629141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073714348416722E-3"/>
                  <c:y val="-6.081531272005633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91974474129488E-2"/>
                  <c:y val="-6.613840343127841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0.03</c:v>
                </c:pt>
                <c:pt idx="1">
                  <c:v>0.153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537900010972925E-2"/>
                  <c:y val="-6.19973113116957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845271445814597E-2"/>
                  <c:y val="-6.29839318865629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0.16200000000000001</c:v>
                </c:pt>
                <c:pt idx="1">
                  <c:v>0.17299999999999999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767385750339612E-2"/>
                  <c:y val="-6.2094872287305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844065078116277E-2"/>
                  <c:y val="-6.62354522757826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0.30299999999999999</c:v>
                </c:pt>
                <c:pt idx="1">
                  <c:v>0.29599999999999999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3229485739366689E-2"/>
                  <c:y val="-5.89398886114845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9460014315497942E-2"/>
                  <c:y val="-6.61384034312784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0.23200000000000001</c:v>
                </c:pt>
                <c:pt idx="1">
                  <c:v>0.23499999999999999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9460014315497942E-2"/>
                  <c:y val="-6.66254401126688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76842858710418E-2"/>
                  <c:y val="-6.74171948018692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0.27300000000000002</c:v>
                </c:pt>
                <c:pt idx="1">
                  <c:v>0.14299999999999999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158677632"/>
        <c:axId val="158679424"/>
      </c:barChart>
      <c:catAx>
        <c:axId val="158677632"/>
        <c:scaling>
          <c:orientation val="maxMin"/>
        </c:scaling>
        <c:delete val="1"/>
        <c:axPos val="l"/>
        <c:majorTickMark val="out"/>
        <c:minorTickMark val="none"/>
        <c:tickLblPos val="none"/>
        <c:crossAx val="158679424"/>
        <c:crosses val="autoZero"/>
        <c:auto val="1"/>
        <c:lblAlgn val="ctr"/>
        <c:lblOffset val="100"/>
        <c:noMultiLvlLbl val="0"/>
      </c:catAx>
      <c:valAx>
        <c:axId val="15867942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586776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3"/>
          <c:y val="0.70713654695602057"/>
          <c:w val="0.65161860465268551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895"/>
          <c:y val="0.11359188924913799"/>
          <c:w val="0.59949738566143729"/>
          <c:h val="0.777212643678161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3.16</c:v>
                </c:pt>
                <c:pt idx="1">
                  <c:v>3.4078947368421053</c:v>
                </c:pt>
                <c:pt idx="2">
                  <c:v>3.2083333333333335</c:v>
                </c:pt>
                <c:pt idx="3">
                  <c:v>3.0508474576271185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158494720"/>
        <c:axId val="158496256"/>
      </c:barChart>
      <c:catAx>
        <c:axId val="1584947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58496256"/>
        <c:crosses val="autoZero"/>
        <c:auto val="1"/>
        <c:lblAlgn val="ctr"/>
        <c:lblOffset val="100"/>
        <c:noMultiLvlLbl val="0"/>
      </c:catAx>
      <c:valAx>
        <c:axId val="158496256"/>
        <c:scaling>
          <c:orientation val="minMax"/>
          <c:max val="3.5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158494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74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26"/>
          <c:y val="9.1527520098948725E-2"/>
          <c:w val="0.55015744489428697"/>
          <c:h val="0.6757380002824329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9887887975221933E-3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046553391352397E-3"/>
                  <c:y val="-4.4526122546370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1389476592434252E-3"/>
                  <c:y val="-4.94739456269265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5.8999999999999997E-2</c:v>
                </c:pt>
                <c:pt idx="1">
                  <c:v>8.4000000000000005E-2</c:v>
                </c:pt>
                <c:pt idx="2">
                  <c:v>2.5999999999999999E-2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938120269592341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3702023396659906E-4"/>
                  <c:y val="-4.4526122546370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052231698184542E-2"/>
                  <c:y val="-4.9473361284384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0.109</c:v>
                </c:pt>
                <c:pt idx="1">
                  <c:v>0.126</c:v>
                </c:pt>
                <c:pt idx="2">
                  <c:v>6.9000000000000006E-2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110846947455668E-2"/>
                  <c:y val="-4.45263173272172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9134294501276656E-3"/>
                  <c:y val="-4.699983930580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709337579339977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0.109</c:v>
                </c:pt>
                <c:pt idx="1">
                  <c:v>0.109</c:v>
                </c:pt>
                <c:pt idx="2">
                  <c:v>0.13800000000000001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4075802851513366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3933736122319893E-2"/>
                  <c:y val="-4.45259277655228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953039457325454E-2"/>
                  <c:y val="-4.9473750846079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0.30299999999999999</c:v>
                </c:pt>
                <c:pt idx="1">
                  <c:v>0.27700000000000002</c:v>
                </c:pt>
                <c:pt idx="2">
                  <c:v>0.30199999999999999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517125802487986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0890425400426189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502642848314321"/>
                  <c:y val="-4.947316650353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0.42</c:v>
                </c:pt>
                <c:pt idx="1">
                  <c:v>0.40300000000000002</c:v>
                </c:pt>
                <c:pt idx="2">
                  <c:v>0.46600000000000003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159377664"/>
        <c:axId val="160661504"/>
      </c:barChart>
      <c:catAx>
        <c:axId val="1593776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60661504"/>
        <c:crosses val="autoZero"/>
        <c:auto val="1"/>
        <c:lblAlgn val="ctr"/>
        <c:lblOffset val="100"/>
        <c:noMultiLvlLbl val="0"/>
      </c:catAx>
      <c:valAx>
        <c:axId val="16066150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593776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489"/>
          <c:w val="0.51437335515246729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39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899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3.9722222222222223</c:v>
                </c:pt>
                <c:pt idx="1">
                  <c:v>3.7222222222222223</c:v>
                </c:pt>
                <c:pt idx="2">
                  <c:v>4.126760563380282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162337920"/>
        <c:axId val="162339456"/>
      </c:barChart>
      <c:catAx>
        <c:axId val="1623379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62339456"/>
        <c:crosses val="autoZero"/>
        <c:auto val="1"/>
        <c:lblAlgn val="ctr"/>
        <c:lblOffset val="100"/>
        <c:noMultiLvlLbl val="0"/>
      </c:catAx>
      <c:valAx>
        <c:axId val="162339456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extTo"/>
        <c:crossAx val="1623379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65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3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1347270948424685E-3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5.2999999999999999E-2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5527303821887306E-2"/>
                  <c:y val="8.86793038375039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0.24199999999999999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05333259442859"/>
                  <c:y val="9.28721787234379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0.47699999999999998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0057166661963205E-2"/>
                  <c:y val="9.70650536093719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0.22700000000000001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162105600"/>
        <c:axId val="162131968"/>
      </c:barChart>
      <c:catAx>
        <c:axId val="1621056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62131968"/>
        <c:crosses val="autoZero"/>
        <c:auto val="1"/>
        <c:lblAlgn val="ctr"/>
        <c:lblOffset val="100"/>
        <c:noMultiLvlLbl val="0"/>
      </c:catAx>
      <c:valAx>
        <c:axId val="16213196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16210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6"/>
          <c:y val="7.148514766787292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45"/>
          <c:y val="0.20738555171165482"/>
          <c:w val="0.65370370370370412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162407552"/>
        <c:axId val="162409088"/>
      </c:barChart>
      <c:catAx>
        <c:axId val="162407552"/>
        <c:scaling>
          <c:orientation val="minMax"/>
        </c:scaling>
        <c:delete val="1"/>
        <c:axPos val="l"/>
        <c:majorTickMark val="out"/>
        <c:minorTickMark val="none"/>
        <c:tickLblPos val="none"/>
        <c:crossAx val="162409088"/>
        <c:crosses val="autoZero"/>
        <c:auto val="1"/>
        <c:lblAlgn val="ctr"/>
        <c:lblOffset val="100"/>
        <c:noMultiLvlLbl val="0"/>
      </c:catAx>
      <c:valAx>
        <c:axId val="1624090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62407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1"/>
          <c:y val="0.23143637709879192"/>
          <c:w val="0.6009116498232997"/>
          <c:h val="0.6752492201600347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78</c:v>
                </c:pt>
                <c:pt idx="1">
                  <c:v>17</c:v>
                </c:pt>
                <c:pt idx="2">
                  <c:v>1</c:v>
                </c:pt>
                <c:pt idx="3">
                  <c:v>11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161847552"/>
        <c:axId val="161857536"/>
      </c:barChart>
      <c:catAx>
        <c:axId val="161847552"/>
        <c:scaling>
          <c:orientation val="maxMin"/>
        </c:scaling>
        <c:delete val="1"/>
        <c:axPos val="l"/>
        <c:majorTickMark val="out"/>
        <c:minorTickMark val="none"/>
        <c:tickLblPos val="none"/>
        <c:crossAx val="161857536"/>
        <c:crosses val="autoZero"/>
        <c:auto val="1"/>
        <c:lblAlgn val="ctr"/>
        <c:lblOffset val="100"/>
        <c:noMultiLvlLbl val="0"/>
      </c:catAx>
      <c:valAx>
        <c:axId val="16185753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61847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7.1.1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9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77"/>
          <c:y val="0.18780952380952384"/>
          <c:w val="0.60734908136483012"/>
          <c:h val="0.7055238095238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15</c:v>
                </c:pt>
                <c:pt idx="1">
                  <c:v>24</c:v>
                </c:pt>
                <c:pt idx="2">
                  <c:v>30</c:v>
                </c:pt>
                <c:pt idx="3">
                  <c:v>7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900800"/>
        <c:axId val="161914880"/>
      </c:barChart>
      <c:catAx>
        <c:axId val="161900800"/>
        <c:scaling>
          <c:orientation val="maxMin"/>
        </c:scaling>
        <c:delete val="1"/>
        <c:axPos val="l"/>
        <c:majorTickMark val="out"/>
        <c:minorTickMark val="none"/>
        <c:tickLblPos val="none"/>
        <c:crossAx val="161914880"/>
        <c:crosses val="autoZero"/>
        <c:auto val="1"/>
        <c:lblAlgn val="ctr"/>
        <c:lblOffset val="100"/>
        <c:noMultiLvlLbl val="0"/>
      </c:catAx>
      <c:valAx>
        <c:axId val="16191488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619008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23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27</c:v>
                </c:pt>
                <c:pt idx="1">
                  <c:v>6</c:v>
                </c:pt>
                <c:pt idx="2">
                  <c:v>22</c:v>
                </c:pt>
                <c:pt idx="3">
                  <c:v>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215424"/>
        <c:axId val="162216960"/>
      </c:barChart>
      <c:catAx>
        <c:axId val="162215424"/>
        <c:scaling>
          <c:orientation val="maxMin"/>
        </c:scaling>
        <c:delete val="1"/>
        <c:axPos val="l"/>
        <c:majorTickMark val="out"/>
        <c:minorTickMark val="none"/>
        <c:tickLblPos val="none"/>
        <c:crossAx val="162216960"/>
        <c:crosses val="autoZero"/>
        <c:auto val="1"/>
        <c:lblAlgn val="ctr"/>
        <c:lblOffset val="100"/>
        <c:noMultiLvlLbl val="0"/>
      </c:catAx>
      <c:valAx>
        <c:axId val="1622169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62215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31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11</c:v>
                </c:pt>
                <c:pt idx="1">
                  <c:v>36</c:v>
                </c:pt>
                <c:pt idx="2">
                  <c:v>38</c:v>
                </c:pt>
                <c:pt idx="3">
                  <c:v>5</c:v>
                </c:pt>
                <c:pt idx="4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264576"/>
        <c:axId val="162266112"/>
      </c:barChart>
      <c:catAx>
        <c:axId val="162264576"/>
        <c:scaling>
          <c:orientation val="maxMin"/>
        </c:scaling>
        <c:delete val="1"/>
        <c:axPos val="l"/>
        <c:majorTickMark val="out"/>
        <c:minorTickMark val="none"/>
        <c:tickLblPos val="none"/>
        <c:crossAx val="162266112"/>
        <c:crosses val="autoZero"/>
        <c:auto val="1"/>
        <c:lblAlgn val="ctr"/>
        <c:lblOffset val="100"/>
        <c:noMultiLvlLbl val="0"/>
      </c:catAx>
      <c:valAx>
        <c:axId val="1622661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62264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7"/>
          <c:y val="3.15789473684210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4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9</c:v>
                </c:pt>
                <c:pt idx="1">
                  <c:v>15</c:v>
                </c:pt>
                <c:pt idx="2">
                  <c:v>17</c:v>
                </c:pt>
                <c:pt idx="3">
                  <c:v>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328960"/>
        <c:axId val="162330496"/>
      </c:barChart>
      <c:catAx>
        <c:axId val="162328960"/>
        <c:scaling>
          <c:orientation val="maxMin"/>
        </c:scaling>
        <c:delete val="1"/>
        <c:axPos val="l"/>
        <c:majorTickMark val="out"/>
        <c:minorTickMark val="none"/>
        <c:tickLblPos val="nextTo"/>
        <c:crossAx val="162330496"/>
        <c:crosses val="autoZero"/>
        <c:auto val="1"/>
        <c:lblAlgn val="ctr"/>
        <c:lblOffset val="100"/>
        <c:noMultiLvlLbl val="0"/>
      </c:catAx>
      <c:valAx>
        <c:axId val="16233049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62328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86"/>
          <c:y val="0.16460794670126724"/>
          <c:w val="0.54648836233828468"/>
          <c:h val="0.5763660409553664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3.5849056603773586</c:v>
                </c:pt>
                <c:pt idx="1">
                  <c:v>3.1372549019607843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158734592"/>
        <c:axId val="158736384"/>
      </c:barChart>
      <c:catAx>
        <c:axId val="158734592"/>
        <c:scaling>
          <c:orientation val="maxMin"/>
        </c:scaling>
        <c:delete val="1"/>
        <c:axPos val="l"/>
        <c:majorTickMark val="out"/>
        <c:minorTickMark val="none"/>
        <c:tickLblPos val="none"/>
        <c:crossAx val="158736384"/>
        <c:crosses val="autoZero"/>
        <c:auto val="1"/>
        <c:lblAlgn val="ctr"/>
        <c:lblOffset val="100"/>
        <c:noMultiLvlLbl val="0"/>
      </c:catAx>
      <c:valAx>
        <c:axId val="158736384"/>
        <c:scaling>
          <c:orientation val="minMax"/>
          <c:max val="4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158734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66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50</c:v>
                </c:pt>
                <c:pt idx="1">
                  <c:v>21</c:v>
                </c:pt>
                <c:pt idx="2">
                  <c:v>62</c:v>
                </c:pt>
                <c:pt idx="3">
                  <c:v>43</c:v>
                </c:pt>
                <c:pt idx="4">
                  <c:v>53</c:v>
                </c:pt>
                <c:pt idx="5">
                  <c:v>26</c:v>
                </c:pt>
                <c:pt idx="6">
                  <c:v>31</c:v>
                </c:pt>
                <c:pt idx="7">
                  <c:v>64</c:v>
                </c:pt>
                <c:pt idx="8">
                  <c:v>30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12</c:v>
                </c:pt>
                <c:pt idx="1">
                  <c:v>36</c:v>
                </c:pt>
                <c:pt idx="2">
                  <c:v>11</c:v>
                </c:pt>
                <c:pt idx="3">
                  <c:v>18</c:v>
                </c:pt>
                <c:pt idx="4">
                  <c:v>11</c:v>
                </c:pt>
                <c:pt idx="5">
                  <c:v>27</c:v>
                </c:pt>
                <c:pt idx="6">
                  <c:v>21</c:v>
                </c:pt>
                <c:pt idx="7">
                  <c:v>4</c:v>
                </c:pt>
                <c:pt idx="8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158766976"/>
        <c:axId val="158768512"/>
      </c:barChart>
      <c:catAx>
        <c:axId val="15876697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58768512"/>
        <c:crosses val="autoZero"/>
        <c:auto val="1"/>
        <c:lblAlgn val="ctr"/>
        <c:lblOffset val="100"/>
        <c:noMultiLvlLbl val="0"/>
      </c:catAx>
      <c:valAx>
        <c:axId val="158768512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158766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2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2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222"/>
          <c:y val="9.3768565191898606E-2"/>
          <c:w val="0.5646878140232473"/>
          <c:h val="0.6119165731648792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4602924634420689E-3"/>
                  <c:y val="-4.622420323505376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098312710911136E-2"/>
                  <c:y val="-4.557462253382278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671616047993998E-2"/>
                  <c:y val="-4.568913520034244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3.2000000000000001E-2</c:v>
                </c:pt>
                <c:pt idx="1">
                  <c:v>7.3999999999999996E-2</c:v>
                </c:pt>
                <c:pt idx="2">
                  <c:v>2.4E-2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428571428571429E-2"/>
                  <c:y val="-4.87984074429585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857142857142857E-2"/>
                  <c:y val="-4.56881218139130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2857142857142864E-2"/>
                  <c:y val="-4.5689135200342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0.112</c:v>
                </c:pt>
                <c:pt idx="1">
                  <c:v>0.16400000000000001</c:v>
                </c:pt>
                <c:pt idx="2">
                  <c:v>5.6000000000000001E-2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666366704161979E-2"/>
                  <c:y val="-4.87984074429585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142857142857141E-2"/>
                  <c:y val="-4.55746225338227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952380952380948E-2"/>
                  <c:y val="-4.76123399660150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0.17599999999999999</c:v>
                </c:pt>
                <c:pt idx="1">
                  <c:v>0.27900000000000003</c:v>
                </c:pt>
                <c:pt idx="2">
                  <c:v>0.13500000000000001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237945256842898E-2"/>
                  <c:y val="-5.08365302297225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904761904761903E-2"/>
                  <c:y val="-4.76119346114433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3809523809523819E-2"/>
                  <c:y val="-4.82631367309613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0.28799999999999998</c:v>
                </c:pt>
                <c:pt idx="1">
                  <c:v>0.21299999999999999</c:v>
                </c:pt>
                <c:pt idx="2">
                  <c:v>0.23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9523809523809519E-2"/>
                  <c:y val="-4.89129201094781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1428571428571428E-2"/>
                  <c:y val="-4.8262528699103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761904761904763"/>
                  <c:y val="-4.61113119868211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0.39800000000000002</c:v>
                </c:pt>
                <c:pt idx="1">
                  <c:v>0.27</c:v>
                </c:pt>
                <c:pt idx="2">
                  <c:v>0.55600000000000005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159030656"/>
        <c:axId val="159044736"/>
      </c:barChart>
      <c:catAx>
        <c:axId val="15903065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59044736"/>
        <c:crosses val="autoZero"/>
        <c:auto val="1"/>
        <c:lblAlgn val="ctr"/>
        <c:lblOffset val="100"/>
        <c:noMultiLvlLbl val="0"/>
      </c:catAx>
      <c:valAx>
        <c:axId val="15904473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590306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41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202"/>
          <c:h val="0.7537338555234087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3.5522388059701493</c:v>
                </c:pt>
                <c:pt idx="1">
                  <c:v>3.4626865671641789</c:v>
                </c:pt>
                <c:pt idx="2">
                  <c:v>4.2985074626865671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138509312"/>
        <c:axId val="138523392"/>
      </c:barChart>
      <c:catAx>
        <c:axId val="1385093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38523392"/>
        <c:crosses val="autoZero"/>
        <c:auto val="1"/>
        <c:lblAlgn val="ctr"/>
        <c:lblOffset val="100"/>
        <c:noMultiLvlLbl val="0"/>
      </c:catAx>
      <c:valAx>
        <c:axId val="138523392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138509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42"/>
          <c:y val="5.6276704314150681E-2"/>
          <c:w val="0.53713301462317375"/>
          <c:h val="0.7319205546105822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0334236675700084E-3"/>
                  <c:y val="-3.927620017511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4200542005420054E-3"/>
                  <c:y val="-4.11099319145139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1119487723609017E-3"/>
                  <c:y val="-4.13921524155893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layout>
                <c:manualLayout>
                  <c:x val="7.2267207733785052E-3"/>
                  <c:y val="-4.10790249420447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8.9999999999999993E-3</c:v>
                </c:pt>
                <c:pt idx="1">
                  <c:v>5.8999999999999997E-2</c:v>
                </c:pt>
                <c:pt idx="2">
                  <c:v>3.5999999999999997E-2</c:v>
                </c:pt>
                <c:pt idx="3">
                  <c:v>0</c:v>
                </c:pt>
                <c:pt idx="4">
                  <c:v>1.7999999999999999E-2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46793134598013E-2"/>
                  <c:y val="-3.9275911352977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2481773111694374E-2"/>
                  <c:y val="-4.17054465349420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1490168338886719E-3"/>
                  <c:y val="-4.13919857697811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596030106165809E-3"/>
                  <c:y val="-4.5341824714939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5106941419556598E-2"/>
                  <c:y val="-4.107919158785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9.1999999999999998E-2</c:v>
                </c:pt>
                <c:pt idx="1">
                  <c:v>0.19600000000000001</c:v>
                </c:pt>
                <c:pt idx="2">
                  <c:v>7.1999999999999995E-2</c:v>
                </c:pt>
                <c:pt idx="3">
                  <c:v>4.5999999999999999E-2</c:v>
                </c:pt>
                <c:pt idx="4">
                  <c:v>0.13300000000000001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46823402393908E-2"/>
                  <c:y val="-4.1392319061397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776574027537336E-2"/>
                  <c:y val="-4.13921524155893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680038222172585E-2"/>
                  <c:y val="-4.35082208876855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915867786030292E-2"/>
                  <c:y val="-4.3508554179301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691368366188269E-2"/>
                  <c:y val="-4.2747149481789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0.128</c:v>
                </c:pt>
                <c:pt idx="1">
                  <c:v>0.28399999999999997</c:v>
                </c:pt>
                <c:pt idx="2">
                  <c:v>0.14499999999999999</c:v>
                </c:pt>
                <c:pt idx="3">
                  <c:v>0.11</c:v>
                </c:pt>
                <c:pt idx="4">
                  <c:v>0.14199999999999999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0235662031607753E-2"/>
                  <c:y val="-4.3508554179301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4052294881579634E-2"/>
                  <c:y val="-4.38218482986546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1179861382575403E-2"/>
                  <c:y val="-4.3508554179301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3047287528775217E-2"/>
                  <c:y val="-4.56251225888226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1350434032625356E-2"/>
                  <c:y val="-4.24643515453315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0.30299999999999999</c:v>
                </c:pt>
                <c:pt idx="1">
                  <c:v>0.23499999999999999</c:v>
                </c:pt>
                <c:pt idx="2">
                  <c:v>0.41</c:v>
                </c:pt>
                <c:pt idx="3">
                  <c:v>0.28399999999999997</c:v>
                </c:pt>
                <c:pt idx="4">
                  <c:v>0.31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640208980969589"/>
                  <c:y val="-4.5624955943014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9765082556171E-2"/>
                  <c:y val="-4.13921524155893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2728728057929043E-2"/>
                  <c:y val="-4.13921524155893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3592425060342647"/>
                  <c:y val="-4.3508887470918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6120635629766254E-2"/>
                  <c:y val="-4.24645181911397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0.46800000000000003</c:v>
                </c:pt>
                <c:pt idx="1">
                  <c:v>0.22500000000000001</c:v>
                </c:pt>
                <c:pt idx="2">
                  <c:v>0.33700000000000002</c:v>
                </c:pt>
                <c:pt idx="3">
                  <c:v>0.56000000000000005</c:v>
                </c:pt>
                <c:pt idx="4">
                  <c:v>0.39800000000000002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9143040"/>
        <c:axId val="159144576"/>
      </c:barChart>
      <c:catAx>
        <c:axId val="1591430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59144576"/>
        <c:crosses val="autoZero"/>
        <c:auto val="1"/>
        <c:lblAlgn val="ctr"/>
        <c:lblOffset val="100"/>
        <c:noMultiLvlLbl val="0"/>
      </c:catAx>
      <c:valAx>
        <c:axId val="15914457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591430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14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4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25"/>
          <c:y val="7.5074476951552699E-2"/>
          <c:w val="0.60033167495854145"/>
          <c:h val="0.838074374366571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4.0666666666666664</c:v>
                </c:pt>
                <c:pt idx="1">
                  <c:v>3.2586206896551726</c:v>
                </c:pt>
                <c:pt idx="2">
                  <c:v>3.8695652173913042</c:v>
                </c:pt>
                <c:pt idx="3">
                  <c:v>4.4098360655737707</c:v>
                </c:pt>
                <c:pt idx="4">
                  <c:v>3.765625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188480"/>
        <c:axId val="159190016"/>
      </c:barChart>
      <c:catAx>
        <c:axId val="1591884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59190016"/>
        <c:crosses val="autoZero"/>
        <c:auto val="1"/>
        <c:lblAlgn val="ctr"/>
        <c:lblOffset val="100"/>
        <c:noMultiLvlLbl val="0"/>
      </c:catAx>
      <c:valAx>
        <c:axId val="159190016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159188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3.1974420463629096E-3"/>
                  <c:y val="-6.5252843636717378E-3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0.46363636363636362</c:v>
                </c:pt>
                <c:pt idx="1">
                  <c:v>0.218</c:v>
                </c:pt>
                <c:pt idx="2">
                  <c:v>0.15</c:v>
                </c:pt>
                <c:pt idx="3">
                  <c:v>0.155</c:v>
                </c:pt>
                <c:pt idx="4">
                  <c:v>2.5000000000000001E-2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4.796037185999232E-3"/>
                  <c:y val="6.5256268982840041E-3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0.20909090909090908</c:v>
                </c:pt>
                <c:pt idx="1">
                  <c:v>0.13600000000000001</c:v>
                </c:pt>
                <c:pt idx="2">
                  <c:v>0.26200000000000001</c:v>
                </c:pt>
                <c:pt idx="3">
                  <c:v>0.33</c:v>
                </c:pt>
                <c:pt idx="4">
                  <c:v>2.5000000000000001E-2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6.3948840927258192E-3"/>
                  <c:y val="-1.0875131404840631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8.1818181818181818E-2</c:v>
                </c:pt>
                <c:pt idx="1">
                  <c:v>0.29099999999999998</c:v>
                </c:pt>
                <c:pt idx="2">
                  <c:v>0.20599999999999999</c:v>
                </c:pt>
                <c:pt idx="3">
                  <c:v>0.39800000000000002</c:v>
                </c:pt>
                <c:pt idx="4">
                  <c:v>2.5000000000000001E-2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1.5987210231814548E-2"/>
                  <c:y val="-2.1749235205845261E-3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0.23636363636363636</c:v>
                </c:pt>
                <c:pt idx="1">
                  <c:v>0.33600000000000002</c:v>
                </c:pt>
                <c:pt idx="2">
                  <c:v>0.36399999999999999</c:v>
                </c:pt>
                <c:pt idx="3">
                  <c:v>4.9000000000000002E-2</c:v>
                </c:pt>
                <c:pt idx="4">
                  <c:v>2.5000000000000001E-2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numFmt formatCode="0%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9.0909090909090905E-3</c:v>
                </c:pt>
                <c:pt idx="1">
                  <c:v>1.7999999999999999E-2</c:v>
                </c:pt>
                <c:pt idx="2">
                  <c:v>1.9E-2</c:v>
                </c:pt>
                <c:pt idx="3">
                  <c:v>6.8000000000000005E-2</c:v>
                </c:pt>
                <c:pt idx="4">
                  <c:v>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9275648"/>
        <c:axId val="159297920"/>
      </c:barChart>
      <c:catAx>
        <c:axId val="1592756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159297920"/>
        <c:crosses val="autoZero"/>
        <c:auto val="1"/>
        <c:lblAlgn val="ctr"/>
        <c:lblOffset val="100"/>
        <c:noMultiLvlLbl val="0"/>
      </c:catAx>
      <c:valAx>
        <c:axId val="15929792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592756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29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39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76"/>
          <c:y val="8.0156402737048119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3981106612685558E-3"/>
                  <c:y val="-4.4965786901270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4.3010752688172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981106612685558E-3"/>
                  <c:y val="-4.3010598748470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532614652215133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0.13300000000000001</c:v>
                </c:pt>
                <c:pt idx="1">
                  <c:v>0.105</c:v>
                </c:pt>
                <c:pt idx="2">
                  <c:v>0.127</c:v>
                </c:pt>
                <c:pt idx="3">
                  <c:v>0.158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1592442645074251E-2"/>
                  <c:y val="-4.4965786901270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9968511021142668E-3"/>
                  <c:y val="-4.4965786901270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194331983805668E-2"/>
                  <c:y val="-4.6920821114369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2253759876535448E-2"/>
                  <c:y val="-4.30104448087684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0.14799999999999999</c:v>
                </c:pt>
                <c:pt idx="1">
                  <c:v>0.105</c:v>
                </c:pt>
                <c:pt idx="2">
                  <c:v>0.14299999999999999</c:v>
                </c:pt>
                <c:pt idx="3">
                  <c:v>0.17899999999999999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9379217273954107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184885290148453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379217273954107E-2"/>
                  <c:y val="-4.4965786901270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1178607379664678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0.25800000000000001</c:v>
                </c:pt>
                <c:pt idx="1">
                  <c:v>0.22600000000000001</c:v>
                </c:pt>
                <c:pt idx="2">
                  <c:v>0.23</c:v>
                </c:pt>
                <c:pt idx="3">
                  <c:v>0.28399999999999997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9379217273954107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376068376068383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981106612685487E-2"/>
                  <c:y val="-4.6920821114369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0769162761546794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0.25800000000000001</c:v>
                </c:pt>
                <c:pt idx="1">
                  <c:v>0.26300000000000001</c:v>
                </c:pt>
                <c:pt idx="2">
                  <c:v>0.254</c:v>
                </c:pt>
                <c:pt idx="3">
                  <c:v>0.2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3184885290148453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175438596491224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379217273954107E-2"/>
                  <c:y val="-4.6920821114369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052903156112417E-2"/>
                  <c:y val="-4.49654790218671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0.20300000000000001</c:v>
                </c:pt>
                <c:pt idx="1">
                  <c:v>0.30099999999999999</c:v>
                </c:pt>
                <c:pt idx="2">
                  <c:v>0.246</c:v>
                </c:pt>
                <c:pt idx="3">
                  <c:v>0.17899999999999999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158450816"/>
        <c:axId val="158452352"/>
      </c:barChart>
      <c:catAx>
        <c:axId val="1584508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58452352"/>
        <c:crosses val="autoZero"/>
        <c:auto val="1"/>
        <c:lblAlgn val="ctr"/>
        <c:lblOffset val="100"/>
        <c:noMultiLvlLbl val="0"/>
      </c:catAx>
      <c:valAx>
        <c:axId val="15845235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584508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2"/>
          <c:y val="0.82583985652819936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Promoción dentro de la carrera académica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3,9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0"/>
  <sheetViews>
    <sheetView showGridLines="0" tabSelected="1" workbookViewId="0">
      <selection activeCell="M16" sqref="M16"/>
    </sheetView>
  </sheetViews>
  <sheetFormatPr defaultRowHeight="15" x14ac:dyDescent="0.25"/>
  <cols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3" t="s">
        <v>69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25"/>
    </row>
    <row r="4" spans="1:20" x14ac:dyDescent="0.25">
      <c r="K4" s="2"/>
      <c r="L4" s="2"/>
      <c r="M4" s="2"/>
      <c r="N4" s="2"/>
      <c r="O4" s="2"/>
      <c r="P4" s="2"/>
      <c r="Q4" s="2"/>
      <c r="R4" s="2"/>
      <c r="S4" s="2"/>
    </row>
    <row r="5" spans="1:20" x14ac:dyDescent="0.25">
      <c r="K5" s="2"/>
      <c r="L5" s="3"/>
      <c r="M5" s="3"/>
      <c r="N5" s="3"/>
      <c r="O5" s="3"/>
      <c r="P5" s="3"/>
      <c r="Q5" s="3"/>
      <c r="R5" s="3"/>
      <c r="S5" s="3"/>
      <c r="T5" s="2"/>
    </row>
    <row r="6" spans="1:20" x14ac:dyDescent="0.25">
      <c r="K6" s="2"/>
      <c r="L6" s="3"/>
      <c r="M6" s="3"/>
      <c r="N6" s="3"/>
      <c r="O6" s="3"/>
      <c r="P6" s="3"/>
      <c r="Q6" s="3"/>
      <c r="R6" s="3"/>
      <c r="S6" s="3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4" t="s">
        <v>40</v>
      </c>
      <c r="M8" s="5">
        <v>0.03</v>
      </c>
      <c r="N8" s="5">
        <v>0.16200000000000001</v>
      </c>
      <c r="O8" s="5">
        <v>0.30299999999999999</v>
      </c>
      <c r="P8" s="5">
        <v>0.23200000000000001</v>
      </c>
      <c r="Q8" s="5">
        <v>0.27300000000000002</v>
      </c>
      <c r="R8" s="6">
        <f>(3*1+16*2+30*3+23*4+27*5)/99</f>
        <v>3.5555555555555554</v>
      </c>
      <c r="S8" s="3"/>
      <c r="T8" s="2"/>
    </row>
    <row r="9" spans="1:20" x14ac:dyDescent="0.25">
      <c r="K9" s="2"/>
      <c r="L9" s="3" t="s">
        <v>0</v>
      </c>
      <c r="M9" s="5">
        <v>0.153</v>
      </c>
      <c r="N9" s="5">
        <v>0.17299999999999999</v>
      </c>
      <c r="O9" s="5">
        <v>0.29599999999999999</v>
      </c>
      <c r="P9" s="5">
        <v>0.23499999999999999</v>
      </c>
      <c r="Q9" s="5">
        <v>0.14299999999999999</v>
      </c>
      <c r="R9" s="6">
        <f>(15*1+17*2+29*3+23*4+14*5)/98</f>
        <v>3.0408163265306123</v>
      </c>
      <c r="S9" s="3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3"/>
      <c r="T10" s="2"/>
    </row>
    <row r="11" spans="1:20" x14ac:dyDescent="0.25">
      <c r="K11" s="2"/>
      <c r="L11" s="3"/>
      <c r="M11" s="3"/>
      <c r="N11" s="3"/>
      <c r="O11" s="3"/>
      <c r="P11" s="3"/>
      <c r="Q11" s="3"/>
      <c r="R11" s="3"/>
      <c r="S11" s="3"/>
      <c r="T11" s="2"/>
    </row>
    <row r="12" spans="1:20" x14ac:dyDescent="0.25">
      <c r="K12" s="2"/>
      <c r="L12" s="3"/>
      <c r="M12" s="3"/>
      <c r="N12" s="3"/>
      <c r="O12" s="3"/>
      <c r="P12" s="3"/>
      <c r="Q12" s="3"/>
      <c r="R12" s="3"/>
      <c r="S12" s="3"/>
      <c r="T12" s="2"/>
    </row>
    <row r="18" spans="12:20" x14ac:dyDescent="0.25">
      <c r="O18" s="1"/>
    </row>
    <row r="26" spans="12:20" x14ac:dyDescent="0.25">
      <c r="L26" s="3"/>
      <c r="M26" s="3"/>
      <c r="N26" s="3"/>
      <c r="O26" s="3"/>
      <c r="P26" s="3"/>
      <c r="Q26" s="3"/>
      <c r="R26" s="3"/>
      <c r="S26" s="3"/>
      <c r="T26" s="3"/>
    </row>
    <row r="27" spans="12:20" x14ac:dyDescent="0.25">
      <c r="L27" s="3"/>
      <c r="M27" s="3"/>
      <c r="N27" s="3"/>
      <c r="O27" s="3"/>
      <c r="P27" s="3"/>
      <c r="Q27" s="3"/>
      <c r="R27" s="3"/>
      <c r="S27" s="3"/>
      <c r="T27" s="3"/>
    </row>
    <row r="28" spans="12:20" x14ac:dyDescent="0.25">
      <c r="L28" s="3"/>
      <c r="M28" s="3"/>
      <c r="N28" s="3"/>
      <c r="O28" s="3"/>
      <c r="P28" s="3"/>
      <c r="Q28" s="3"/>
      <c r="R28" s="3"/>
      <c r="S28" s="3"/>
      <c r="T28" s="3"/>
    </row>
    <row r="29" spans="12:20" x14ac:dyDescent="0.25">
      <c r="L29" s="3"/>
      <c r="M29" s="3"/>
      <c r="N29" s="3"/>
      <c r="O29" s="3"/>
      <c r="P29" s="3"/>
      <c r="Q29" s="3"/>
      <c r="R29" s="3"/>
      <c r="S29" s="3"/>
      <c r="T29" s="3"/>
    </row>
    <row r="30" spans="12:20" x14ac:dyDescent="0.25">
      <c r="L30" s="3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3"/>
    </row>
    <row r="31" spans="12:20" x14ac:dyDescent="0.25">
      <c r="L31" s="3"/>
      <c r="M31" s="4" t="s">
        <v>6</v>
      </c>
      <c r="N31" s="5">
        <v>1.9E-2</v>
      </c>
      <c r="O31" s="5">
        <v>0.17</v>
      </c>
      <c r="P31" s="5">
        <v>0.30199999999999999</v>
      </c>
      <c r="Q31" s="5">
        <v>0.22600000000000001</v>
      </c>
      <c r="R31" s="5">
        <v>0.28299999999999997</v>
      </c>
      <c r="S31" s="6">
        <f>(1*1+9*2+16*3+12*4+15*5)/53</f>
        <v>3.5849056603773586</v>
      </c>
      <c r="T31" s="3"/>
    </row>
    <row r="32" spans="12:20" x14ac:dyDescent="0.25">
      <c r="L32" s="3"/>
      <c r="M32" s="3" t="s">
        <v>0</v>
      </c>
      <c r="N32" s="5">
        <v>0.11799999999999999</v>
      </c>
      <c r="O32" s="5">
        <v>0.19600000000000001</v>
      </c>
      <c r="P32" s="5">
        <v>0.29399999999999998</v>
      </c>
      <c r="Q32" s="5">
        <v>0.216</v>
      </c>
      <c r="R32" s="5">
        <v>0.17599999999999999</v>
      </c>
      <c r="S32" s="6">
        <f>(6*1+10*2+15*3+11*4+9*5)/51</f>
        <v>3.1372549019607843</v>
      </c>
      <c r="T32" s="3"/>
    </row>
    <row r="33" spans="12:20" x14ac:dyDescent="0.25">
      <c r="L33" s="3"/>
      <c r="M33" s="3"/>
      <c r="N33" s="3"/>
      <c r="O33" s="3"/>
      <c r="P33" s="3"/>
      <c r="Q33" s="3"/>
      <c r="R33" s="3"/>
      <c r="S33" s="3"/>
      <c r="T33" s="3"/>
    </row>
    <row r="34" spans="12:20" x14ac:dyDescent="0.25">
      <c r="L34" s="3"/>
      <c r="M34" s="3"/>
      <c r="N34" s="3"/>
      <c r="O34" s="3"/>
      <c r="P34" s="3"/>
      <c r="Q34" s="3"/>
      <c r="R34" s="3"/>
      <c r="S34" s="3"/>
      <c r="T34" s="3"/>
    </row>
    <row r="39" spans="12:20" x14ac:dyDescent="0.25">
      <c r="M39" s="3"/>
      <c r="N39" s="3"/>
      <c r="O39" s="3"/>
      <c r="P39" s="3"/>
      <c r="Q39" s="3"/>
    </row>
    <row r="40" spans="12:20" x14ac:dyDescent="0.25">
      <c r="M40" s="3"/>
      <c r="N40" s="3"/>
      <c r="O40" s="3"/>
      <c r="P40" s="3"/>
      <c r="Q40" s="3"/>
    </row>
    <row r="41" spans="12:20" x14ac:dyDescent="0.25">
      <c r="M41" s="3"/>
      <c r="N41" s="3"/>
      <c r="O41" s="3"/>
      <c r="P41" s="3"/>
      <c r="Q41" s="3"/>
    </row>
    <row r="42" spans="12:20" x14ac:dyDescent="0.25">
      <c r="M42" s="3"/>
      <c r="N42" s="3"/>
      <c r="O42" s="3"/>
      <c r="P42" s="3"/>
      <c r="Q42" s="3"/>
      <c r="R42" s="3"/>
    </row>
    <row r="43" spans="12:20" x14ac:dyDescent="0.25">
      <c r="M43" s="3"/>
      <c r="N43" s="3"/>
      <c r="O43" s="3"/>
      <c r="P43" s="3"/>
      <c r="Q43" s="3"/>
      <c r="R43" s="3"/>
    </row>
    <row r="44" spans="12:20" x14ac:dyDescent="0.25">
      <c r="M44" s="3"/>
      <c r="N44" s="3"/>
      <c r="O44" s="3"/>
      <c r="P44" s="3"/>
      <c r="Q44" s="3"/>
      <c r="R44" s="3"/>
      <c r="S44" s="3"/>
    </row>
    <row r="45" spans="12:20" x14ac:dyDescent="0.25">
      <c r="M45" s="3"/>
      <c r="N45" s="3"/>
      <c r="O45" s="3" t="s">
        <v>4</v>
      </c>
      <c r="P45" s="3" t="s">
        <v>5</v>
      </c>
      <c r="Q45" s="3"/>
      <c r="R45" s="3"/>
      <c r="S45" s="3"/>
    </row>
    <row r="46" spans="12:20" x14ac:dyDescent="0.25">
      <c r="M46" s="3"/>
      <c r="N46" s="3">
        <v>1</v>
      </c>
      <c r="O46" s="7">
        <v>50</v>
      </c>
      <c r="P46" s="7">
        <v>12</v>
      </c>
      <c r="Q46" s="3"/>
      <c r="R46" s="3"/>
      <c r="S46" s="3"/>
    </row>
    <row r="47" spans="12:20" x14ac:dyDescent="0.25">
      <c r="M47" s="3"/>
      <c r="N47" s="3">
        <v>2</v>
      </c>
      <c r="O47" s="7">
        <v>21</v>
      </c>
      <c r="P47" s="7">
        <v>36</v>
      </c>
      <c r="Q47" s="3"/>
      <c r="R47" s="3"/>
      <c r="S47" s="3"/>
    </row>
    <row r="48" spans="12:20" x14ac:dyDescent="0.25">
      <c r="M48" s="3"/>
      <c r="N48" s="3">
        <v>3</v>
      </c>
      <c r="O48" s="7">
        <v>62</v>
      </c>
      <c r="P48" s="7">
        <v>11</v>
      </c>
      <c r="Q48" s="3"/>
      <c r="R48" s="3"/>
      <c r="S48" s="3"/>
    </row>
    <row r="49" spans="13:19" x14ac:dyDescent="0.25">
      <c r="M49" s="3"/>
      <c r="N49" s="3">
        <v>4</v>
      </c>
      <c r="O49" s="7">
        <v>43</v>
      </c>
      <c r="P49" s="7">
        <v>18</v>
      </c>
      <c r="Q49" s="3"/>
      <c r="R49" s="3"/>
      <c r="S49" s="3"/>
    </row>
    <row r="50" spans="13:19" x14ac:dyDescent="0.25">
      <c r="M50" s="3"/>
      <c r="N50" s="3">
        <v>5</v>
      </c>
      <c r="O50" s="7">
        <v>53</v>
      </c>
      <c r="P50" s="7">
        <v>11</v>
      </c>
      <c r="Q50" s="3"/>
      <c r="R50" s="3"/>
      <c r="S50" s="3"/>
    </row>
    <row r="51" spans="13:19" x14ac:dyDescent="0.25">
      <c r="M51" s="3"/>
      <c r="N51" s="3">
        <v>6</v>
      </c>
      <c r="O51" s="7">
        <v>26</v>
      </c>
      <c r="P51" s="7">
        <v>27</v>
      </c>
      <c r="Q51" s="3"/>
      <c r="R51" s="3"/>
      <c r="S51" s="3"/>
    </row>
    <row r="52" spans="13:19" x14ac:dyDescent="0.25">
      <c r="M52" s="3"/>
      <c r="N52" s="3">
        <v>7</v>
      </c>
      <c r="O52" s="7">
        <v>31</v>
      </c>
      <c r="P52" s="7">
        <v>21</v>
      </c>
      <c r="Q52" s="3"/>
      <c r="R52" s="3"/>
      <c r="S52" s="3"/>
    </row>
    <row r="53" spans="13:19" x14ac:dyDescent="0.25">
      <c r="M53" s="3"/>
      <c r="N53" s="3">
        <v>8</v>
      </c>
      <c r="O53" s="7">
        <v>64</v>
      </c>
      <c r="P53" s="7">
        <v>4</v>
      </c>
      <c r="Q53" s="3"/>
      <c r="R53" s="3"/>
      <c r="S53" s="3"/>
    </row>
    <row r="54" spans="13:19" x14ac:dyDescent="0.25">
      <c r="M54" s="3"/>
      <c r="N54" s="3">
        <v>9</v>
      </c>
      <c r="O54" s="7">
        <v>30</v>
      </c>
      <c r="P54" s="7">
        <v>14</v>
      </c>
      <c r="Q54" s="3"/>
      <c r="R54" s="3"/>
      <c r="S54" s="3"/>
    </row>
    <row r="55" spans="13:19" x14ac:dyDescent="0.25">
      <c r="M55" s="3"/>
      <c r="N55" s="3"/>
      <c r="O55" s="3"/>
      <c r="P55" s="3"/>
      <c r="Q55" s="3"/>
      <c r="R55" s="3"/>
      <c r="S55" s="3"/>
    </row>
    <row r="56" spans="13:19" x14ac:dyDescent="0.25">
      <c r="M56" s="3"/>
      <c r="N56" s="3"/>
      <c r="O56" s="3"/>
      <c r="P56" s="3"/>
      <c r="Q56" s="3"/>
      <c r="R56" s="3"/>
      <c r="S56" s="3"/>
    </row>
    <row r="57" spans="13:19" x14ac:dyDescent="0.25">
      <c r="M57" s="3"/>
      <c r="N57" s="3"/>
      <c r="O57" s="3"/>
      <c r="P57" s="3"/>
      <c r="Q57" s="3"/>
      <c r="R57" s="3"/>
      <c r="S57" s="3"/>
    </row>
    <row r="58" spans="13:19" x14ac:dyDescent="0.25">
      <c r="N58" s="2"/>
      <c r="O58" s="2"/>
      <c r="P58" s="2"/>
      <c r="Q58" s="2"/>
      <c r="R58" s="3"/>
      <c r="S58" s="3"/>
    </row>
    <row r="59" spans="13:19" x14ac:dyDescent="0.25">
      <c r="N59" s="2"/>
      <c r="O59" s="2"/>
      <c r="P59" s="2"/>
      <c r="Q59" s="2"/>
    </row>
    <row r="60" spans="13:19" x14ac:dyDescent="0.25">
      <c r="N60" s="2"/>
      <c r="O60" s="2"/>
      <c r="P60" s="2"/>
      <c r="Q60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7"/>
  <sheetViews>
    <sheetView showGridLines="0" workbookViewId="0">
      <selection activeCell="O40" sqref="O40:V45"/>
    </sheetView>
  </sheetViews>
  <sheetFormatPr defaultRowHeight="15" x14ac:dyDescent="0.25"/>
  <sheetData>
    <row r="2" spans="1:22" ht="27.75" customHeight="1" x14ac:dyDescent="0.35">
      <c r="A2" s="33" t="s">
        <v>70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24"/>
    </row>
    <row r="7" spans="1:22" x14ac:dyDescent="0.25">
      <c r="N7" s="2"/>
      <c r="O7" s="2"/>
      <c r="P7" s="2"/>
      <c r="Q7" s="2"/>
      <c r="R7" s="2"/>
      <c r="S7" s="2"/>
      <c r="T7" s="2"/>
      <c r="U7" s="2"/>
    </row>
    <row r="8" spans="1:22" x14ac:dyDescent="0.25"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x14ac:dyDescent="0.25"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x14ac:dyDescent="0.25">
      <c r="M10" s="2"/>
      <c r="N10" s="3"/>
      <c r="O10" s="3"/>
      <c r="P10" s="3"/>
      <c r="Q10" s="3"/>
      <c r="R10" s="3"/>
      <c r="S10" s="3"/>
      <c r="T10" s="3"/>
      <c r="U10" s="3"/>
      <c r="V10" s="2"/>
    </row>
    <row r="11" spans="1:22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3"/>
      <c r="V11" s="2"/>
    </row>
    <row r="12" spans="1:22" x14ac:dyDescent="0.25">
      <c r="M12" s="2"/>
      <c r="N12" s="4">
        <v>1</v>
      </c>
      <c r="O12" s="5">
        <v>3.2000000000000001E-2</v>
      </c>
      <c r="P12" s="5">
        <v>0.112</v>
      </c>
      <c r="Q12" s="5">
        <v>0.17599999999999999</v>
      </c>
      <c r="R12" s="5">
        <v>0.28799999999999998</v>
      </c>
      <c r="S12" s="5">
        <v>0.39800000000000002</v>
      </c>
      <c r="T12" s="6">
        <f>(4*1+14*2+22*3+36*4+49*5)/125</f>
        <v>3.8959999999999999</v>
      </c>
      <c r="U12" s="3"/>
      <c r="V12" s="2"/>
    </row>
    <row r="13" spans="1:22" x14ac:dyDescent="0.25">
      <c r="M13" s="2"/>
      <c r="N13" s="3">
        <v>2</v>
      </c>
      <c r="O13" s="5">
        <v>7.3999999999999996E-2</v>
      </c>
      <c r="P13" s="5">
        <v>0.16400000000000001</v>
      </c>
      <c r="Q13" s="5">
        <v>0.27900000000000003</v>
      </c>
      <c r="R13" s="5">
        <v>0.21299999999999999</v>
      </c>
      <c r="S13" s="5">
        <v>0.27</v>
      </c>
      <c r="T13" s="6">
        <f>(9*1+20*2+34*3+26*4+33*5)/122</f>
        <v>3.442622950819672</v>
      </c>
      <c r="U13" s="3"/>
      <c r="V13" s="2"/>
    </row>
    <row r="14" spans="1:22" x14ac:dyDescent="0.25">
      <c r="M14" s="2"/>
      <c r="N14" s="3">
        <v>3</v>
      </c>
      <c r="O14" s="5">
        <v>2.4E-2</v>
      </c>
      <c r="P14" s="5">
        <v>5.6000000000000001E-2</v>
      </c>
      <c r="Q14" s="5">
        <v>0.13500000000000001</v>
      </c>
      <c r="R14" s="5">
        <v>0.23</v>
      </c>
      <c r="S14" s="5">
        <v>0.55600000000000005</v>
      </c>
      <c r="T14" s="6">
        <f>(3*1+7*2+17*3+29*4+70*5)/126</f>
        <v>4.2380952380952381</v>
      </c>
      <c r="U14" s="3"/>
      <c r="V14" s="2"/>
    </row>
    <row r="15" spans="1:22" x14ac:dyDescent="0.25">
      <c r="M15" s="2"/>
      <c r="N15" s="3"/>
      <c r="O15" s="3"/>
      <c r="P15" s="3"/>
      <c r="Q15" s="3"/>
      <c r="R15" s="3"/>
      <c r="S15" s="3"/>
      <c r="T15" s="3"/>
      <c r="U15" s="3"/>
      <c r="V15" s="2"/>
    </row>
    <row r="16" spans="1:22" x14ac:dyDescent="0.25"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4:21" x14ac:dyDescent="0.25">
      <c r="N17" s="2"/>
      <c r="O17" s="2"/>
      <c r="P17" s="2"/>
      <c r="Q17" s="2"/>
      <c r="R17" s="2"/>
      <c r="S17" s="2"/>
      <c r="T17" s="2"/>
      <c r="U17" s="2"/>
    </row>
    <row r="18" spans="14:21" x14ac:dyDescent="0.25">
      <c r="N18" s="2"/>
      <c r="O18" s="2"/>
      <c r="P18" s="2"/>
      <c r="Q18" s="2"/>
      <c r="R18" s="2"/>
      <c r="S18" s="2"/>
      <c r="T18" s="2"/>
      <c r="U18" s="2"/>
    </row>
    <row r="19" spans="14:21" x14ac:dyDescent="0.25">
      <c r="N19" s="2"/>
      <c r="O19" s="2"/>
      <c r="P19" s="2"/>
      <c r="Q19" s="2"/>
      <c r="R19" s="2"/>
      <c r="S19" s="2"/>
      <c r="T19" s="2"/>
      <c r="U19" s="2"/>
    </row>
    <row r="38" spans="14:23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4:23" x14ac:dyDescent="0.25"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4:23" x14ac:dyDescent="0.25">
      <c r="N40" s="2"/>
      <c r="O40" s="3"/>
      <c r="P40" s="3"/>
      <c r="Q40" s="3"/>
      <c r="R40" s="3"/>
      <c r="S40" s="3"/>
      <c r="T40" s="3"/>
      <c r="U40" s="3"/>
      <c r="V40" s="3"/>
      <c r="W40" s="2"/>
    </row>
    <row r="41" spans="14:23" x14ac:dyDescent="0.25"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  <c r="W41" s="2"/>
    </row>
    <row r="42" spans="14:23" x14ac:dyDescent="0.25">
      <c r="N42" s="2"/>
      <c r="O42" s="4">
        <v>1</v>
      </c>
      <c r="P42" s="5">
        <v>4.4999999999999998E-2</v>
      </c>
      <c r="Q42" s="5">
        <v>0.19400000000000001</v>
      </c>
      <c r="R42" s="5">
        <v>0.19400000000000001</v>
      </c>
      <c r="S42" s="5">
        <v>0.29899999999999999</v>
      </c>
      <c r="T42" s="5">
        <v>0.26900000000000002</v>
      </c>
      <c r="U42" s="6">
        <f>(3*1+13*2+13*3+20*4+18*5)/67</f>
        <v>3.5522388059701493</v>
      </c>
      <c r="V42" s="3"/>
      <c r="W42" s="2"/>
    </row>
    <row r="43" spans="14:23" x14ac:dyDescent="0.25">
      <c r="N43" s="2"/>
      <c r="O43" s="3">
        <v>2</v>
      </c>
      <c r="P43" s="5">
        <v>0.06</v>
      </c>
      <c r="Q43" s="5">
        <v>0.19400000000000001</v>
      </c>
      <c r="R43" s="5">
        <v>0.23899999999999999</v>
      </c>
      <c r="S43" s="5">
        <v>0.23899999999999999</v>
      </c>
      <c r="T43" s="5">
        <v>0.26900000000000002</v>
      </c>
      <c r="U43" s="6">
        <f>(4*1+13*2+16*3+16*4+18*5)/67</f>
        <v>3.4626865671641789</v>
      </c>
      <c r="V43" s="3"/>
      <c r="W43" s="2"/>
    </row>
    <row r="44" spans="14:23" x14ac:dyDescent="0.25">
      <c r="N44" s="2"/>
      <c r="O44" s="3">
        <v>3</v>
      </c>
      <c r="P44" s="5">
        <v>1.4999999999999999E-2</v>
      </c>
      <c r="Q44" s="5">
        <v>0.06</v>
      </c>
      <c r="R44" s="5">
        <v>0.13400000000000001</v>
      </c>
      <c r="S44" s="5">
        <v>0.19400000000000001</v>
      </c>
      <c r="T44" s="5">
        <v>0.59699999999999998</v>
      </c>
      <c r="U44" s="6">
        <f>(1*1+4*2+9*3+13*4+40*5)/67</f>
        <v>4.2985074626865671</v>
      </c>
      <c r="V44" s="3"/>
      <c r="W44" s="2"/>
    </row>
    <row r="45" spans="14:23" x14ac:dyDescent="0.25">
      <c r="N45" s="2"/>
      <c r="O45" s="3"/>
      <c r="P45" s="3"/>
      <c r="Q45" s="3"/>
      <c r="R45" s="3"/>
      <c r="S45" s="3"/>
      <c r="T45" s="3"/>
      <c r="U45" s="3"/>
      <c r="V45" s="3"/>
      <c r="W45" s="2"/>
    </row>
    <row r="46" spans="14:23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4:23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86"/>
  <sheetViews>
    <sheetView showGridLines="0" zoomScaleNormal="100" workbookViewId="0">
      <selection activeCell="P74" sqref="P74:W84"/>
    </sheetView>
  </sheetViews>
  <sheetFormatPr defaultRowHeight="15" x14ac:dyDescent="0.25"/>
  <sheetData>
    <row r="2" spans="1:20" ht="31.5" customHeight="1" x14ac:dyDescent="0.35">
      <c r="A2" s="33" t="s">
        <v>71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6" spans="1:20" x14ac:dyDescent="0.25">
      <c r="S6" s="2"/>
    </row>
    <row r="7" spans="1:20" x14ac:dyDescent="0.25">
      <c r="L7" s="2"/>
      <c r="M7" s="2"/>
      <c r="N7" s="2"/>
      <c r="O7" s="2"/>
      <c r="P7" s="2"/>
      <c r="Q7" s="2"/>
      <c r="R7" s="2"/>
      <c r="S7" s="2"/>
    </row>
    <row r="8" spans="1:20" x14ac:dyDescent="0.25">
      <c r="K8" s="2"/>
      <c r="L8" s="2"/>
      <c r="M8" s="2"/>
      <c r="N8" s="2"/>
      <c r="O8" s="2"/>
      <c r="P8" s="2"/>
      <c r="Q8" s="2"/>
      <c r="R8" s="2"/>
      <c r="S8" s="3"/>
      <c r="T8" s="3"/>
    </row>
    <row r="9" spans="1:20" x14ac:dyDescent="0.25">
      <c r="K9" s="2"/>
      <c r="L9" s="2"/>
      <c r="M9" s="3"/>
      <c r="N9" s="3"/>
      <c r="O9" s="3"/>
      <c r="P9" s="3"/>
      <c r="Q9" s="3"/>
      <c r="R9" s="3"/>
      <c r="S9" s="3"/>
      <c r="T9" s="3"/>
    </row>
    <row r="10" spans="1:20" x14ac:dyDescent="0.25">
      <c r="K10" s="2"/>
      <c r="L10" s="2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</row>
    <row r="11" spans="1:20" x14ac:dyDescent="0.25">
      <c r="K11" s="2"/>
      <c r="L11" s="2"/>
      <c r="M11" s="4">
        <v>1</v>
      </c>
      <c r="N11" s="5">
        <v>8.9999999999999993E-3</v>
      </c>
      <c r="O11" s="5">
        <v>9.1999999999999998E-2</v>
      </c>
      <c r="P11" s="5">
        <v>0.128</v>
      </c>
      <c r="Q11" s="5">
        <v>0.30299999999999999</v>
      </c>
      <c r="R11" s="5">
        <v>0.46800000000000003</v>
      </c>
      <c r="S11" s="6">
        <f>(1*1+10*2+14*3+33*4+51*5)/109</f>
        <v>4.1284403669724767</v>
      </c>
      <c r="T11" s="3"/>
    </row>
    <row r="12" spans="1:20" x14ac:dyDescent="0.25">
      <c r="K12" s="2"/>
      <c r="L12" s="2"/>
      <c r="M12" s="3">
        <v>2</v>
      </c>
      <c r="N12" s="5">
        <v>5.8999999999999997E-2</v>
      </c>
      <c r="O12" s="5">
        <v>0.19600000000000001</v>
      </c>
      <c r="P12" s="5">
        <v>0.28399999999999997</v>
      </c>
      <c r="Q12" s="5">
        <v>0.23499999999999999</v>
      </c>
      <c r="R12" s="5">
        <v>0.22500000000000001</v>
      </c>
      <c r="S12" s="6">
        <f>(6*1+20*2+29*3+24*4+23*5)/102</f>
        <v>3.3725490196078431</v>
      </c>
      <c r="T12" s="3"/>
    </row>
    <row r="13" spans="1:20" x14ac:dyDescent="0.25">
      <c r="K13" s="2"/>
      <c r="L13" s="2"/>
      <c r="M13" s="3">
        <v>3</v>
      </c>
      <c r="N13" s="5">
        <v>3.5999999999999997E-2</v>
      </c>
      <c r="O13" s="5">
        <v>7.1999999999999995E-2</v>
      </c>
      <c r="P13" s="5">
        <v>0.14499999999999999</v>
      </c>
      <c r="Q13" s="5">
        <v>0.41</v>
      </c>
      <c r="R13" s="5">
        <v>0.33700000000000002</v>
      </c>
      <c r="S13" s="6">
        <f>(3*1+6*2+12*3+34*4+28*5)/83</f>
        <v>3.9397590361445785</v>
      </c>
      <c r="T13" s="3"/>
    </row>
    <row r="14" spans="1:20" x14ac:dyDescent="0.25">
      <c r="K14" s="2"/>
      <c r="L14" s="2"/>
      <c r="M14" s="3">
        <v>4</v>
      </c>
      <c r="N14" s="5">
        <v>0</v>
      </c>
      <c r="O14" s="5">
        <v>4.5999999999999999E-2</v>
      </c>
      <c r="P14" s="5">
        <v>0.11</v>
      </c>
      <c r="Q14" s="5">
        <v>0.28399999999999997</v>
      </c>
      <c r="R14" s="5">
        <v>0.56000000000000005</v>
      </c>
      <c r="S14" s="6">
        <f>(0*1+5*2+12*3+31*4+61*5)/109</f>
        <v>4.3577981651376145</v>
      </c>
      <c r="T14" s="3"/>
    </row>
    <row r="15" spans="1:20" x14ac:dyDescent="0.25">
      <c r="K15" s="2"/>
      <c r="L15" s="2"/>
      <c r="M15" s="3">
        <v>5</v>
      </c>
      <c r="N15" s="5">
        <v>1.7999999999999999E-2</v>
      </c>
      <c r="O15" s="5">
        <v>0.13300000000000001</v>
      </c>
      <c r="P15" s="5">
        <v>0.14199999999999999</v>
      </c>
      <c r="Q15" s="5">
        <v>0.31</v>
      </c>
      <c r="R15" s="5">
        <v>0.39800000000000002</v>
      </c>
      <c r="S15" s="6">
        <f>(2*1+15*2+16*3+35*4+45*5)/113</f>
        <v>3.9380530973451329</v>
      </c>
      <c r="T15" s="3"/>
    </row>
    <row r="16" spans="1:20" x14ac:dyDescent="0.25">
      <c r="K16" s="2"/>
      <c r="L16" s="2"/>
      <c r="M16" s="3"/>
      <c r="N16" s="3"/>
      <c r="O16" s="3"/>
      <c r="P16" s="3"/>
      <c r="Q16" s="3"/>
      <c r="R16" s="3"/>
      <c r="S16" s="3"/>
      <c r="T16" s="3"/>
    </row>
    <row r="17" spans="12:20" x14ac:dyDescent="0.25">
      <c r="L17" s="3"/>
      <c r="M17" s="2"/>
      <c r="N17" s="2"/>
      <c r="O17" s="2"/>
      <c r="P17" s="2"/>
      <c r="Q17" s="2"/>
      <c r="R17" s="2"/>
      <c r="S17" s="3"/>
      <c r="T17" s="3"/>
    </row>
    <row r="18" spans="12:20" x14ac:dyDescent="0.25">
      <c r="S18" s="2"/>
    </row>
    <row r="39" spans="15:24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5:24" x14ac:dyDescent="0.25">
      <c r="O40" s="2"/>
      <c r="P40" s="2"/>
      <c r="Q40" s="2"/>
      <c r="R40" s="2"/>
      <c r="S40" s="2"/>
      <c r="T40" s="2"/>
      <c r="U40" s="2"/>
      <c r="V40" s="2"/>
      <c r="W40" s="2"/>
    </row>
    <row r="41" spans="15:24" x14ac:dyDescent="0.25">
      <c r="O41" s="2"/>
      <c r="P41" s="2"/>
      <c r="Q41" s="2"/>
      <c r="R41" s="2"/>
      <c r="S41" s="2"/>
      <c r="T41" s="2"/>
      <c r="U41" s="2"/>
      <c r="V41" s="2"/>
      <c r="W41" s="2"/>
    </row>
    <row r="42" spans="15:24" x14ac:dyDescent="0.25">
      <c r="O42" s="2"/>
      <c r="P42" s="2"/>
      <c r="Q42" s="2"/>
      <c r="R42" s="2"/>
      <c r="S42" s="2"/>
      <c r="T42" s="2"/>
      <c r="U42" s="2"/>
      <c r="V42" s="2"/>
      <c r="W42" s="2"/>
    </row>
    <row r="43" spans="15:24" x14ac:dyDescent="0.25">
      <c r="O43" s="2"/>
      <c r="P43" s="2"/>
      <c r="Q43" s="2"/>
      <c r="R43" s="2"/>
      <c r="S43" s="2"/>
      <c r="T43" s="2"/>
      <c r="U43" s="2"/>
      <c r="V43" s="2"/>
      <c r="W43" s="2"/>
    </row>
    <row r="44" spans="15:24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5:24" x14ac:dyDescent="0.25">
      <c r="O45" s="2"/>
      <c r="P45" s="3"/>
      <c r="Q45" s="3"/>
      <c r="R45" s="3"/>
      <c r="S45" s="3"/>
      <c r="T45" s="3"/>
      <c r="U45" s="3"/>
      <c r="V45" s="3"/>
      <c r="W45" s="2"/>
      <c r="X45" s="2"/>
    </row>
    <row r="46" spans="15:24" x14ac:dyDescent="0.25">
      <c r="O46" s="2"/>
      <c r="P46" s="3"/>
      <c r="Q46" s="3"/>
      <c r="R46" s="3"/>
      <c r="S46" s="3"/>
      <c r="T46" s="3"/>
      <c r="U46" s="3"/>
      <c r="V46" s="3"/>
      <c r="W46" s="2"/>
      <c r="X46" s="2"/>
    </row>
    <row r="47" spans="15:24" x14ac:dyDescent="0.25">
      <c r="O47" s="2"/>
      <c r="P47" s="3"/>
      <c r="Q47" s="3"/>
      <c r="R47" s="3"/>
      <c r="S47" s="3"/>
      <c r="T47" s="3"/>
      <c r="U47" s="3"/>
      <c r="V47" s="3"/>
      <c r="W47" s="2"/>
      <c r="X47" s="2"/>
    </row>
    <row r="48" spans="15:24" x14ac:dyDescent="0.25"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</row>
    <row r="49" spans="15:24" x14ac:dyDescent="0.25">
      <c r="O49" s="2"/>
      <c r="P49" s="4">
        <v>1</v>
      </c>
      <c r="Q49" s="5">
        <v>0</v>
      </c>
      <c r="R49" s="5">
        <v>8.3000000000000004E-2</v>
      </c>
      <c r="S49" s="5">
        <v>0.183</v>
      </c>
      <c r="T49" s="5">
        <v>0.317</v>
      </c>
      <c r="U49" s="5">
        <v>0.41699999999999998</v>
      </c>
      <c r="V49" s="6">
        <f>(0*1+5*2+11*3+19*4+25*5)/60</f>
        <v>4.0666666666666664</v>
      </c>
      <c r="W49" s="2"/>
      <c r="X49" s="2"/>
    </row>
    <row r="50" spans="15:24" x14ac:dyDescent="0.25">
      <c r="O50" s="2"/>
      <c r="P50" s="3">
        <v>2</v>
      </c>
      <c r="Q50" s="5">
        <v>5.1999999999999998E-2</v>
      </c>
      <c r="R50" s="5">
        <v>0.20699999999999999</v>
      </c>
      <c r="S50" s="5">
        <v>0.34499999999999997</v>
      </c>
      <c r="T50" s="5">
        <v>0.224</v>
      </c>
      <c r="U50" s="5">
        <v>0.17199999999999999</v>
      </c>
      <c r="V50" s="6">
        <f>(3*1+12*2+20*3+13*4+10*5)/58</f>
        <v>3.2586206896551726</v>
      </c>
      <c r="W50" s="2"/>
      <c r="X50" s="2"/>
    </row>
    <row r="51" spans="15:24" x14ac:dyDescent="0.25">
      <c r="O51" s="2"/>
      <c r="P51" s="3">
        <v>3</v>
      </c>
      <c r="Q51" s="5">
        <v>4.2999999999999997E-2</v>
      </c>
      <c r="R51" s="5">
        <v>6.5000000000000002E-2</v>
      </c>
      <c r="S51" s="5">
        <v>0.13</v>
      </c>
      <c r="T51" s="5">
        <v>0.5</v>
      </c>
      <c r="U51" s="5">
        <v>0.26100000000000001</v>
      </c>
      <c r="V51" s="6">
        <f>(2*1+3*2+6*3+23*4+12*5)/46</f>
        <v>3.8695652173913042</v>
      </c>
      <c r="W51" s="2"/>
      <c r="X51" s="2"/>
    </row>
    <row r="52" spans="15:24" x14ac:dyDescent="0.25">
      <c r="O52" s="2"/>
      <c r="P52" s="3">
        <v>4</v>
      </c>
      <c r="Q52" s="5">
        <v>0</v>
      </c>
      <c r="R52" s="5">
        <v>4.9000000000000002E-2</v>
      </c>
      <c r="S52" s="5">
        <v>6.6000000000000003E-2</v>
      </c>
      <c r="T52" s="5">
        <v>0.311</v>
      </c>
      <c r="U52" s="5">
        <v>0.57399999999999995</v>
      </c>
      <c r="V52" s="6">
        <f>(0*1+3*2+4*3+19*4+35*5)/61</f>
        <v>4.4098360655737707</v>
      </c>
      <c r="W52" s="2"/>
      <c r="X52" s="2"/>
    </row>
    <row r="53" spans="15:24" x14ac:dyDescent="0.25">
      <c r="O53" s="2"/>
      <c r="P53" s="3">
        <v>5</v>
      </c>
      <c r="Q53" s="5">
        <v>1.6E-2</v>
      </c>
      <c r="R53" s="5">
        <v>0.17199999999999999</v>
      </c>
      <c r="S53" s="5">
        <v>0.188</v>
      </c>
      <c r="T53" s="5">
        <v>0.28100000000000003</v>
      </c>
      <c r="U53" s="5">
        <v>0.34399999999999997</v>
      </c>
      <c r="V53" s="6">
        <f>(1*1+11*2+12*3+18*4+22*5)/64</f>
        <v>3.765625</v>
      </c>
      <c r="W53" s="2"/>
      <c r="X53" s="2"/>
    </row>
    <row r="54" spans="15:24" x14ac:dyDescent="0.25">
      <c r="O54" s="2"/>
      <c r="P54" s="3"/>
      <c r="Q54" s="3"/>
      <c r="R54" s="3"/>
      <c r="S54" s="3"/>
      <c r="T54" s="3"/>
      <c r="U54" s="3"/>
      <c r="V54" s="3"/>
      <c r="W54" s="2"/>
      <c r="X54" s="2"/>
    </row>
    <row r="55" spans="15:24" x14ac:dyDescent="0.25"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5:24" x14ac:dyDescent="0.25"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5:24" x14ac:dyDescent="0.25">
      <c r="Q57" s="2"/>
      <c r="R57" s="2"/>
      <c r="S57" s="2"/>
      <c r="T57" s="2"/>
      <c r="U57" s="2"/>
      <c r="V57" s="2"/>
      <c r="W57" s="2"/>
      <c r="X57" s="2"/>
    </row>
    <row r="58" spans="15:24" x14ac:dyDescent="0.25">
      <c r="Q58" s="2"/>
      <c r="R58" s="2"/>
      <c r="S58" s="2"/>
      <c r="T58" s="2"/>
      <c r="U58" s="2"/>
      <c r="V58" s="2"/>
      <c r="W58" s="2"/>
      <c r="X58" s="2"/>
    </row>
    <row r="73" spans="16:25" x14ac:dyDescent="0.25">
      <c r="P73" s="32"/>
      <c r="Q73" s="32"/>
      <c r="R73" s="32"/>
      <c r="S73" s="32"/>
      <c r="T73" s="32"/>
      <c r="U73" s="32"/>
      <c r="V73" s="32"/>
      <c r="W73" s="32"/>
      <c r="X73" s="32"/>
      <c r="Y73" s="2"/>
    </row>
    <row r="74" spans="16:25" x14ac:dyDescent="0.25">
      <c r="P74" s="3"/>
      <c r="Q74" s="3"/>
      <c r="R74" s="3"/>
      <c r="S74" s="3"/>
      <c r="T74" s="3"/>
      <c r="U74" s="3"/>
      <c r="V74" s="3"/>
      <c r="W74" s="3"/>
      <c r="X74" s="32"/>
      <c r="Y74" s="2"/>
    </row>
    <row r="75" spans="16:25" x14ac:dyDescent="0.25">
      <c r="P75" s="3"/>
      <c r="Q75" s="3"/>
      <c r="R75" s="3"/>
      <c r="S75" s="3"/>
      <c r="T75" s="3"/>
      <c r="U75" s="3"/>
      <c r="V75" s="3"/>
      <c r="W75" s="3"/>
      <c r="X75" s="32"/>
      <c r="Y75" s="2"/>
    </row>
    <row r="76" spans="16:25" x14ac:dyDescent="0.25">
      <c r="P76" s="3"/>
      <c r="Q76" s="3"/>
      <c r="R76" s="3" t="s">
        <v>12</v>
      </c>
      <c r="S76" s="3" t="s">
        <v>13</v>
      </c>
      <c r="T76" s="3" t="s">
        <v>14</v>
      </c>
      <c r="U76" s="3" t="s">
        <v>15</v>
      </c>
      <c r="V76" s="3" t="s">
        <v>16</v>
      </c>
      <c r="W76" s="3"/>
      <c r="X76" s="32"/>
      <c r="Y76" s="2"/>
    </row>
    <row r="77" spans="16:25" x14ac:dyDescent="0.25">
      <c r="P77" s="3"/>
      <c r="Q77" s="3" t="s">
        <v>7</v>
      </c>
      <c r="R77" s="5">
        <f>51/R83</f>
        <v>0.46363636363636362</v>
      </c>
      <c r="S77" s="5">
        <v>0.218</v>
      </c>
      <c r="T77" s="5">
        <v>0.15</v>
      </c>
      <c r="U77" s="5">
        <v>0.155</v>
      </c>
      <c r="V77" s="5">
        <v>2.5000000000000001E-2</v>
      </c>
      <c r="W77" s="3"/>
      <c r="X77" s="32"/>
      <c r="Y77" s="2"/>
    </row>
    <row r="78" spans="16:25" x14ac:dyDescent="0.25">
      <c r="P78" s="3"/>
      <c r="Q78" s="3" t="s">
        <v>8</v>
      </c>
      <c r="R78" s="5">
        <f>23/R83</f>
        <v>0.20909090909090908</v>
      </c>
      <c r="S78" s="5">
        <v>0.13600000000000001</v>
      </c>
      <c r="T78" s="5">
        <v>0.26200000000000001</v>
      </c>
      <c r="U78" s="5">
        <v>0.33</v>
      </c>
      <c r="V78" s="5">
        <v>2.5000000000000001E-2</v>
      </c>
      <c r="W78" s="3"/>
      <c r="X78" s="32"/>
      <c r="Y78" s="2"/>
    </row>
    <row r="79" spans="16:25" x14ac:dyDescent="0.25">
      <c r="P79" s="3"/>
      <c r="Q79" s="3" t="s">
        <v>9</v>
      </c>
      <c r="R79" s="5">
        <f>9/R83</f>
        <v>8.1818181818181818E-2</v>
      </c>
      <c r="S79" s="5">
        <v>0.29099999999999998</v>
      </c>
      <c r="T79" s="5">
        <v>0.20599999999999999</v>
      </c>
      <c r="U79" s="5">
        <v>0.39800000000000002</v>
      </c>
      <c r="V79" s="5">
        <v>2.5000000000000001E-2</v>
      </c>
      <c r="W79" s="3"/>
      <c r="X79" s="32"/>
      <c r="Y79" s="2"/>
    </row>
    <row r="80" spans="16:25" x14ac:dyDescent="0.25">
      <c r="P80" s="3"/>
      <c r="Q80" s="3" t="s">
        <v>10</v>
      </c>
      <c r="R80" s="5">
        <f>26/R83</f>
        <v>0.23636363636363636</v>
      </c>
      <c r="S80" s="5">
        <v>0.33600000000000002</v>
      </c>
      <c r="T80" s="5">
        <v>0.36399999999999999</v>
      </c>
      <c r="U80" s="5">
        <v>4.9000000000000002E-2</v>
      </c>
      <c r="V80" s="5">
        <v>2.5000000000000001E-2</v>
      </c>
      <c r="W80" s="3"/>
      <c r="X80" s="32"/>
      <c r="Y80" s="2"/>
    </row>
    <row r="81" spans="16:25" x14ac:dyDescent="0.25">
      <c r="P81" s="3"/>
      <c r="Q81" s="3" t="s">
        <v>11</v>
      </c>
      <c r="R81" s="5">
        <f>1/R83</f>
        <v>9.0909090909090905E-3</v>
      </c>
      <c r="S81" s="5">
        <v>1.7999999999999999E-2</v>
      </c>
      <c r="T81" s="5">
        <v>1.9E-2</v>
      </c>
      <c r="U81" s="5">
        <v>6.8000000000000005E-2</v>
      </c>
      <c r="V81" s="5">
        <v>0.9</v>
      </c>
      <c r="W81" s="3"/>
      <c r="X81" s="32"/>
      <c r="Y81" s="2"/>
    </row>
    <row r="82" spans="16:25" x14ac:dyDescent="0.25">
      <c r="P82" s="3"/>
      <c r="Q82" s="3"/>
      <c r="R82" s="3"/>
      <c r="S82" s="3"/>
      <c r="T82" s="3"/>
      <c r="U82" s="3"/>
      <c r="V82" s="3"/>
      <c r="W82" s="3"/>
      <c r="X82" s="32"/>
      <c r="Y82" s="2"/>
    </row>
    <row r="83" spans="16:25" x14ac:dyDescent="0.25">
      <c r="P83" s="3"/>
      <c r="Q83" s="3"/>
      <c r="R83" s="3">
        <f>166-56</f>
        <v>110</v>
      </c>
      <c r="S83" s="3"/>
      <c r="T83" s="3"/>
      <c r="U83" s="3"/>
      <c r="V83" s="3"/>
      <c r="W83" s="3"/>
      <c r="X83" s="32"/>
      <c r="Y83" s="2"/>
    </row>
    <row r="84" spans="16:25" x14ac:dyDescent="0.25">
      <c r="P84" s="3"/>
      <c r="Q84" s="3"/>
      <c r="R84" s="3"/>
      <c r="S84" s="3"/>
      <c r="T84" s="3"/>
      <c r="U84" s="3"/>
      <c r="V84" s="3"/>
      <c r="W84" s="3"/>
      <c r="X84" s="32"/>
      <c r="Y84" s="2"/>
    </row>
    <row r="85" spans="16:25" x14ac:dyDescent="0.25">
      <c r="P85" s="32"/>
      <c r="Q85" s="32"/>
      <c r="R85" s="32"/>
      <c r="S85" s="32"/>
      <c r="T85" s="32"/>
      <c r="U85" s="32"/>
      <c r="V85" s="32"/>
      <c r="W85" s="32"/>
      <c r="X85" s="32"/>
      <c r="Y85" s="2"/>
    </row>
    <row r="86" spans="16:25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</row>
  </sheetData>
  <mergeCells count="2">
    <mergeCell ref="A2:K2"/>
    <mergeCell ref="L2:N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3:Z51"/>
  <sheetViews>
    <sheetView showGridLines="0" workbookViewId="0">
      <selection activeCell="Q41" sqref="Q41:W48"/>
    </sheetView>
  </sheetViews>
  <sheetFormatPr defaultRowHeight="15" x14ac:dyDescent="0.25"/>
  <sheetData>
    <row r="3" spans="15:23" x14ac:dyDescent="0.25">
      <c r="O3" s="2"/>
      <c r="P3" s="2"/>
      <c r="Q3" s="2"/>
      <c r="R3" s="2"/>
      <c r="S3" s="2"/>
      <c r="T3" s="2"/>
      <c r="U3" s="2"/>
      <c r="V3" s="2"/>
      <c r="W3" s="2"/>
    </row>
    <row r="4" spans="15:23" x14ac:dyDescent="0.25">
      <c r="O4" s="2"/>
      <c r="P4" s="2"/>
      <c r="Q4" s="2"/>
      <c r="R4" s="2"/>
      <c r="S4" s="2"/>
      <c r="T4" s="2"/>
      <c r="U4" s="2"/>
      <c r="V4" s="2"/>
      <c r="W4" s="2"/>
    </row>
    <row r="5" spans="15:23" x14ac:dyDescent="0.25">
      <c r="O5" s="2"/>
      <c r="P5" s="3"/>
      <c r="Q5" s="3"/>
      <c r="R5" s="3"/>
      <c r="S5" s="3"/>
      <c r="T5" s="3"/>
      <c r="U5" s="3"/>
      <c r="V5" s="3"/>
      <c r="W5" s="3"/>
    </row>
    <row r="6" spans="15:23" x14ac:dyDescent="0.25"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3"/>
    </row>
    <row r="7" spans="15:23" x14ac:dyDescent="0.25">
      <c r="O7" s="2"/>
      <c r="P7" s="4">
        <v>1</v>
      </c>
      <c r="Q7" s="5">
        <v>0.13300000000000001</v>
      </c>
      <c r="R7" s="5">
        <v>0.14799999999999999</v>
      </c>
      <c r="S7" s="5">
        <v>0.25800000000000001</v>
      </c>
      <c r="T7" s="5">
        <v>0.25800000000000001</v>
      </c>
      <c r="U7" s="5">
        <v>0.20300000000000001</v>
      </c>
      <c r="V7" s="6">
        <f>(17*1+19*2+33*3+33*4+26*5)/128</f>
        <v>3.25</v>
      </c>
      <c r="W7" s="3"/>
    </row>
    <row r="8" spans="15:23" x14ac:dyDescent="0.25">
      <c r="O8" s="2"/>
      <c r="P8" s="3">
        <v>2</v>
      </c>
      <c r="Q8" s="5">
        <v>0.105</v>
      </c>
      <c r="R8" s="5">
        <v>0.105</v>
      </c>
      <c r="S8" s="5">
        <v>0.22600000000000001</v>
      </c>
      <c r="T8" s="5">
        <v>0.26300000000000001</v>
      </c>
      <c r="U8" s="5">
        <v>0.30099999999999999</v>
      </c>
      <c r="V8" s="6">
        <f>(14*1+14*2+30*3+35*4+40*5)/133</f>
        <v>3.5488721804511276</v>
      </c>
      <c r="W8" s="3"/>
    </row>
    <row r="9" spans="15:23" x14ac:dyDescent="0.25">
      <c r="O9" s="2"/>
      <c r="P9" s="3">
        <v>3</v>
      </c>
      <c r="Q9" s="5">
        <v>0.127</v>
      </c>
      <c r="R9" s="5">
        <v>0.14299999999999999</v>
      </c>
      <c r="S9" s="5">
        <v>0.23</v>
      </c>
      <c r="T9" s="5">
        <v>0.254</v>
      </c>
      <c r="U9" s="5">
        <v>0.246</v>
      </c>
      <c r="V9" s="6">
        <f>(16*1+18*2+29*3+32*4+31*5)/126</f>
        <v>3.3492063492063493</v>
      </c>
      <c r="W9" s="3"/>
    </row>
    <row r="10" spans="15:23" x14ac:dyDescent="0.25">
      <c r="O10" s="2"/>
      <c r="P10" s="3">
        <v>4</v>
      </c>
      <c r="Q10" s="5">
        <v>0.158</v>
      </c>
      <c r="R10" s="5">
        <v>0.17899999999999999</v>
      </c>
      <c r="S10" s="5">
        <v>0.28399999999999997</v>
      </c>
      <c r="T10" s="5">
        <v>0.2</v>
      </c>
      <c r="U10" s="5">
        <v>0.17899999999999999</v>
      </c>
      <c r="V10" s="6">
        <f>(15*1+17*2+27*3+19*4+17*5)/95</f>
        <v>3.0631578947368423</v>
      </c>
      <c r="W10" s="3"/>
    </row>
    <row r="11" spans="15:23" x14ac:dyDescent="0.25">
      <c r="O11" s="2"/>
      <c r="P11" s="3"/>
      <c r="Q11" s="3"/>
      <c r="R11" s="3"/>
      <c r="S11" s="3"/>
      <c r="T11" s="3"/>
      <c r="U11" s="3"/>
      <c r="V11" s="3"/>
      <c r="W11" s="3"/>
    </row>
    <row r="12" spans="15:23" x14ac:dyDescent="0.25">
      <c r="O12" s="2"/>
      <c r="P12" s="2"/>
      <c r="Q12" s="2"/>
      <c r="R12" s="2"/>
      <c r="S12" s="2"/>
      <c r="T12" s="2"/>
      <c r="U12" s="2"/>
      <c r="V12" s="2"/>
      <c r="W12" s="2"/>
    </row>
    <row r="13" spans="15:23" x14ac:dyDescent="0.25">
      <c r="O13" s="2"/>
      <c r="P13" s="2"/>
      <c r="Q13" s="2"/>
      <c r="R13" s="2"/>
      <c r="S13" s="2"/>
      <c r="T13" s="2"/>
      <c r="U13" s="2"/>
      <c r="V13" s="2"/>
      <c r="W13" s="2"/>
    </row>
    <row r="38" spans="14:26" x14ac:dyDescent="0.25"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N41" s="2"/>
      <c r="O41" s="2"/>
      <c r="P41" s="2"/>
      <c r="Q41" s="3"/>
      <c r="R41" s="3"/>
      <c r="S41" s="3"/>
      <c r="T41" s="3"/>
      <c r="U41" s="3"/>
      <c r="V41" s="3"/>
      <c r="W41" s="3"/>
      <c r="X41" s="2"/>
      <c r="Y41" s="3"/>
      <c r="Z41" s="3"/>
    </row>
    <row r="42" spans="14:26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2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2"/>
      <c r="Y43" s="3"/>
      <c r="Z43" s="3"/>
    </row>
    <row r="44" spans="14:26" x14ac:dyDescent="0.25">
      <c r="N44" s="2"/>
      <c r="O44" s="2"/>
      <c r="P44" s="2"/>
      <c r="Q44" s="4">
        <v>1</v>
      </c>
      <c r="R44" s="5">
        <v>0.16</v>
      </c>
      <c r="S44" s="5">
        <v>0.14699999999999999</v>
      </c>
      <c r="T44" s="5">
        <v>0.26700000000000002</v>
      </c>
      <c r="U44" s="5">
        <v>0.22700000000000001</v>
      </c>
      <c r="V44" s="5">
        <v>0.2</v>
      </c>
      <c r="W44" s="6">
        <f>(12*1+11*2+20*3+17*4+15*5)/75</f>
        <v>3.16</v>
      </c>
      <c r="X44" s="2"/>
      <c r="Y44" s="3"/>
      <c r="Z44" s="3"/>
    </row>
    <row r="45" spans="14:26" x14ac:dyDescent="0.25">
      <c r="N45" s="2"/>
      <c r="O45" s="2"/>
      <c r="P45" s="2"/>
      <c r="Q45" s="3">
        <v>2</v>
      </c>
      <c r="R45" s="5">
        <v>0.13200000000000001</v>
      </c>
      <c r="S45" s="5">
        <v>0.13200000000000001</v>
      </c>
      <c r="T45" s="5">
        <v>0.23699999999999999</v>
      </c>
      <c r="U45" s="5">
        <v>0.19700000000000001</v>
      </c>
      <c r="V45" s="5">
        <v>0.30299999999999999</v>
      </c>
      <c r="W45" s="6">
        <f>(10*1+10*2+18*3+15*4+23*5)/76</f>
        <v>3.4078947368421053</v>
      </c>
      <c r="X45" s="2"/>
      <c r="Y45" s="3"/>
      <c r="Z45" s="3"/>
    </row>
    <row r="46" spans="14:26" x14ac:dyDescent="0.25">
      <c r="N46" s="2"/>
      <c r="O46" s="2"/>
      <c r="P46" s="2"/>
      <c r="Q46" s="3">
        <v>3</v>
      </c>
      <c r="R46" s="5">
        <v>0.13900000000000001</v>
      </c>
      <c r="S46" s="5">
        <v>0.20799999999999999</v>
      </c>
      <c r="T46" s="5">
        <v>0.18099999999999999</v>
      </c>
      <c r="U46" s="5">
        <v>0.25</v>
      </c>
      <c r="V46" s="5">
        <v>0.222</v>
      </c>
      <c r="W46" s="6">
        <f>(10*1+15*2+13*3+18*4+16*5)/72</f>
        <v>3.2083333333333335</v>
      </c>
      <c r="X46" s="2"/>
      <c r="Y46" s="3"/>
      <c r="Z46" s="3"/>
    </row>
    <row r="47" spans="14:26" x14ac:dyDescent="0.25">
      <c r="N47" s="2"/>
      <c r="O47" s="2"/>
      <c r="P47" s="2"/>
      <c r="Q47" s="3">
        <v>4</v>
      </c>
      <c r="R47" s="5">
        <v>0.153</v>
      </c>
      <c r="S47" s="5">
        <v>0.186</v>
      </c>
      <c r="T47" s="5">
        <v>0.28799999999999998</v>
      </c>
      <c r="U47" s="5">
        <v>0.20300000000000001</v>
      </c>
      <c r="V47" s="5">
        <v>0.16900000000000001</v>
      </c>
      <c r="W47" s="6">
        <f>(9*1+11*2+17*3+12*4+10*5)/59</f>
        <v>3.0508474576271185</v>
      </c>
      <c r="X47" s="2"/>
      <c r="Y47" s="3"/>
      <c r="Z47" s="3"/>
    </row>
    <row r="48" spans="14:26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2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3"/>
      <c r="Z49" s="3"/>
    </row>
    <row r="50" spans="14:26" x14ac:dyDescent="0.25">
      <c r="O50" s="2"/>
      <c r="P50" s="2"/>
      <c r="Q50" s="2"/>
      <c r="R50" s="2"/>
      <c r="S50" s="2"/>
      <c r="T50" s="2"/>
      <c r="U50" s="2"/>
      <c r="V50" s="2"/>
      <c r="W50" s="2"/>
      <c r="X50" s="2"/>
      <c r="Y50" s="3"/>
      <c r="Z50" s="3"/>
    </row>
    <row r="51" spans="14:26" x14ac:dyDescent="0.25">
      <c r="O51" s="2"/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87"/>
  <sheetViews>
    <sheetView showGridLines="0" workbookViewId="0">
      <selection activeCell="F101" sqref="F101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4" t="s">
        <v>20</v>
      </c>
      <c r="C4" s="35"/>
      <c r="D4" s="35"/>
      <c r="E4" s="35"/>
      <c r="F4" s="36"/>
    </row>
    <row r="5" spans="2:18" x14ac:dyDescent="0.25">
      <c r="B5" s="8"/>
      <c r="C5" s="9" t="s">
        <v>17</v>
      </c>
      <c r="D5" s="9" t="s">
        <v>18</v>
      </c>
      <c r="E5" s="9" t="s">
        <v>19</v>
      </c>
      <c r="F5" s="10" t="s">
        <v>18</v>
      </c>
    </row>
    <row r="6" spans="2:18" ht="24" x14ac:dyDescent="0.25">
      <c r="B6" s="11" t="s">
        <v>22</v>
      </c>
      <c r="C6" s="14">
        <v>60</v>
      </c>
      <c r="D6" s="15">
        <f>C6/166</f>
        <v>0.36144578313253012</v>
      </c>
      <c r="E6" s="14">
        <v>106</v>
      </c>
      <c r="F6" s="16">
        <f>E6/166</f>
        <v>0.63855421686746983</v>
      </c>
    </row>
    <row r="7" spans="2:18" ht="24" x14ac:dyDescent="0.25">
      <c r="B7" s="12" t="s">
        <v>72</v>
      </c>
      <c r="C7" s="17">
        <v>68</v>
      </c>
      <c r="D7" s="29">
        <f t="shared" ref="D7:D10" si="0">C7/166</f>
        <v>0.40963855421686746</v>
      </c>
      <c r="E7" s="17">
        <v>98</v>
      </c>
      <c r="F7" s="31">
        <f t="shared" ref="F7:F10" si="1">E7/166</f>
        <v>0.59036144578313254</v>
      </c>
    </row>
    <row r="8" spans="2:18" ht="24" x14ac:dyDescent="0.25">
      <c r="B8" s="11" t="s">
        <v>23</v>
      </c>
      <c r="C8" s="14">
        <v>121</v>
      </c>
      <c r="D8" s="28">
        <f t="shared" si="0"/>
        <v>0.72891566265060237</v>
      </c>
      <c r="E8" s="14">
        <v>45</v>
      </c>
      <c r="F8" s="30">
        <f t="shared" si="1"/>
        <v>0.27108433734939757</v>
      </c>
    </row>
    <row r="9" spans="2:18" ht="48" x14ac:dyDescent="0.25">
      <c r="B9" s="12" t="s">
        <v>24</v>
      </c>
      <c r="C9" s="17">
        <v>149</v>
      </c>
      <c r="D9" s="29">
        <f t="shared" si="0"/>
        <v>0.89759036144578308</v>
      </c>
      <c r="E9" s="17">
        <v>17</v>
      </c>
      <c r="F9" s="31">
        <f t="shared" si="1"/>
        <v>0.10240963855421686</v>
      </c>
    </row>
    <row r="10" spans="2:18" ht="24" x14ac:dyDescent="0.25">
      <c r="B10" s="13" t="s">
        <v>26</v>
      </c>
      <c r="C10" s="18">
        <v>149</v>
      </c>
      <c r="D10" s="19">
        <f t="shared" si="0"/>
        <v>0.89759036144578308</v>
      </c>
      <c r="E10" s="18">
        <f>166-149</f>
        <v>17</v>
      </c>
      <c r="F10" s="20">
        <f t="shared" si="1"/>
        <v>0.10240963855421686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"/>
    </row>
    <row r="15" spans="2:18" x14ac:dyDescent="0.25">
      <c r="G15" s="2"/>
      <c r="H15" s="3"/>
      <c r="I15" s="3"/>
      <c r="J15" s="3"/>
      <c r="K15" s="3"/>
      <c r="L15" s="3"/>
      <c r="M15" s="3"/>
      <c r="N15" s="3"/>
      <c r="O15" s="3"/>
      <c r="P15" s="2"/>
      <c r="Q15" s="2"/>
      <c r="R15" s="3"/>
    </row>
    <row r="16" spans="2:18" x14ac:dyDescent="0.25">
      <c r="F16" t="s">
        <v>21</v>
      </c>
      <c r="G16" s="2"/>
      <c r="H16" s="3"/>
      <c r="I16" s="3"/>
      <c r="J16" s="3"/>
      <c r="K16" s="3"/>
      <c r="L16" s="3"/>
      <c r="M16" s="3"/>
      <c r="N16" s="3"/>
      <c r="O16" s="3"/>
      <c r="P16" s="2"/>
      <c r="Q16" s="2"/>
      <c r="R16" s="3"/>
    </row>
    <row r="17" spans="7:18" x14ac:dyDescent="0.25">
      <c r="G17" s="2"/>
      <c r="H17" s="3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3"/>
    </row>
    <row r="18" spans="7:18" x14ac:dyDescent="0.25">
      <c r="G18" s="2"/>
      <c r="H18" s="3"/>
      <c r="I18" s="4">
        <v>1</v>
      </c>
      <c r="J18" s="5">
        <v>5.8999999999999997E-2</v>
      </c>
      <c r="K18" s="5">
        <v>0.109</v>
      </c>
      <c r="L18" s="5">
        <v>0.109</v>
      </c>
      <c r="M18" s="5">
        <v>0.30299999999999999</v>
      </c>
      <c r="N18" s="5">
        <v>0.42</v>
      </c>
      <c r="O18" s="6">
        <f>(7*1+13*2+13*3+36*4+50*5)/119</f>
        <v>3.9159663865546217</v>
      </c>
      <c r="P18" s="2"/>
      <c r="Q18" s="2"/>
      <c r="R18" s="3"/>
    </row>
    <row r="19" spans="7:18" x14ac:dyDescent="0.25">
      <c r="G19" s="2"/>
      <c r="H19" s="3"/>
      <c r="I19" s="3">
        <v>2</v>
      </c>
      <c r="J19" s="5">
        <v>8.4000000000000005E-2</v>
      </c>
      <c r="K19" s="5">
        <v>0.126</v>
      </c>
      <c r="L19" s="5">
        <v>0.109</v>
      </c>
      <c r="M19" s="5">
        <v>0.27700000000000002</v>
      </c>
      <c r="N19" s="5">
        <v>0.40300000000000002</v>
      </c>
      <c r="O19" s="6">
        <f>(10*1+15*2+13*3+33*4+48*5)/119</f>
        <v>3.7899159663865545</v>
      </c>
      <c r="P19" s="2"/>
      <c r="Q19" s="2"/>
      <c r="R19" s="3"/>
    </row>
    <row r="20" spans="7:18" x14ac:dyDescent="0.25">
      <c r="G20" s="2"/>
      <c r="H20" s="3"/>
      <c r="I20" s="3">
        <v>3</v>
      </c>
      <c r="J20" s="5">
        <v>2.5999999999999999E-2</v>
      </c>
      <c r="K20" s="5">
        <v>6.9000000000000006E-2</v>
      </c>
      <c r="L20" s="5">
        <v>0.13800000000000001</v>
      </c>
      <c r="M20" s="5">
        <v>0.30199999999999999</v>
      </c>
      <c r="N20" s="5">
        <v>0.46600000000000003</v>
      </c>
      <c r="O20" s="6">
        <f>(3*1+8*2+16*3+35*4+54*5)/116</f>
        <v>4.1120689655172411</v>
      </c>
      <c r="P20" s="2"/>
      <c r="Q20" s="2"/>
      <c r="R20" s="3"/>
    </row>
    <row r="21" spans="7:18" x14ac:dyDescent="0.25">
      <c r="G21" s="2"/>
      <c r="H21" s="3"/>
      <c r="I21" s="3"/>
      <c r="J21" s="3"/>
      <c r="K21" s="3"/>
      <c r="L21" s="3"/>
      <c r="M21" s="3"/>
      <c r="N21" s="3"/>
      <c r="O21" s="3"/>
      <c r="P21" s="2"/>
      <c r="Q21" s="2"/>
      <c r="R21" s="3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</row>
    <row r="39" spans="7:18" x14ac:dyDescent="0.25">
      <c r="J39" s="3"/>
      <c r="K39" s="3"/>
      <c r="L39" s="3"/>
      <c r="M39" s="3"/>
      <c r="N39" s="3"/>
      <c r="O39" s="3"/>
      <c r="P39" s="3"/>
      <c r="Q39" s="3"/>
      <c r="R39" s="3"/>
    </row>
    <row r="40" spans="7:18" x14ac:dyDescent="0.25"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7:18" x14ac:dyDescent="0.25"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7:18" x14ac:dyDescent="0.25">
      <c r="G42" s="2"/>
      <c r="H42" s="2"/>
      <c r="I42" s="2"/>
      <c r="J42" s="3"/>
      <c r="K42" s="3"/>
      <c r="L42" s="3"/>
      <c r="M42" s="3"/>
      <c r="N42" s="3"/>
      <c r="O42" s="3"/>
      <c r="P42" s="3"/>
      <c r="Q42" s="3"/>
      <c r="R42" s="2"/>
    </row>
    <row r="43" spans="7:18" x14ac:dyDescent="0.25">
      <c r="G43" s="2"/>
      <c r="H43" s="2"/>
      <c r="I43" s="2"/>
      <c r="J43" s="3"/>
      <c r="K43" s="3"/>
      <c r="L43" s="3"/>
      <c r="M43" s="3"/>
      <c r="N43" s="3"/>
      <c r="O43" s="3"/>
      <c r="P43" s="3"/>
      <c r="Q43" s="3"/>
      <c r="R43" s="2"/>
    </row>
    <row r="44" spans="7:18" x14ac:dyDescent="0.25"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</row>
    <row r="45" spans="7:18" x14ac:dyDescent="0.25">
      <c r="G45" s="2"/>
      <c r="H45" s="2"/>
      <c r="I45" s="2"/>
      <c r="J45" s="4">
        <v>1</v>
      </c>
      <c r="K45" s="5">
        <v>2.8000000000000001E-2</v>
      </c>
      <c r="L45" s="5">
        <v>0.125</v>
      </c>
      <c r="M45" s="5">
        <v>0.111</v>
      </c>
      <c r="N45" s="5">
        <v>0.31900000000000001</v>
      </c>
      <c r="O45" s="5">
        <v>0.41699999999999998</v>
      </c>
      <c r="P45" s="6">
        <f>(2*1+9*2+8*3+23*4+30*5)/72</f>
        <v>3.9722222222222223</v>
      </c>
      <c r="Q45" s="3"/>
      <c r="R45" s="2"/>
    </row>
    <row r="46" spans="7:18" x14ac:dyDescent="0.25">
      <c r="G46" s="2"/>
      <c r="H46" s="2"/>
      <c r="I46" s="2"/>
      <c r="J46" s="3">
        <v>2</v>
      </c>
      <c r="K46" s="5">
        <v>8.3000000000000004E-2</v>
      </c>
      <c r="L46" s="5">
        <v>0.13900000000000001</v>
      </c>
      <c r="M46" s="5">
        <v>0.125</v>
      </c>
      <c r="N46" s="5">
        <v>0.27800000000000002</v>
      </c>
      <c r="O46" s="5">
        <v>0.375</v>
      </c>
      <c r="P46" s="6">
        <f>(6*1+10*2+9*3+20*4+27*5)/72</f>
        <v>3.7222222222222223</v>
      </c>
      <c r="Q46" s="3"/>
      <c r="R46" s="2"/>
    </row>
    <row r="47" spans="7:18" x14ac:dyDescent="0.25">
      <c r="G47" s="2"/>
      <c r="H47" s="2"/>
      <c r="I47" s="2"/>
      <c r="J47" s="3">
        <v>3</v>
      </c>
      <c r="K47" s="5">
        <v>0</v>
      </c>
      <c r="L47" s="5">
        <v>5.6000000000000001E-2</v>
      </c>
      <c r="M47" s="5">
        <v>0.183</v>
      </c>
      <c r="N47" s="5">
        <v>0.33800000000000002</v>
      </c>
      <c r="O47" s="5">
        <v>0.42299999999999999</v>
      </c>
      <c r="P47" s="6">
        <f>(0*1+4*2+13*3+24*4+30*5)/71</f>
        <v>4.126760563380282</v>
      </c>
      <c r="Q47" s="3"/>
      <c r="R47" s="2"/>
    </row>
    <row r="48" spans="7:18" x14ac:dyDescent="0.25">
      <c r="G48" s="2"/>
      <c r="H48" s="2"/>
      <c r="I48" s="2"/>
      <c r="J48" s="3"/>
      <c r="K48" s="3"/>
      <c r="L48" s="3"/>
      <c r="M48" s="3"/>
      <c r="N48" s="3"/>
      <c r="O48" s="3"/>
      <c r="P48" s="3"/>
      <c r="Q48" s="3"/>
      <c r="R48" s="2"/>
    </row>
    <row r="49" spans="7:18" x14ac:dyDescent="0.25">
      <c r="G49" s="2"/>
      <c r="H49" s="2"/>
      <c r="I49" s="2"/>
      <c r="J49" s="3"/>
      <c r="K49" s="3"/>
      <c r="L49" s="3"/>
      <c r="M49" s="3"/>
      <c r="N49" s="3"/>
      <c r="O49" s="3"/>
      <c r="P49" s="3"/>
      <c r="Q49" s="3"/>
      <c r="R49" s="2"/>
    </row>
    <row r="50" spans="7:18" x14ac:dyDescent="0.25">
      <c r="G50" s="2"/>
      <c r="H50" s="2"/>
      <c r="I50" s="2"/>
      <c r="J50" s="3"/>
      <c r="K50" s="3"/>
      <c r="L50" s="3"/>
      <c r="M50" s="3"/>
      <c r="N50" s="3"/>
      <c r="O50" s="3"/>
      <c r="P50" s="3"/>
      <c r="Q50" s="3"/>
      <c r="R50" s="2"/>
    </row>
    <row r="51" spans="7:18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7:18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7" t="s">
        <v>25</v>
      </c>
      <c r="C66" s="38"/>
      <c r="D66" s="38"/>
      <c r="E66" s="38"/>
      <c r="F66" s="39"/>
    </row>
    <row r="67" spans="2:6" x14ac:dyDescent="0.25">
      <c r="B67" s="8"/>
      <c r="C67" s="9" t="s">
        <v>17</v>
      </c>
      <c r="D67" s="9" t="s">
        <v>18</v>
      </c>
      <c r="E67" s="9" t="s">
        <v>19</v>
      </c>
      <c r="F67" s="10" t="s">
        <v>18</v>
      </c>
    </row>
    <row r="68" spans="2:6" ht="36" customHeight="1" x14ac:dyDescent="0.25">
      <c r="B68" s="11" t="s">
        <v>27</v>
      </c>
      <c r="C68" s="14">
        <v>120</v>
      </c>
      <c r="D68" s="26">
        <f>C68/166</f>
        <v>0.72289156626506024</v>
      </c>
      <c r="E68" s="14">
        <v>46</v>
      </c>
      <c r="F68" s="27">
        <f>E68/166</f>
        <v>0.27710843373493976</v>
      </c>
    </row>
    <row r="69" spans="2:6" ht="36" x14ac:dyDescent="0.25">
      <c r="B69" s="12" t="s">
        <v>28</v>
      </c>
      <c r="C69" s="17">
        <v>136</v>
      </c>
      <c r="D69" s="29">
        <f t="shared" ref="D69:D72" si="2">C69/166</f>
        <v>0.81927710843373491</v>
      </c>
      <c r="E69" s="17">
        <v>30</v>
      </c>
      <c r="F69" s="31">
        <f t="shared" ref="F69:F72" si="3">E69/166</f>
        <v>0.18072289156626506</v>
      </c>
    </row>
    <row r="70" spans="2:6" ht="48" x14ac:dyDescent="0.25">
      <c r="B70" s="11" t="s">
        <v>29</v>
      </c>
      <c r="C70" s="14">
        <v>147</v>
      </c>
      <c r="D70" s="28">
        <f t="shared" si="2"/>
        <v>0.88554216867469882</v>
      </c>
      <c r="E70" s="14">
        <v>19</v>
      </c>
      <c r="F70" s="30">
        <f t="shared" si="3"/>
        <v>0.1144578313253012</v>
      </c>
    </row>
    <row r="71" spans="2:6" ht="48" x14ac:dyDescent="0.25">
      <c r="B71" s="12" t="s">
        <v>73</v>
      </c>
      <c r="C71" s="17">
        <v>165</v>
      </c>
      <c r="D71" s="29">
        <f t="shared" si="2"/>
        <v>0.99397590361445787</v>
      </c>
      <c r="E71" s="17">
        <v>1</v>
      </c>
      <c r="F71" s="31">
        <f t="shared" si="3"/>
        <v>6.024096385542169E-3</v>
      </c>
    </row>
    <row r="72" spans="2:6" ht="24" x14ac:dyDescent="0.25">
      <c r="B72" s="13" t="s">
        <v>26</v>
      </c>
      <c r="C72" s="18">
        <v>157</v>
      </c>
      <c r="D72" s="19">
        <f t="shared" si="2"/>
        <v>0.94578313253012047</v>
      </c>
      <c r="E72" s="18">
        <v>9</v>
      </c>
      <c r="F72" s="20">
        <f t="shared" si="3"/>
        <v>5.4216867469879519E-2</v>
      </c>
    </row>
    <row r="77" spans="2:6" ht="36" customHeight="1" x14ac:dyDescent="0.25">
      <c r="B77" s="34" t="s">
        <v>30</v>
      </c>
      <c r="C77" s="40"/>
      <c r="D77" s="40"/>
      <c r="E77" s="40"/>
      <c r="F77" s="41"/>
    </row>
    <row r="78" spans="2:6" x14ac:dyDescent="0.25">
      <c r="B78" s="8"/>
      <c r="C78" s="9" t="s">
        <v>17</v>
      </c>
      <c r="D78" s="9" t="s">
        <v>18</v>
      </c>
      <c r="E78" s="9" t="s">
        <v>19</v>
      </c>
      <c r="F78" s="10" t="s">
        <v>18</v>
      </c>
    </row>
    <row r="79" spans="2:6" ht="24" x14ac:dyDescent="0.25">
      <c r="B79" s="11" t="s">
        <v>31</v>
      </c>
      <c r="C79" s="14">
        <v>71</v>
      </c>
      <c r="D79" s="26">
        <f>C79/166</f>
        <v>0.42771084337349397</v>
      </c>
      <c r="E79" s="14">
        <v>95</v>
      </c>
      <c r="F79" s="27">
        <f>E79/166</f>
        <v>0.57228915662650603</v>
      </c>
    </row>
    <row r="80" spans="2:6" ht="24" x14ac:dyDescent="0.25">
      <c r="B80" s="12" t="s">
        <v>32</v>
      </c>
      <c r="C80" s="17">
        <v>162</v>
      </c>
      <c r="D80" s="29">
        <f t="shared" ref="D80:D87" si="4">C80/166</f>
        <v>0.97590361445783136</v>
      </c>
      <c r="E80" s="17">
        <v>4</v>
      </c>
      <c r="F80" s="31">
        <f t="shared" ref="F80:F87" si="5">E80/166</f>
        <v>2.4096385542168676E-2</v>
      </c>
    </row>
    <row r="81" spans="2:6" ht="24" x14ac:dyDescent="0.25">
      <c r="B81" s="11" t="s">
        <v>33</v>
      </c>
      <c r="C81" s="14">
        <v>124</v>
      </c>
      <c r="D81" s="28">
        <f t="shared" si="4"/>
        <v>0.74698795180722888</v>
      </c>
      <c r="E81" s="14">
        <v>42</v>
      </c>
      <c r="F81" s="30">
        <f t="shared" si="5"/>
        <v>0.25301204819277107</v>
      </c>
    </row>
    <row r="82" spans="2:6" ht="24" x14ac:dyDescent="0.25">
      <c r="B82" s="12" t="s">
        <v>34</v>
      </c>
      <c r="C82" s="17">
        <v>88</v>
      </c>
      <c r="D82" s="29">
        <f t="shared" si="4"/>
        <v>0.53012048192771088</v>
      </c>
      <c r="E82" s="17">
        <v>78</v>
      </c>
      <c r="F82" s="31">
        <f t="shared" si="5"/>
        <v>0.46987951807228917</v>
      </c>
    </row>
    <row r="83" spans="2:6" ht="72" x14ac:dyDescent="0.25">
      <c r="B83" s="11" t="s">
        <v>35</v>
      </c>
      <c r="C83" s="14">
        <v>143</v>
      </c>
      <c r="D83" s="28">
        <f t="shared" si="4"/>
        <v>0.86144578313253017</v>
      </c>
      <c r="E83" s="14">
        <v>23</v>
      </c>
      <c r="F83" s="30">
        <f t="shared" si="5"/>
        <v>0.13855421686746988</v>
      </c>
    </row>
    <row r="84" spans="2:6" ht="24" x14ac:dyDescent="0.25">
      <c r="B84" s="12" t="s">
        <v>36</v>
      </c>
      <c r="C84" s="17">
        <v>67</v>
      </c>
      <c r="D84" s="29">
        <f t="shared" si="4"/>
        <v>0.40361445783132532</v>
      </c>
      <c r="E84" s="17">
        <v>99</v>
      </c>
      <c r="F84" s="31">
        <f t="shared" si="5"/>
        <v>0.59638554216867468</v>
      </c>
    </row>
    <row r="85" spans="2:6" ht="24" x14ac:dyDescent="0.25">
      <c r="B85" s="11" t="s">
        <v>37</v>
      </c>
      <c r="C85" s="14">
        <v>160</v>
      </c>
      <c r="D85" s="28">
        <f t="shared" si="4"/>
        <v>0.96385542168674698</v>
      </c>
      <c r="E85" s="14">
        <v>6</v>
      </c>
      <c r="F85" s="30">
        <f t="shared" si="5"/>
        <v>3.614457831325301E-2</v>
      </c>
    </row>
    <row r="86" spans="2:6" ht="72" x14ac:dyDescent="0.25">
      <c r="B86" s="12" t="s">
        <v>38</v>
      </c>
      <c r="C86" s="17">
        <v>128</v>
      </c>
      <c r="D86" s="29">
        <f t="shared" si="4"/>
        <v>0.77108433734939763</v>
      </c>
      <c r="E86" s="17">
        <v>38</v>
      </c>
      <c r="F86" s="31">
        <f t="shared" si="5"/>
        <v>0.2289156626506024</v>
      </c>
    </row>
    <row r="87" spans="2:6" ht="24" x14ac:dyDescent="0.25">
      <c r="B87" s="13" t="s">
        <v>39</v>
      </c>
      <c r="C87" s="18">
        <v>155</v>
      </c>
      <c r="D87" s="19">
        <f t="shared" si="4"/>
        <v>0.9337349397590361</v>
      </c>
      <c r="E87" s="18">
        <v>11</v>
      </c>
      <c r="F87" s="20">
        <f t="shared" si="5"/>
        <v>6.6265060240963861E-2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ignoredErrors>
    <ignoredError sqref="E10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4:V27"/>
  <sheetViews>
    <sheetView showGridLines="0" workbookViewId="0">
      <selection activeCell="O14" sqref="O14"/>
    </sheetView>
  </sheetViews>
  <sheetFormatPr defaultRowHeight="15" x14ac:dyDescent="0.25"/>
  <sheetData>
    <row r="4" spans="12:21" x14ac:dyDescent="0.25">
      <c r="L4" s="2"/>
      <c r="M4" s="2"/>
      <c r="N4" s="2"/>
      <c r="O4" s="2"/>
      <c r="P4" s="2"/>
      <c r="Q4" s="2"/>
      <c r="R4" s="2"/>
      <c r="S4" s="2"/>
      <c r="T4" s="2"/>
    </row>
    <row r="5" spans="12:21" x14ac:dyDescent="0.25">
      <c r="L5" s="2"/>
      <c r="M5" s="3"/>
      <c r="N5" s="3"/>
      <c r="O5" s="3"/>
      <c r="P5" s="3"/>
      <c r="Q5" s="3"/>
      <c r="R5" s="3"/>
      <c r="S5" s="3"/>
      <c r="T5" s="3"/>
      <c r="U5" s="3"/>
    </row>
    <row r="6" spans="12:21" x14ac:dyDescent="0.25">
      <c r="L6" s="2"/>
      <c r="M6" s="3"/>
      <c r="N6" s="3"/>
      <c r="O6" s="3"/>
      <c r="P6" s="3"/>
      <c r="Q6" s="3"/>
      <c r="R6" s="3"/>
      <c r="S6" s="3"/>
      <c r="T6" s="3"/>
      <c r="U6" s="3"/>
    </row>
    <row r="7" spans="12:21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</row>
    <row r="8" spans="12:21" x14ac:dyDescent="0.25">
      <c r="L8" s="2"/>
      <c r="M8" s="4">
        <v>1</v>
      </c>
      <c r="N8" s="5">
        <v>0</v>
      </c>
      <c r="O8" s="5">
        <v>5.2999999999999999E-2</v>
      </c>
      <c r="P8" s="5">
        <v>0.24199999999999999</v>
      </c>
      <c r="Q8" s="5">
        <v>0.47699999999999998</v>
      </c>
      <c r="R8" s="5">
        <v>0.22700000000000001</v>
      </c>
      <c r="S8" s="6">
        <v>3.88</v>
      </c>
      <c r="T8" s="3"/>
      <c r="U8" s="3"/>
    </row>
    <row r="9" spans="12:21" x14ac:dyDescent="0.25">
      <c r="L9" s="2"/>
      <c r="M9" s="3"/>
      <c r="N9" s="3"/>
      <c r="O9" s="3"/>
      <c r="P9" s="3"/>
      <c r="Q9" s="3"/>
      <c r="R9" s="3"/>
      <c r="S9" s="3"/>
      <c r="T9" s="3"/>
      <c r="U9" s="3"/>
    </row>
    <row r="10" spans="12:21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</row>
    <row r="11" spans="12:21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</row>
    <row r="12" spans="12:21" x14ac:dyDescent="0.25">
      <c r="M12" s="3"/>
      <c r="N12" s="3"/>
      <c r="O12" s="3"/>
      <c r="P12" s="3"/>
      <c r="Q12" s="3"/>
      <c r="R12" s="3"/>
      <c r="S12" s="3"/>
      <c r="T12" s="3"/>
      <c r="U12" s="3"/>
    </row>
    <row r="13" spans="12:21" x14ac:dyDescent="0.25">
      <c r="M13" s="3"/>
      <c r="N13" s="3"/>
      <c r="O13" s="3"/>
      <c r="P13" s="3"/>
      <c r="Q13" s="3"/>
      <c r="R13" s="3"/>
      <c r="S13" s="3"/>
      <c r="T13" s="3"/>
      <c r="U13" s="3"/>
    </row>
    <row r="14" spans="12:21" x14ac:dyDescent="0.25">
      <c r="M14" s="3"/>
      <c r="N14" s="3"/>
      <c r="O14" s="3"/>
      <c r="P14" s="3"/>
      <c r="Q14" s="3"/>
      <c r="R14" s="3"/>
      <c r="S14" s="3"/>
      <c r="T14" s="3"/>
      <c r="U14" s="3"/>
    </row>
    <row r="15" spans="12:21" x14ac:dyDescent="0.25">
      <c r="M15" s="3"/>
      <c r="N15" s="3"/>
      <c r="O15" s="3"/>
      <c r="P15" s="3"/>
      <c r="Q15" s="3"/>
      <c r="R15" s="3"/>
      <c r="S15" s="3"/>
      <c r="T15" s="3"/>
      <c r="U15" s="3"/>
    </row>
    <row r="16" spans="12:21" x14ac:dyDescent="0.25">
      <c r="M16" s="3"/>
      <c r="N16" s="3"/>
      <c r="O16" s="3"/>
      <c r="P16" s="3"/>
      <c r="Q16" s="3"/>
      <c r="R16" s="3"/>
      <c r="S16" s="3"/>
      <c r="T16" s="3"/>
      <c r="U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</row>
    <row r="19" spans="13:22" x14ac:dyDescent="0.25">
      <c r="M19" s="3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3"/>
      <c r="N20" s="3"/>
      <c r="O20" s="3"/>
      <c r="P20" s="3"/>
      <c r="Q20" s="3"/>
      <c r="R20" s="3"/>
      <c r="S20" s="3"/>
      <c r="T20" s="3"/>
      <c r="U20" s="3"/>
      <c r="V20" s="2"/>
    </row>
    <row r="21" spans="13:22" x14ac:dyDescent="0.25">
      <c r="M21" s="3"/>
      <c r="N21" s="3"/>
      <c r="O21" s="3"/>
      <c r="P21" s="3"/>
      <c r="Q21" s="3"/>
      <c r="R21" s="3"/>
      <c r="S21" s="3"/>
      <c r="T21" s="3"/>
      <c r="U21" s="3"/>
      <c r="V21" s="2"/>
    </row>
    <row r="22" spans="13:22" x14ac:dyDescent="0.25">
      <c r="M22" s="3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2"/>
    </row>
    <row r="23" spans="13:22" x14ac:dyDescent="0.25">
      <c r="M23" s="3"/>
      <c r="N23" s="4">
        <v>1</v>
      </c>
      <c r="O23" s="5">
        <v>0</v>
      </c>
      <c r="P23" s="5">
        <v>5.0999999999999997E-2</v>
      </c>
      <c r="Q23" s="5">
        <v>0.26900000000000002</v>
      </c>
      <c r="R23" s="5">
        <v>0.46200000000000002</v>
      </c>
      <c r="S23" s="5">
        <v>0.218</v>
      </c>
      <c r="T23" s="23">
        <v>3.85</v>
      </c>
      <c r="U23" s="3"/>
      <c r="V23" s="2"/>
    </row>
    <row r="24" spans="13:22" x14ac:dyDescent="0.25">
      <c r="M24" s="3"/>
      <c r="N24" s="3"/>
      <c r="O24" s="3"/>
      <c r="P24" s="3"/>
      <c r="Q24" s="3"/>
      <c r="R24" s="3"/>
      <c r="S24" s="3"/>
      <c r="T24" s="3"/>
      <c r="U24" s="3"/>
      <c r="V24" s="2"/>
    </row>
    <row r="25" spans="13:22" x14ac:dyDescent="0.25">
      <c r="M25" s="3"/>
      <c r="N25" s="3"/>
      <c r="O25" s="3"/>
      <c r="P25" s="3"/>
      <c r="Q25" s="3"/>
      <c r="R25" s="3"/>
      <c r="S25" s="3"/>
      <c r="T25" s="3"/>
      <c r="U25" s="3"/>
      <c r="V25" s="2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96"/>
  <sheetViews>
    <sheetView showGridLines="0" workbookViewId="0">
      <selection activeCell="H114" sqref="H114"/>
    </sheetView>
  </sheetViews>
  <sheetFormatPr defaultRowHeight="15" x14ac:dyDescent="0.25"/>
  <cols>
    <col min="2" max="2" width="25.85546875" customWidth="1"/>
  </cols>
  <sheetData>
    <row r="3" spans="11:23" x14ac:dyDescent="0.25">
      <c r="L3" s="2"/>
      <c r="M3" s="2"/>
      <c r="N3" s="2"/>
      <c r="O3" s="2"/>
      <c r="P3" s="2"/>
      <c r="Q3" s="2"/>
      <c r="R3" s="2"/>
      <c r="S3" s="2"/>
      <c r="T3" s="2"/>
    </row>
    <row r="4" spans="11:23" x14ac:dyDescent="0.25">
      <c r="L4" s="2"/>
      <c r="M4" s="2"/>
      <c r="N4" s="2"/>
      <c r="O4" s="2"/>
      <c r="P4" s="2"/>
      <c r="Q4" s="2"/>
      <c r="R4" s="2"/>
      <c r="S4" s="2"/>
      <c r="T4" s="2"/>
    </row>
    <row r="5" spans="11:23" x14ac:dyDescent="0.25"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1:23" x14ac:dyDescent="0.25"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1:23" x14ac:dyDescent="0.25">
      <c r="K7" s="2"/>
      <c r="L7" s="2"/>
      <c r="M7" s="3"/>
      <c r="N7" s="3"/>
      <c r="O7" s="3"/>
      <c r="P7" s="3"/>
      <c r="Q7" s="3"/>
      <c r="R7" s="3"/>
      <c r="S7" s="3"/>
      <c r="T7" s="3"/>
      <c r="U7" s="3"/>
      <c r="V7" s="2"/>
      <c r="W7" s="2"/>
    </row>
    <row r="8" spans="11:23" x14ac:dyDescent="0.25">
      <c r="K8" s="2"/>
      <c r="L8" s="2"/>
      <c r="M8" s="3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11</v>
      </c>
      <c r="U8" s="3"/>
      <c r="V8" s="2"/>
      <c r="W8" s="2"/>
    </row>
    <row r="9" spans="11:23" x14ac:dyDescent="0.25">
      <c r="K9" s="2"/>
      <c r="L9" s="2"/>
      <c r="M9" s="3"/>
      <c r="N9" s="3">
        <v>78</v>
      </c>
      <c r="O9" s="3">
        <v>17</v>
      </c>
      <c r="P9" s="3">
        <v>1</v>
      </c>
      <c r="Q9" s="3">
        <v>11</v>
      </c>
      <c r="R9" s="3">
        <v>6</v>
      </c>
      <c r="S9" s="3">
        <v>9</v>
      </c>
      <c r="T9" s="3">
        <v>11</v>
      </c>
      <c r="U9" s="3"/>
      <c r="V9" s="2"/>
      <c r="W9" s="2"/>
    </row>
    <row r="10" spans="11:23" x14ac:dyDescent="0.25">
      <c r="K10" s="2"/>
      <c r="L10" s="2"/>
      <c r="M10" s="3"/>
      <c r="N10" s="3"/>
      <c r="O10" s="3"/>
      <c r="P10" s="3"/>
      <c r="Q10" s="3"/>
      <c r="R10" s="3"/>
      <c r="S10" s="3"/>
      <c r="T10" s="3"/>
      <c r="U10" s="3"/>
      <c r="V10" s="2"/>
      <c r="W10" s="2"/>
    </row>
    <row r="11" spans="11:23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1:23" x14ac:dyDescent="0.25"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1:23" x14ac:dyDescent="0.25">
      <c r="N13" s="2"/>
      <c r="O13" s="2"/>
      <c r="P13" s="2"/>
      <c r="Q13" s="2"/>
      <c r="R13" s="2"/>
      <c r="S13" s="2"/>
      <c r="T13" s="2"/>
      <c r="U13" s="2"/>
      <c r="V13" s="2"/>
    </row>
    <row r="21" spans="12:21" x14ac:dyDescent="0.25">
      <c r="L21" s="2"/>
      <c r="M21" s="2"/>
      <c r="N21" s="2"/>
      <c r="O21" s="2"/>
      <c r="P21" s="2"/>
      <c r="Q21" s="2"/>
      <c r="R21" s="2"/>
      <c r="S21" s="2"/>
      <c r="T21" s="3"/>
      <c r="U21" s="3"/>
    </row>
    <row r="22" spans="12:21" ht="16.5" customHeight="1" x14ac:dyDescent="0.25">
      <c r="L22" s="2"/>
      <c r="M22" s="2"/>
      <c r="N22" s="3"/>
      <c r="O22" s="3"/>
      <c r="P22" s="3"/>
      <c r="Q22" s="3"/>
      <c r="R22" s="3"/>
      <c r="S22" s="3"/>
      <c r="T22" s="2"/>
      <c r="U22" s="3"/>
    </row>
    <row r="23" spans="12:21" ht="17.25" customHeight="1" x14ac:dyDescent="0.25">
      <c r="L23" s="2"/>
      <c r="M23" s="2"/>
      <c r="N23" s="3" t="s">
        <v>47</v>
      </c>
      <c r="O23" s="3" t="s">
        <v>48</v>
      </c>
      <c r="P23" s="3" t="s">
        <v>49</v>
      </c>
      <c r="Q23" s="3" t="s">
        <v>11</v>
      </c>
      <c r="R23" s="3" t="s">
        <v>50</v>
      </c>
      <c r="S23" s="3"/>
      <c r="T23" s="2"/>
      <c r="U23" s="3"/>
    </row>
    <row r="24" spans="12:21" ht="16.5" customHeight="1" x14ac:dyDescent="0.25">
      <c r="L24" s="2"/>
      <c r="M24" s="2"/>
      <c r="N24" s="22">
        <v>15</v>
      </c>
      <c r="O24" s="22">
        <v>24</v>
      </c>
      <c r="P24" s="22">
        <v>30</v>
      </c>
      <c r="Q24" s="22">
        <v>7</v>
      </c>
      <c r="R24" s="22">
        <v>2</v>
      </c>
      <c r="S24" s="3"/>
      <c r="T24" s="2"/>
      <c r="U24" s="3"/>
    </row>
    <row r="25" spans="12:21" x14ac:dyDescent="0.25">
      <c r="L25" s="2"/>
      <c r="M25" s="2"/>
      <c r="N25" s="2"/>
      <c r="O25" s="2"/>
      <c r="P25" s="2"/>
      <c r="Q25" s="2"/>
      <c r="R25" s="2"/>
      <c r="S25" s="2"/>
      <c r="T25" s="2"/>
    </row>
    <row r="26" spans="12:21" x14ac:dyDescent="0.25">
      <c r="M26" s="2"/>
      <c r="N26" s="2"/>
      <c r="O26" s="2"/>
      <c r="P26" s="2"/>
      <c r="Q26" s="2"/>
      <c r="R26" s="2"/>
      <c r="S26" s="2"/>
      <c r="T26" s="2"/>
    </row>
    <row r="27" spans="12:21" x14ac:dyDescent="0.25">
      <c r="M27" s="2"/>
      <c r="N27" s="2"/>
      <c r="O27" s="2"/>
      <c r="P27" s="2"/>
      <c r="Q27" s="2"/>
      <c r="R27" s="2"/>
      <c r="S27" s="2"/>
    </row>
    <row r="42" spans="2:10" ht="33.75" customHeight="1" x14ac:dyDescent="0.25">
      <c r="B42" s="34" t="s">
        <v>52</v>
      </c>
      <c r="C42" s="35"/>
      <c r="D42" s="35"/>
      <c r="E42" s="35"/>
      <c r="F42" s="35"/>
      <c r="G42" s="35"/>
      <c r="H42" s="35"/>
      <c r="I42" s="35"/>
      <c r="J42" s="36"/>
    </row>
    <row r="43" spans="2:10" x14ac:dyDescent="0.25">
      <c r="B43" s="8"/>
      <c r="C43" s="42" t="s">
        <v>17</v>
      </c>
      <c r="D43" s="42"/>
      <c r="E43" s="42" t="s">
        <v>18</v>
      </c>
      <c r="F43" s="42"/>
      <c r="G43" s="43" t="s">
        <v>19</v>
      </c>
      <c r="H43" s="43"/>
      <c r="I43" s="42" t="s">
        <v>18</v>
      </c>
      <c r="J43" s="44"/>
    </row>
    <row r="44" spans="2:10" ht="120" x14ac:dyDescent="0.25">
      <c r="B44" s="11" t="s">
        <v>51</v>
      </c>
      <c r="C44" s="46">
        <v>135</v>
      </c>
      <c r="D44" s="46"/>
      <c r="E44" s="48">
        <v>0.81299999999999994</v>
      </c>
      <c r="F44" s="48"/>
      <c r="G44" s="52">
        <v>31</v>
      </c>
      <c r="H44" s="52"/>
      <c r="I44" s="48">
        <v>0.187</v>
      </c>
      <c r="J44" s="54"/>
    </row>
    <row r="45" spans="2:10" ht="48" x14ac:dyDescent="0.25">
      <c r="B45" s="12" t="s">
        <v>53</v>
      </c>
      <c r="C45" s="45">
        <v>104</v>
      </c>
      <c r="D45" s="45"/>
      <c r="E45" s="49">
        <v>0.627</v>
      </c>
      <c r="F45" s="49"/>
      <c r="G45" s="51">
        <v>62</v>
      </c>
      <c r="H45" s="51"/>
      <c r="I45" s="49">
        <v>0.373</v>
      </c>
      <c r="J45" s="55"/>
    </row>
    <row r="46" spans="2:10" ht="24" x14ac:dyDescent="0.25">
      <c r="B46" s="11" t="s">
        <v>54</v>
      </c>
      <c r="C46" s="46">
        <v>143</v>
      </c>
      <c r="D46" s="46"/>
      <c r="E46" s="48">
        <v>0.86099999999999999</v>
      </c>
      <c r="F46" s="48"/>
      <c r="G46" s="52">
        <v>23</v>
      </c>
      <c r="H46" s="52"/>
      <c r="I46" s="48">
        <v>0.13900000000000001</v>
      </c>
      <c r="J46" s="54"/>
    </row>
    <row r="47" spans="2:10" ht="24" x14ac:dyDescent="0.25">
      <c r="B47" s="21" t="s">
        <v>55</v>
      </c>
      <c r="C47" s="47">
        <v>129</v>
      </c>
      <c r="D47" s="47"/>
      <c r="E47" s="50">
        <v>0.77700000000000002</v>
      </c>
      <c r="F47" s="50"/>
      <c r="G47" s="53">
        <v>37</v>
      </c>
      <c r="H47" s="53"/>
      <c r="I47" s="50">
        <v>0.223</v>
      </c>
      <c r="J47" s="56"/>
    </row>
    <row r="49" spans="12:19" x14ac:dyDescent="0.25">
      <c r="L49" s="2"/>
      <c r="M49" s="2"/>
      <c r="N49" s="2"/>
      <c r="O49" s="2"/>
      <c r="P49" s="2"/>
      <c r="Q49" s="2"/>
      <c r="R49" s="2"/>
    </row>
    <row r="50" spans="12:19" x14ac:dyDescent="0.25">
      <c r="L50" s="2"/>
      <c r="M50" s="2"/>
      <c r="N50" s="2"/>
      <c r="O50" s="2"/>
      <c r="P50" s="2"/>
      <c r="Q50" s="2"/>
      <c r="R50" s="2"/>
    </row>
    <row r="51" spans="12:19" x14ac:dyDescent="0.25">
      <c r="L51" s="2"/>
      <c r="M51" s="3"/>
      <c r="N51" s="3"/>
      <c r="O51" s="3"/>
      <c r="P51" s="3"/>
      <c r="Q51" s="3"/>
      <c r="R51" s="3"/>
    </row>
    <row r="52" spans="12:19" x14ac:dyDescent="0.25">
      <c r="L52" s="2"/>
      <c r="M52" s="3"/>
      <c r="N52" s="3" t="s">
        <v>56</v>
      </c>
      <c r="O52" s="3" t="s">
        <v>57</v>
      </c>
      <c r="P52" s="3" t="s">
        <v>58</v>
      </c>
      <c r="Q52" s="3" t="s">
        <v>59</v>
      </c>
      <c r="R52" s="3"/>
      <c r="S52" s="3"/>
    </row>
    <row r="53" spans="12:19" x14ac:dyDescent="0.25">
      <c r="L53" s="2"/>
      <c r="M53" s="3"/>
      <c r="N53" s="22">
        <v>27</v>
      </c>
      <c r="O53" s="22">
        <v>6</v>
      </c>
      <c r="P53" s="22">
        <v>22</v>
      </c>
      <c r="Q53" s="22">
        <v>75</v>
      </c>
      <c r="R53" s="5"/>
      <c r="S53" s="3"/>
    </row>
    <row r="54" spans="12:19" x14ac:dyDescent="0.25">
      <c r="L54" s="2"/>
      <c r="M54" s="2"/>
      <c r="N54" s="2"/>
      <c r="O54" s="2"/>
      <c r="P54" s="2"/>
      <c r="Q54" s="2"/>
      <c r="R54" s="2"/>
    </row>
    <row r="55" spans="12:19" x14ac:dyDescent="0.25">
      <c r="L55" s="2"/>
      <c r="M55" s="2"/>
      <c r="N55" s="2"/>
      <c r="O55" s="2"/>
      <c r="P55" s="2"/>
      <c r="Q55" s="2"/>
      <c r="R55" s="2"/>
    </row>
    <row r="56" spans="12:19" x14ac:dyDescent="0.25">
      <c r="L56" s="2"/>
      <c r="M56" s="2"/>
      <c r="N56" s="2"/>
      <c r="O56" s="2"/>
      <c r="P56" s="2"/>
      <c r="Q56" s="2"/>
      <c r="R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L68" s="2"/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3"/>
      <c r="O69" s="3"/>
      <c r="P69" s="3"/>
      <c r="Q69" s="3"/>
      <c r="R69" s="3"/>
      <c r="S69" s="3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3"/>
      <c r="O71" s="3"/>
      <c r="P71" s="3"/>
      <c r="Q71" s="3"/>
      <c r="R71" s="3"/>
      <c r="S71" s="3"/>
      <c r="T71" s="2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3"/>
      <c r="T72" s="2"/>
    </row>
    <row r="73" spans="12:20" x14ac:dyDescent="0.25">
      <c r="L73" s="2"/>
      <c r="M73" s="2"/>
      <c r="N73" s="3">
        <v>11</v>
      </c>
      <c r="O73" s="3">
        <v>36</v>
      </c>
      <c r="P73" s="3">
        <v>38</v>
      </c>
      <c r="Q73" s="3">
        <v>5</v>
      </c>
      <c r="R73" s="3">
        <v>17</v>
      </c>
      <c r="S73" s="3"/>
      <c r="T73" s="2"/>
    </row>
    <row r="74" spans="12:20" x14ac:dyDescent="0.25">
      <c r="L74" s="2"/>
      <c r="M74" s="2"/>
      <c r="N74" s="2"/>
      <c r="O74" s="2"/>
      <c r="P74" s="2"/>
      <c r="Q74" s="2"/>
      <c r="R74" s="2"/>
      <c r="S74" s="2"/>
      <c r="T74" s="2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M76" s="2"/>
      <c r="N76" s="2"/>
      <c r="O76" s="2"/>
      <c r="P76" s="2"/>
      <c r="Q76" s="2"/>
      <c r="R76" s="2"/>
      <c r="S76" s="2"/>
      <c r="T76" s="2"/>
    </row>
    <row r="91" spans="12:20" x14ac:dyDescent="0.25">
      <c r="L91" s="2"/>
      <c r="M91" s="2"/>
      <c r="N91" s="2"/>
      <c r="O91" s="2"/>
      <c r="P91" s="2"/>
      <c r="Q91" s="2"/>
      <c r="R91" s="2"/>
    </row>
    <row r="92" spans="12:20" x14ac:dyDescent="0.25">
      <c r="L92" s="2"/>
      <c r="M92" s="2"/>
      <c r="N92" s="2"/>
      <c r="O92" s="2"/>
      <c r="P92" s="2"/>
      <c r="Q92" s="2"/>
      <c r="R92" s="2"/>
      <c r="S92" s="3"/>
      <c r="T92" s="3"/>
    </row>
    <row r="93" spans="12:20" x14ac:dyDescent="0.25">
      <c r="L93" s="2"/>
      <c r="M93" s="2"/>
      <c r="N93" s="3"/>
      <c r="O93" s="3"/>
      <c r="P93" s="3"/>
      <c r="Q93" s="3"/>
      <c r="R93" s="3"/>
      <c r="S93" s="3"/>
      <c r="T93" s="3"/>
    </row>
    <row r="94" spans="12:20" x14ac:dyDescent="0.25"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3"/>
      <c r="S94" s="3"/>
      <c r="T94" s="3"/>
    </row>
    <row r="95" spans="12:20" x14ac:dyDescent="0.25">
      <c r="L95" s="2"/>
      <c r="M95" s="2"/>
      <c r="N95" s="3">
        <v>9</v>
      </c>
      <c r="O95" s="3">
        <v>15</v>
      </c>
      <c r="P95" s="3">
        <v>17</v>
      </c>
      <c r="Q95" s="3">
        <v>85</v>
      </c>
      <c r="R95" s="3"/>
      <c r="S95" s="3"/>
      <c r="T95" s="3"/>
    </row>
    <row r="96" spans="12:20" x14ac:dyDescent="0.25">
      <c r="L96" s="2"/>
      <c r="M96" s="2"/>
      <c r="N96" s="3"/>
      <c r="O96" s="3"/>
      <c r="P96" s="3"/>
      <c r="Q96" s="3"/>
      <c r="R96" s="3"/>
      <c r="S96" s="3"/>
      <c r="T96" s="3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2012-11-26T12:42:51Z</dcterms:modified>
</cp:coreProperties>
</file>