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Taules" sheetId="1" r:id="rId1"/>
    <sheet name="Gràfics" sheetId="2" r:id="rId2"/>
    <sheet name="Comparativa" sheetId="3" r:id="rId3"/>
  </sheets>
  <definedNames/>
  <calcPr fullCalcOnLoad="1"/>
</workbook>
</file>

<file path=xl/sharedStrings.xml><?xml version="1.0" encoding="utf-8"?>
<sst xmlns="http://schemas.openxmlformats.org/spreadsheetml/2006/main" count="469" uniqueCount="190">
  <si>
    <t/>
  </si>
  <si>
    <t>Gènere</t>
  </si>
  <si>
    <t>Masculí</t>
  </si>
  <si>
    <t>Total</t>
  </si>
  <si>
    <t>Respostes</t>
  </si>
  <si>
    <t>%</t>
  </si>
  <si>
    <t>Estudis cursats</t>
  </si>
  <si>
    <t>Batxillerat</t>
  </si>
  <si>
    <t>Cicle formatiu de grau superior</t>
  </si>
  <si>
    <t>Altres</t>
  </si>
  <si>
    <t>Centre de procedència</t>
  </si>
  <si>
    <t>Titulació matriculada</t>
  </si>
  <si>
    <t>Titulació</t>
  </si>
  <si>
    <t>Són els estudis que m'agraden més</t>
  </si>
  <si>
    <t>Sí</t>
  </si>
  <si>
    <t>Són estudis amb una bona sortida laboral</t>
  </si>
  <si>
    <t>Me'ls ha recomanat - la família</t>
  </si>
  <si>
    <t>Me'ls ha recomanat - estudiants o antics estudiants de la UPC</t>
  </si>
  <si>
    <t>Me'ls ha recomanat - el professorat</t>
  </si>
  <si>
    <t>Des de sempre els he volgut fer</t>
  </si>
  <si>
    <t>Ho vaig decidir durant l'ESO</t>
  </si>
  <si>
    <t>Ho vaig decidir durant el batxillerat / CFGS</t>
  </si>
  <si>
    <t>Perquè és una universitat pública</t>
  </si>
  <si>
    <t>Me l'ha recomanada - la família</t>
  </si>
  <si>
    <t>Me l'han recomanada - estudiants o antics estudiants de la UPC</t>
  </si>
  <si>
    <t>Me l'ha recomanada - el professorat</t>
  </si>
  <si>
    <t>Per la facilitat d'accés (proximitat, bona comunicació ...)</t>
  </si>
  <si>
    <t>Per la nota d'accés als estudis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</si>
  <si>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</si>
  <si>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</si>
  <si>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</si>
  <si>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</si>
  <si>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</si>
  <si>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</si>
  <si>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Jornada de portes obertes o visites al Campus de Vilanova i la Geltrú</t>
  </si>
  <si>
    <t>Jornada de portes obertes o visites al Campus d'Igualada</t>
  </si>
  <si>
    <t>Saló de l'Ensenyament o altres fires</t>
  </si>
  <si>
    <t>Sessions informatives de professorat de la UPC al meu centre de secundària</t>
  </si>
  <si>
    <t>Web de la UPC</t>
  </si>
  <si>
    <t>Web de les escoles i facultats de la UPC</t>
  </si>
  <si>
    <t>Facebook (Universitat Politècnica de Catalunya - UPC)</t>
  </si>
  <si>
    <t>Twitter(@la_UPC)</t>
  </si>
  <si>
    <t>Cercadors (Google, Yahoo, altres)</t>
  </si>
  <si>
    <t>Portals educatius</t>
  </si>
  <si>
    <t>Guies informatives dels estudis de la UPC</t>
  </si>
  <si>
    <t>Consultes al servei d'informació de la UPC</t>
  </si>
  <si>
    <t>Escola Oficial d'Idiomes: curs de nivell 5 o certificat avançat 2</t>
  </si>
  <si>
    <t>British Council: curs First Certificate</t>
  </si>
  <si>
    <t>Certificat de llengües de les universitats de Catalunya (CLUC)</t>
  </si>
  <si>
    <t>No disposo de cap d'aquests certificats</t>
  </si>
  <si>
    <t>DADES GENERALS</t>
  </si>
  <si>
    <r>
      <rPr>
        <b/>
        <sz val="12"/>
        <color indexed="9"/>
        <rFont val="Verdana"/>
        <family val="2"/>
      </rPr>
      <t>ENQUESTA PER A L'ESTUDIANTAT DE NOU INGRÉS</t>
    </r>
    <r>
      <rPr>
        <b/>
        <sz val="10"/>
        <color indexed="9"/>
        <rFont val="Verdana"/>
        <family val="2"/>
      </rPr>
      <t xml:space="preserve">
CURS 2017-2018</t>
    </r>
  </si>
  <si>
    <r>
      <rPr>
        <b/>
        <sz val="10"/>
        <color indexed="23"/>
        <rFont val="Verdana"/>
        <family val="2"/>
      </rPr>
      <t xml:space="preserve">1. Per què has escollit els estudis en què t’has matriculat?
</t>
    </r>
    <r>
      <rPr>
        <sz val="10"/>
        <color indexed="23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</si>
  <si>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indexed="23"/>
        <rFont val="Verdana"/>
        <family val="2"/>
      </rPr>
      <t>(pots marcar més d'una opció)</t>
    </r>
  </si>
  <si>
    <t>4. Com has obtingut informació de la UPC?</t>
  </si>
  <si>
    <t xml:space="preserve">4.1. Has participat en activitats d'orientació dels estudis de la UPC? </t>
  </si>
  <si>
    <r>
      <t xml:space="preserve">4.2. Quins canals has utilitzat per informar-te? 
</t>
    </r>
    <r>
      <rPr>
        <sz val="10"/>
        <color indexed="23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</si>
  <si>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indexed="23"/>
        <rFont val="Verdana"/>
        <family val="2"/>
      </rPr>
      <t>(opció única)</t>
    </r>
  </si>
  <si>
    <t>(pots marcar més d'una opció)</t>
  </si>
  <si>
    <r>
      <t xml:space="preserve">Quan vas decidir que faries aquests estudis?
</t>
    </r>
    <r>
      <rPr>
        <sz val="12"/>
        <color indexed="23"/>
        <rFont val="Verdana"/>
        <family val="2"/>
      </rPr>
      <t>(opció única)</t>
    </r>
  </si>
  <si>
    <r>
      <t xml:space="preserve">Per què has escollit els estudis en què t’has matriculat?
</t>
    </r>
    <r>
      <rPr>
        <sz val="12"/>
        <color indexed="23"/>
        <rFont val="Verdana"/>
        <family val="2"/>
      </rPr>
      <t>(pots marcar més d'una opció)</t>
    </r>
  </si>
  <si>
    <t xml:space="preserve">Has participat en activitats d'orientació dels estudis de la UPC? </t>
  </si>
  <si>
    <r>
      <t xml:space="preserve">Quins canals has utilitzat per informar-te? 
</t>
    </r>
    <r>
      <rPr>
        <sz val="12"/>
        <color indexed="23"/>
        <rFont val="Verdana"/>
        <family val="2"/>
      </rPr>
      <t>(pots marcar més d'una opció)</t>
    </r>
  </si>
  <si>
    <r>
      <t>5. Per graduar-te a la UPC hauràs d'acreditar la competència en una tercera llengua. Disposes d'algun d'aquests certificats d'anglès de nivell B2.2?</t>
    </r>
    <r>
      <rPr>
        <sz val="10"/>
        <color indexed="23"/>
        <rFont val="Verdana"/>
        <family val="2"/>
      </rPr>
      <t xml:space="preserve"> </t>
    </r>
    <r>
      <rPr>
        <b/>
        <sz val="10"/>
        <color indexed="23"/>
        <rFont val="Verdana"/>
        <family val="2"/>
      </rPr>
      <t xml:space="preserve">
</t>
    </r>
    <r>
      <rPr>
        <sz val="10"/>
        <color indexed="23"/>
        <rFont val="Verdana"/>
        <family val="2"/>
      </rPr>
      <t>(pots marcar més d'una opció)</t>
    </r>
  </si>
  <si>
    <r>
      <t>Per graduar-te a la UPC hauràs d'acreditar la competència en una tercera llengua. Disposes d'algun d'aquests certificats d'anglès de nivell B2.2?</t>
    </r>
    <r>
      <rPr>
        <sz val="12"/>
        <color indexed="23"/>
        <rFont val="Verdana"/>
        <family val="2"/>
      </rPr>
      <t xml:space="preserve"> </t>
    </r>
    <r>
      <rPr>
        <b/>
        <sz val="12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(pots marcar més d'una opció)</t>
    </r>
  </si>
  <si>
    <r>
      <t xml:space="preserve">Per què has triat aquesta escola/facultat per cursar aquests estudis?
</t>
    </r>
    <r>
      <rPr>
        <sz val="12"/>
        <color indexed="23"/>
        <rFont val="Verdana"/>
        <family val="2"/>
      </rPr>
      <t>(pots marcar més d'una opció)</t>
    </r>
  </si>
  <si>
    <t>2016 - 2017</t>
  </si>
  <si>
    <t>2017 - 2018</t>
  </si>
  <si>
    <t>Ho vaig decidir en el moment de triar l'opció universitària</t>
  </si>
  <si>
    <t>Crec que és l'única que ofereix aquests estudis</t>
  </si>
  <si>
    <t>CENTRE DE LA IMATGE I LA TECNOLOGIA MULTIMÈDIA</t>
  </si>
  <si>
    <t>Femení</t>
  </si>
  <si>
    <t>Grau en Disseny i Desenv. de Videojocs</t>
  </si>
  <si>
    <t>Grau en Disseny i Desenv. de Videojocs (anglès)</t>
  </si>
  <si>
    <t>Grau en Disseny, Animació i Art Digital</t>
  </si>
  <si>
    <t>Grau en Multimèdia</t>
  </si>
  <si>
    <t>Arenys de Mar - IES Els Tres Turons (Fondo de les Creus, s/n)</t>
  </si>
  <si>
    <t>Artés - IES Miquel Bosch i Jover (C. Arquitecte Gaudí, 2-4)</t>
  </si>
  <si>
    <t>Badalona - Badalonès (C. Arbres, 17)</t>
  </si>
  <si>
    <t>Badalona - Maristes Champagnat (C. Dos de Maig, 67)</t>
  </si>
  <si>
    <t>Barcelona - Calassanç (C. Joan de Peguera, 42)</t>
  </si>
  <si>
    <t>Barcelona - Closa (C. Emili Roca, 22)</t>
  </si>
  <si>
    <t>Barcelona - Escola d' Art Massana (C. Hospital, 56)</t>
  </si>
  <si>
    <t>Barcelona - Escola Pia Balmes (C. Balmes, 208)</t>
  </si>
  <si>
    <t>Barcelona - Escola Tècnica Professional de El Clot (C. València, 680)</t>
  </si>
  <si>
    <t>Barcelona - Frederic Mistral/Tècnic Eulàlia (C. Pere II de Muntada, 8)</t>
  </si>
  <si>
    <t>Barcelona - IES Anna Gironella de Mundet (Pg. Vall d'Hebron, 171)</t>
  </si>
  <si>
    <t>Barcelona - IES Ausiàs March (Av. d'Esplugues, 38)</t>
  </si>
  <si>
    <t>Barcelona - IES Fort Pius (C. Ausias March, 78)</t>
  </si>
  <si>
    <t>Barcelona - IES Les Corts (Travessera de les Corts, 131-159)</t>
  </si>
  <si>
    <t>Barcelona - IES LLuís Domènech i Montaner (C/ Al•lumini 48)</t>
  </si>
  <si>
    <t>Barcelona - IES Maragall (C. Provença, 187)</t>
  </si>
  <si>
    <t>Barcelona - IES Mitjans Audiovisuals (Via Laietana, 48)</t>
  </si>
  <si>
    <t>Barcelona - IES Montserrat (C. Copèrnic, 84)</t>
  </si>
  <si>
    <t>Barcelona - IES Salvador Espriu (Pl. de les Glòries Catalanes, 20)</t>
  </si>
  <si>
    <t>Barcelona - Institució Cultural del C.I.C. (Via Augusta, 205)</t>
  </si>
  <si>
    <t>Barcelona - Jesús Maria (Av. Meridiana, 392-406)</t>
  </si>
  <si>
    <t>Barcelona - Jesús, Maria i Josep (C. Sant Sebastià, 55)</t>
  </si>
  <si>
    <t>Barcelona - Josep Tous (C. Begur, 10-20)</t>
  </si>
  <si>
    <t>Barcelona - Mare de Déu del Roser-Amílcar (C. Amílcar, 10 (entrada Pça Santa Eulàlia 1)</t>
  </si>
  <si>
    <t>Barcelona - Nuestra Señora de los Ángeles (C. Sagrera, 68-80)</t>
  </si>
  <si>
    <t>Barcelona - Maristes Sants - les Corts (C. Vallespir, 160)</t>
  </si>
  <si>
    <t>Barcelona - Pare Damià dels Sagrats Cors (Av. Vallvirera, 10)</t>
  </si>
  <si>
    <t>Barcelona - Proa (C. Almeria, 57)</t>
  </si>
  <si>
    <t>Barcelona - Sant Ignasi (C. Carrasco i Formiguera, 32)</t>
  </si>
  <si>
    <t>Barcelona - Vedruna-Gràcia (C. Gran de Gràcia, 234-236)</t>
  </si>
  <si>
    <t>Blanes - IES Sa Palomera (C. Villar Petit, s/n)</t>
  </si>
  <si>
    <t>Cambrils - IES Cambrils (Pl. Ajuntament, 7)</t>
  </si>
  <si>
    <t>Castellbisbal - Institut Escola Les Vinyes (C. Major, 109)</t>
  </si>
  <si>
    <t>Cerdanyola del Vallès - IES Gorgs (C. de Àliga, 65)</t>
  </si>
  <si>
    <t>Cerdanyola del Vallès - IES Jaume Mimó (Serra de Galliners, s/n)</t>
  </si>
  <si>
    <t>Esparreguera - IES El Castell (Av. de Barcelona, s/n)</t>
  </si>
  <si>
    <t>Esplugues de Llobregat - IES La Mallola (C. Andreu Amat, s/n)</t>
  </si>
  <si>
    <t>Gavà - IES de Bruguers (C. Jaume I, 4)</t>
  </si>
  <si>
    <t>Guissona - IES de Guissona (C. Castanyers, 13)</t>
  </si>
  <si>
    <t>Hostalric - IES Vescomtat de Cabrera (Pl. Catalunya, 1)</t>
  </si>
  <si>
    <t>Igualada - IES Joan Mercader (C. Sant Vicenç, 27)</t>
  </si>
  <si>
    <t>Igualada - IES Pere Vives i Vich (Av. Emili Vallès, 7)</t>
  </si>
  <si>
    <t>La Bisbal d'Empordà - IES La Bisbal (C. Eusebi Díaz Costa, 16-38)</t>
  </si>
  <si>
    <t>La Garriga - SEK-Catalunya (Av. els Tremolenchs, 24-26)</t>
  </si>
  <si>
    <t>La Roca del Vallès - IES de la Roca del Vallès (Pl. Sant Jordi, s/n)</t>
  </si>
  <si>
    <t>La Seu d'Urgell - IES Joan Brudieu (Dr. Iglesias Navarri, 27)</t>
  </si>
  <si>
    <t>L'Hospitalet de Llobregat - IES Santa Eulàlia (Pl. Pius XII, s/n)</t>
  </si>
  <si>
    <t>Lleida - IES Josep Lladonosa (Pl. Maria Rúbies s/n)</t>
  </si>
  <si>
    <t>Lleida - Les Heures (Av. Alcalde Rovira Roure, 4)</t>
  </si>
  <si>
    <t>Manresa - IES Lacetània (Av. Bases de Manresa, 51-59)</t>
  </si>
  <si>
    <t>Manresa - IES Pius Font i Quer (C. Amadeu Vives, s/n)</t>
  </si>
  <si>
    <t>Martorell - IES Joan Oró (C. Feliu Duran i Canyameres, 7)</t>
  </si>
  <si>
    <t>Masquefa - SES de Masquefa (Av. Línia, 16-18)</t>
  </si>
  <si>
    <t>Matadepera - IES Matadepera (Av. del Mas Sot, 4-10)</t>
  </si>
  <si>
    <t>Mataró - Escola Pia de Mataró (C/ Sant Agustí, 59)</t>
  </si>
  <si>
    <t>Mataró - Gem (C. Ávila, 9-45)</t>
  </si>
  <si>
    <t>Mollerussa - La Salle (C. Ferrer i Busquets, 17)</t>
  </si>
  <si>
    <t>Mollet del Vallès - IES de Mollet del Vallès IV (C. Can Flequer s/n)</t>
  </si>
  <si>
    <t>Mollet del Vallès - IES Gallecs (Pg. Cesc Bas, 3)</t>
  </si>
  <si>
    <t>Montcada i Reixac - La Salle Montcada (P. Sant Joan Baptista de La Salle, 1)</t>
  </si>
  <si>
    <t>Montgat - Mireia (C. Marina, 49)</t>
  </si>
  <si>
    <t>Palafolls - IES Font del Ferro (Camí de la Ciutadella, s/n)</t>
  </si>
  <si>
    <t>Parets del Vallès - IES Torre de Malla (abans Ies de Parets) (Av. Espanya, 116)</t>
  </si>
  <si>
    <t>Ripollet - IES Palau Ausit (Ctra. de Santiga, 56)</t>
  </si>
  <si>
    <t>Rubí - IES Duc de Montblanc (Av. Can Fatjó, s/n)</t>
  </si>
  <si>
    <t>Rubí - Maristes Rubí (C. Magallanes, 65)</t>
  </si>
  <si>
    <t>Sabadell - IES Escola Industrial (C. Calderón, 56)</t>
  </si>
  <si>
    <t>Sabadell - IES Ferran Casablancas (C. Mare de les Aigües, 2)</t>
  </si>
  <si>
    <t>Sabadell - Ramar 2 (C. Escola Pia, 27-33)</t>
  </si>
  <si>
    <t>Sant Boi de Llobregat - IES Joaquim Rubió i Ors (C. Pau Claris, 4)</t>
  </si>
  <si>
    <t>Sant Celoni - IES Baix Montseny (Ctra. de Campins, s/n)</t>
  </si>
  <si>
    <t>Sant Cugat del Vallès - IES Angeleta Ferrer i Sensat (C. Granollers, 43)</t>
  </si>
  <si>
    <t>Sant Cugat del Vallès - IES Arnau Cadell (Av. Villadelprat, 91-93)</t>
  </si>
  <si>
    <t>Sant Joan Despí - IES Francesc Ferrer i Guàrdia (Av. de la Generalitat, 30)</t>
  </si>
  <si>
    <t>Sant Pere de Ribes - IES Can Puig (C. Joan Maragall, s/n)</t>
  </si>
  <si>
    <t>Sant Sadurní d'Anoia - Sant Josep (C. Germans de Sant Gabriel, 2-7)</t>
  </si>
  <si>
    <t>Sant Vicenç de Castellet - IES Castellet (C. Bisbe Perelló, s/n)</t>
  </si>
  <si>
    <t>Santa Coloma de Gramenet - IES Puig Castellar (C. Anselm de Rius, 10)</t>
  </si>
  <si>
    <t>Súria - IES Mig-Món (C. Ramon i Cajal, 9-11)</t>
  </si>
  <si>
    <t>Tarragona - IES Antoni de Martí i Franquès (C. Enric d'Ossó, 3)</t>
  </si>
  <si>
    <t>Tarragona - La Salle (Ctra. De Valls, s/n)</t>
  </si>
  <si>
    <t>Terrassa - Cultura Pràctica (C. Sant Pere, 36-38)</t>
  </si>
  <si>
    <t>Terrassa - Escola Pia de Terrassa (Camí Fondo, 29-33)</t>
  </si>
  <si>
    <t>Terrassa - IES de Terrassa (Rbla. d'Egara, 331)</t>
  </si>
  <si>
    <t>Terrassa - IES Montserrat Roig (C. Cervantes, 46)</t>
  </si>
  <si>
    <t>Terrassa - IES Nicolau Copèrnic (Torrent el Batlle, 10)</t>
  </si>
  <si>
    <t>Terrassa - IES Torre del Palau (Can Boada del Pi, s/n)</t>
  </si>
  <si>
    <t>Terrassa - Mare de Déu del Carme (C. Voluntaris Olímpics, 54)</t>
  </si>
  <si>
    <t>Terrassa - Petit Estel-La Nova (C. Puig Novell, 18)</t>
  </si>
  <si>
    <t>Terrassa - Sagrado Corazón de Jesús (C. Pare Font, 152)</t>
  </si>
  <si>
    <t>Tona - Pive (C. Joan Llusà, 39)</t>
  </si>
  <si>
    <t>Valls - IES Jaume Huguet (C. Creu de Cames, s/n)</t>
  </si>
  <si>
    <t>Valls - IES Narcís Oller (C. Francesc Gumà Ferran, 1)</t>
  </si>
  <si>
    <t>Cambridge: First Certificate in English (FCE)</t>
  </si>
  <si>
    <t>Tecnològic</t>
  </si>
  <si>
    <t>Científic</t>
  </si>
  <si>
    <t>Tecnològic-Científic</t>
  </si>
  <si>
    <t>C. Socials i humanitats</t>
  </si>
  <si>
    <t>Artístic</t>
  </si>
  <si>
    <t>Cicle formatiu o altres batxillerats</t>
  </si>
  <si>
    <t>Ns/Nc</t>
  </si>
  <si>
    <t>No he assistit a cap jornada de portes obertes, però he visitat el CITM anteriorment</t>
  </si>
  <si>
    <r>
      <t>7. Vas assistir a alguna de les jornades de portes obertes del grau en què t'has matriculat?</t>
    </r>
    <r>
      <rPr>
        <b/>
        <sz val="10"/>
        <color indexed="23"/>
        <rFont val="Verdana"/>
        <family val="2"/>
      </rPr>
      <t xml:space="preserve">
</t>
    </r>
    <r>
      <rPr>
        <sz val="10"/>
        <color indexed="23"/>
        <rFont val="Verdana"/>
        <family val="2"/>
      </rPr>
      <t>(opció única)</t>
    </r>
  </si>
  <si>
    <r>
      <t>6. Especifica el teu tipus de batxillerat o cicle formatiu de procedència</t>
    </r>
    <r>
      <rPr>
        <b/>
        <sz val="10"/>
        <color indexed="23"/>
        <rFont val="Verdana"/>
        <family val="2"/>
      </rPr>
      <t xml:space="preserve">
</t>
    </r>
    <r>
      <rPr>
        <sz val="10"/>
        <color indexed="23"/>
        <rFont val="Verdana"/>
        <family val="2"/>
      </rPr>
      <t>(opció única)</t>
    </r>
  </si>
  <si>
    <r>
      <t>8. Has comparat el grau en què t'has matriculat amb altres similars?</t>
    </r>
    <r>
      <rPr>
        <b/>
        <sz val="10"/>
        <color indexed="23"/>
        <rFont val="Verdana"/>
        <family val="2"/>
      </rPr>
      <t xml:space="preserve">
</t>
    </r>
    <r>
      <rPr>
        <sz val="10"/>
        <color indexed="23"/>
        <rFont val="Verdana"/>
        <family val="2"/>
      </rPr>
      <t>(opció única)</t>
    </r>
  </si>
  <si>
    <r>
      <t>Especifica el teu tipus de batxillerat o cicle formatiu de procedència</t>
    </r>
    <r>
      <rPr>
        <b/>
        <sz val="12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(opció única) *No es tenen en compte les respostes "Ns/Nc"</t>
    </r>
  </si>
  <si>
    <r>
      <t>7. Vas assistir a alguna de les jornades de portes obertes del grau en què t'has matriculat?</t>
    </r>
    <r>
      <rPr>
        <b/>
        <sz val="12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(opció única) *No es tenen en compte les respostes "Ns/Nc"</t>
    </r>
  </si>
  <si>
    <r>
      <t>8. Has comparat el grau en què t'has matriculat amb altres similars?</t>
    </r>
    <r>
      <rPr>
        <b/>
        <sz val="12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(opció única) *No es tenen en compte les respostes "Ns/Nc"</t>
    </r>
  </si>
  <si>
    <r>
      <t xml:space="preserve">
</t>
    </r>
    <r>
      <rPr>
        <sz val="12"/>
        <color indexed="23"/>
        <rFont val="Verdana"/>
        <family val="2"/>
      </rPr>
      <t>(pots marcar més d'una opció) *Això ha canviat respecte l'enquesta del curs 2017/18</t>
    </r>
  </si>
  <si>
    <t>Les següents preguntes no constaven a l'enquesta del curs 2016/17 per tant l'anàlisi només està disponible pel curs 2017/18</t>
  </si>
  <si>
    <r>
      <t>Has comparat el grau en què t'has matriculat amb altres similars?</t>
    </r>
    <r>
      <rPr>
        <b/>
        <sz val="12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(opció única) *No es tenen en compte les respostes "Ns/Nc"</t>
    </r>
  </si>
  <si>
    <r>
      <t>Vas assistir a alguna de les jornades de portes obertes del grau en què t'has matriculat?</t>
    </r>
    <r>
      <rPr>
        <b/>
        <sz val="12"/>
        <color indexed="23"/>
        <rFont val="Verdana"/>
        <family val="2"/>
      </rPr>
      <t xml:space="preserve">
</t>
    </r>
    <r>
      <rPr>
        <sz val="12"/>
        <color indexed="23"/>
        <rFont val="Verdana"/>
        <family val="2"/>
      </rPr>
      <t>(opció única) *No es tenen en compte les respostes "Ns/Nc"</t>
    </r>
  </si>
  <si>
    <t>N</t>
  </si>
  <si>
    <t>Grau en Disseny i Desenv.de Videojocs (anglès)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</si>
</sst>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###0.0"/>
  </numFmts>
  <fonts count="69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9"/>
      <name val="Arial Bold"/>
      <family val="0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10"/>
      <name val="Verdana"/>
      <family val="2"/>
    </font>
    <font>
      <b/>
      <sz val="12"/>
      <color indexed="8"/>
      <name val="Arial Bold"/>
      <family val="0"/>
    </font>
    <font>
      <b/>
      <sz val="12"/>
      <color indexed="23"/>
      <name val="Verdana"/>
      <family val="2"/>
    </font>
    <font>
      <sz val="12"/>
      <color indexed="23"/>
      <name val="Verdana"/>
      <family val="2"/>
    </font>
    <font>
      <b/>
      <sz val="9"/>
      <color indexed="8"/>
      <name val="Arial Bold"/>
      <family val="0"/>
    </font>
    <font>
      <sz val="2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8"/>
      <name val="Verdana"/>
      <family val="2"/>
    </font>
    <font>
      <b/>
      <sz val="16"/>
      <color indexed="57"/>
      <name val="Arial"/>
      <family val="2"/>
    </font>
    <font>
      <b/>
      <sz val="11"/>
      <color indexed="63"/>
      <name val="Verdana"/>
      <family val="2"/>
    </font>
    <font>
      <b/>
      <sz val="10"/>
      <color indexed="63"/>
      <name val="Verdana"/>
      <family val="2"/>
    </font>
    <font>
      <b/>
      <sz val="14"/>
      <color indexed="8"/>
      <name val="Verdana"/>
      <family val="2"/>
    </font>
    <font>
      <b/>
      <sz val="22"/>
      <color indexed="57"/>
      <name val="Arial"/>
      <family val="2"/>
    </font>
    <font>
      <b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 tint="-0.4999699890613556"/>
      <name val="Calibri"/>
      <family val="2"/>
    </font>
    <font>
      <sz val="10"/>
      <color theme="1"/>
      <name val="Verdana"/>
      <family val="2"/>
    </font>
    <font>
      <b/>
      <sz val="10"/>
      <color theme="0" tint="-0.4999699890613556"/>
      <name val="Verdana"/>
      <family val="2"/>
    </font>
    <font>
      <b/>
      <sz val="10"/>
      <color theme="0"/>
      <name val="Verdana"/>
      <family val="2"/>
    </font>
    <font>
      <b/>
      <sz val="12"/>
      <color theme="0" tint="-0.4999699890613556"/>
      <name val="Verdana"/>
      <family val="2"/>
    </font>
    <font>
      <b/>
      <sz val="16"/>
      <color theme="9" tint="-0.4999699890613556"/>
      <name val="Arial"/>
      <family val="2"/>
    </font>
    <font>
      <b/>
      <sz val="11"/>
      <color theme="0" tint="-0.4999699890613556"/>
      <name val="Calibri"/>
      <family val="2"/>
    </font>
    <font>
      <b/>
      <sz val="11"/>
      <color theme="2" tint="-0.7499799728393555"/>
      <name val="Verdana"/>
      <family val="2"/>
    </font>
    <font>
      <sz val="10"/>
      <color theme="0" tint="-0.4999699890613556"/>
      <name val="Verdana"/>
      <family val="2"/>
    </font>
    <font>
      <b/>
      <sz val="10"/>
      <color theme="2" tint="-0.7499799728393555"/>
      <name val="Verdana"/>
      <family val="2"/>
    </font>
    <font>
      <b/>
      <sz val="22"/>
      <color theme="9" tint="-0.4999699890613556"/>
      <name val="Arial"/>
      <family val="2"/>
    </font>
    <font>
      <b/>
      <sz val="14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/>
      <right/>
      <top/>
      <bottom style="thin"/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17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right" vertical="center"/>
    </xf>
    <xf numFmtId="173" fontId="1" fillId="0" borderId="12" xfId="0" applyNumberFormat="1" applyFont="1" applyBorder="1" applyAlignment="1">
      <alignment horizontal="right" vertical="center"/>
    </xf>
    <xf numFmtId="172" fontId="1" fillId="0" borderId="12" xfId="0" applyNumberFormat="1" applyFont="1" applyBorder="1" applyAlignment="1">
      <alignment horizontal="right" vertical="center"/>
    </xf>
    <xf numFmtId="172" fontId="1" fillId="0" borderId="13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3" fontId="1" fillId="0" borderId="15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0" fontId="57" fillId="33" borderId="16" xfId="60" applyFont="1" applyFill="1" applyBorder="1" applyAlignment="1">
      <alignment vertical="center"/>
    </xf>
    <xf numFmtId="0" fontId="57" fillId="33" borderId="0" xfId="60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172" fontId="1" fillId="0" borderId="0" xfId="0" applyNumberFormat="1" applyFont="1" applyBorder="1" applyAlignment="1">
      <alignment horizontal="right" vertical="center"/>
    </xf>
    <xf numFmtId="17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 wrapText="1"/>
    </xf>
    <xf numFmtId="0" fontId="59" fillId="33" borderId="16" xfId="6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72" fontId="1" fillId="34" borderId="0" xfId="0" applyNumberFormat="1" applyFont="1" applyFill="1" applyBorder="1" applyAlignment="1">
      <alignment horizontal="right" vertical="center"/>
    </xf>
    <xf numFmtId="173" fontId="1" fillId="34" borderId="0" xfId="0" applyNumberFormat="1" applyFont="1" applyFill="1" applyBorder="1" applyAlignment="1">
      <alignment horizontal="right" vertical="center"/>
    </xf>
    <xf numFmtId="0" fontId="60" fillId="34" borderId="0" xfId="0" applyFont="1" applyFill="1" applyAlignment="1">
      <alignment horizontal="center" vertical="center" wrapText="1"/>
    </xf>
    <xf numFmtId="0" fontId="61" fillId="33" borderId="0" xfId="6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1" fillId="34" borderId="0" xfId="0" applyFont="1" applyFill="1" applyBorder="1" applyAlignment="1">
      <alignment horizontal="left" vertical="top" wrapText="1"/>
    </xf>
    <xf numFmtId="174" fontId="1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wrapText="1"/>
    </xf>
    <xf numFmtId="0" fontId="61" fillId="33" borderId="0" xfId="60" applyFont="1" applyFill="1" applyBorder="1" applyAlignment="1">
      <alignment horizontal="left" vertical="center" wrapText="1"/>
    </xf>
    <xf numFmtId="0" fontId="1" fillId="18" borderId="17" xfId="0" applyFont="1" applyFill="1" applyBorder="1" applyAlignment="1">
      <alignment wrapText="1"/>
    </xf>
    <xf numFmtId="0" fontId="1" fillId="18" borderId="18" xfId="0" applyFont="1" applyFill="1" applyBorder="1" applyAlignment="1">
      <alignment wrapText="1"/>
    </xf>
    <xf numFmtId="0" fontId="1" fillId="18" borderId="19" xfId="0" applyFont="1" applyFill="1" applyBorder="1" applyAlignment="1">
      <alignment wrapText="1"/>
    </xf>
    <xf numFmtId="0" fontId="2" fillId="18" borderId="20" xfId="0" applyFont="1" applyFill="1" applyBorder="1" applyAlignment="1">
      <alignment horizontal="center" wrapText="1"/>
    </xf>
    <xf numFmtId="0" fontId="2" fillId="18" borderId="21" xfId="0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center" wrapText="1"/>
    </xf>
    <xf numFmtId="0" fontId="1" fillId="0" borderId="0" xfId="51" applyFont="1" applyBorder="1" applyAlignment="1">
      <alignment horizontal="left" vertical="top" wrapText="1"/>
      <protection/>
    </xf>
    <xf numFmtId="172" fontId="1" fillId="0" borderId="0" xfId="51" applyNumberFormat="1" applyFont="1" applyBorder="1" applyAlignment="1">
      <alignment horizontal="right" vertical="center"/>
      <protection/>
    </xf>
    <xf numFmtId="173" fontId="1" fillId="0" borderId="0" xfId="51" applyNumberFormat="1" applyFont="1" applyBorder="1" applyAlignment="1">
      <alignment horizontal="right" vertical="center"/>
      <protection/>
    </xf>
    <xf numFmtId="0" fontId="11" fillId="34" borderId="0" xfId="51" applyFont="1" applyFill="1" applyBorder="1" applyAlignment="1">
      <alignment horizontal="left" vertical="center" wrapText="1"/>
      <protection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173" fontId="1" fillId="0" borderId="25" xfId="0" applyNumberFormat="1" applyFont="1" applyBorder="1" applyAlignment="1">
      <alignment horizontal="right" vertical="center"/>
    </xf>
    <xf numFmtId="172" fontId="1" fillId="0" borderId="25" xfId="0" applyNumberFormat="1" applyFont="1" applyBorder="1" applyAlignment="1">
      <alignment horizontal="right" vertical="center"/>
    </xf>
    <xf numFmtId="172" fontId="1" fillId="0" borderId="26" xfId="0" applyNumberFormat="1" applyFont="1" applyBorder="1" applyAlignment="1">
      <alignment horizontal="right" vertical="center"/>
    </xf>
    <xf numFmtId="173" fontId="1" fillId="0" borderId="27" xfId="0" applyNumberFormat="1" applyFont="1" applyBorder="1" applyAlignment="1">
      <alignment horizontal="right" vertical="center"/>
    </xf>
    <xf numFmtId="172" fontId="1" fillId="0" borderId="27" xfId="0" applyNumberFormat="1" applyFont="1" applyBorder="1" applyAlignment="1">
      <alignment horizontal="right" vertical="center"/>
    </xf>
    <xf numFmtId="0" fontId="0" fillId="34" borderId="0" xfId="0" applyFill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34" borderId="30" xfId="0" applyFill="1" applyBorder="1" applyAlignment="1">
      <alignment/>
    </xf>
    <xf numFmtId="0" fontId="1" fillId="0" borderId="31" xfId="0" applyFont="1" applyBorder="1" applyAlignment="1">
      <alignment horizontal="left" vertical="top" wrapText="1"/>
    </xf>
    <xf numFmtId="172" fontId="1" fillId="0" borderId="32" xfId="0" applyNumberFormat="1" applyFont="1" applyBorder="1" applyAlignment="1">
      <alignment horizontal="right" vertical="center"/>
    </xf>
    <xf numFmtId="173" fontId="1" fillId="0" borderId="33" xfId="0" applyNumberFormat="1" applyFont="1" applyBorder="1" applyAlignment="1">
      <alignment horizontal="right" vertical="center"/>
    </xf>
    <xf numFmtId="172" fontId="1" fillId="0" borderId="33" xfId="0" applyNumberFormat="1" applyFont="1" applyBorder="1" applyAlignment="1">
      <alignment horizontal="right" vertical="center"/>
    </xf>
    <xf numFmtId="172" fontId="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left" vertical="top" wrapText="1"/>
    </xf>
    <xf numFmtId="172" fontId="1" fillId="6" borderId="27" xfId="0" applyNumberFormat="1" applyFont="1" applyFill="1" applyBorder="1" applyAlignment="1">
      <alignment horizontal="right" vertical="center"/>
    </xf>
    <xf numFmtId="173" fontId="1" fillId="6" borderId="36" xfId="0" applyNumberFormat="1" applyFont="1" applyFill="1" applyBorder="1" applyAlignment="1">
      <alignment horizontal="right" vertical="center"/>
    </xf>
    <xf numFmtId="172" fontId="1" fillId="6" borderId="12" xfId="0" applyNumberFormat="1" applyFont="1" applyFill="1" applyBorder="1" applyAlignment="1">
      <alignment horizontal="right" vertical="center"/>
    </xf>
    <xf numFmtId="173" fontId="1" fillId="6" borderId="37" xfId="0" applyNumberFormat="1" applyFont="1" applyFill="1" applyBorder="1" applyAlignment="1">
      <alignment horizontal="right" vertical="center"/>
    </xf>
    <xf numFmtId="172" fontId="1" fillId="6" borderId="25" xfId="0" applyNumberFormat="1" applyFont="1" applyFill="1" applyBorder="1" applyAlignment="1">
      <alignment horizontal="right" vertical="center"/>
    </xf>
    <xf numFmtId="173" fontId="1" fillId="6" borderId="38" xfId="0" applyNumberFormat="1" applyFont="1" applyFill="1" applyBorder="1" applyAlignment="1">
      <alignment horizontal="right" vertical="center"/>
    </xf>
    <xf numFmtId="172" fontId="1" fillId="6" borderId="15" xfId="0" applyNumberFormat="1" applyFont="1" applyFill="1" applyBorder="1" applyAlignment="1">
      <alignment horizontal="right" vertical="center"/>
    </xf>
    <xf numFmtId="173" fontId="1" fillId="6" borderId="39" xfId="0" applyNumberFormat="1" applyFont="1" applyFill="1" applyBorder="1" applyAlignment="1">
      <alignment horizontal="right" vertical="center"/>
    </xf>
    <xf numFmtId="0" fontId="1" fillId="18" borderId="28" xfId="0" applyFont="1" applyFill="1" applyBorder="1" applyAlignment="1">
      <alignment wrapText="1"/>
    </xf>
    <xf numFmtId="0" fontId="1" fillId="18" borderId="40" xfId="0" applyFont="1" applyFill="1" applyBorder="1" applyAlignment="1">
      <alignment wrapText="1"/>
    </xf>
    <xf numFmtId="0" fontId="1" fillId="18" borderId="29" xfId="0" applyFont="1" applyFill="1" applyBorder="1" applyAlignment="1">
      <alignment wrapText="1"/>
    </xf>
    <xf numFmtId="172" fontId="1" fillId="6" borderId="33" xfId="0" applyNumberFormat="1" applyFont="1" applyFill="1" applyBorder="1" applyAlignment="1">
      <alignment horizontal="right" vertical="center"/>
    </xf>
    <xf numFmtId="173" fontId="1" fillId="6" borderId="41" xfId="0" applyNumberFormat="1" applyFont="1" applyFill="1" applyBorder="1" applyAlignment="1">
      <alignment horizontal="right" vertical="center"/>
    </xf>
    <xf numFmtId="173" fontId="1" fillId="6" borderId="30" xfId="0" applyNumberFormat="1" applyFont="1" applyFill="1" applyBorder="1" applyAlignment="1">
      <alignment horizontal="right" vertical="center"/>
    </xf>
    <xf numFmtId="174" fontId="1" fillId="6" borderId="38" xfId="0" applyNumberFormat="1" applyFont="1" applyFill="1" applyBorder="1" applyAlignment="1">
      <alignment horizontal="right" vertical="center"/>
    </xf>
    <xf numFmtId="0" fontId="62" fillId="34" borderId="0" xfId="0" applyFont="1" applyFill="1" applyAlignment="1">
      <alignment horizontal="center"/>
    </xf>
    <xf numFmtId="0" fontId="12" fillId="0" borderId="0" xfId="0" applyFont="1" applyAlignment="1">
      <alignment/>
    </xf>
    <xf numFmtId="0" fontId="57" fillId="33" borderId="0" xfId="60" applyFont="1" applyFill="1" applyBorder="1" applyAlignment="1">
      <alignment horizontal="left" vertical="center"/>
    </xf>
    <xf numFmtId="0" fontId="57" fillId="33" borderId="42" xfId="60" applyFont="1" applyFill="1" applyBorder="1" applyAlignment="1">
      <alignment horizontal="left" vertical="center"/>
    </xf>
    <xf numFmtId="172" fontId="13" fillId="0" borderId="26" xfId="0" applyNumberFormat="1" applyFont="1" applyBorder="1" applyAlignment="1">
      <alignment horizontal="right" vertical="center"/>
    </xf>
    <xf numFmtId="173" fontId="13" fillId="0" borderId="27" xfId="0" applyNumberFormat="1" applyFont="1" applyBorder="1" applyAlignment="1">
      <alignment horizontal="right" vertical="center"/>
    </xf>
    <xf numFmtId="172" fontId="13" fillId="0" borderId="27" xfId="0" applyNumberFormat="1" applyFont="1" applyBorder="1" applyAlignment="1">
      <alignment horizontal="right" vertical="center"/>
    </xf>
    <xf numFmtId="172" fontId="13" fillId="6" borderId="27" xfId="0" applyNumberFormat="1" applyFont="1" applyFill="1" applyBorder="1" applyAlignment="1">
      <alignment horizontal="right" vertical="center"/>
    </xf>
    <xf numFmtId="173" fontId="13" fillId="6" borderId="36" xfId="0" applyNumberFormat="1" applyFont="1" applyFill="1" applyBorder="1" applyAlignment="1">
      <alignment horizontal="right" vertical="center"/>
    </xf>
    <xf numFmtId="0" fontId="63" fillId="33" borderId="0" xfId="6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2" fillId="18" borderId="43" xfId="0" applyFont="1" applyFill="1" applyBorder="1" applyAlignment="1">
      <alignment horizontal="center" wrapText="1"/>
    </xf>
    <xf numFmtId="0" fontId="2" fillId="18" borderId="44" xfId="0" applyFont="1" applyFill="1" applyBorder="1" applyAlignment="1">
      <alignment horizontal="center" wrapText="1"/>
    </xf>
    <xf numFmtId="0" fontId="0" fillId="0" borderId="0" xfId="50">
      <alignment/>
      <protection/>
    </xf>
    <xf numFmtId="172" fontId="1" fillId="0" borderId="26" xfId="50" applyNumberFormat="1" applyFont="1" applyBorder="1" applyAlignment="1">
      <alignment horizontal="right" vertical="center"/>
      <protection/>
    </xf>
    <xf numFmtId="173" fontId="1" fillId="0" borderId="27" xfId="50" applyNumberFormat="1" applyFont="1" applyBorder="1" applyAlignment="1">
      <alignment horizontal="right" vertical="center"/>
      <protection/>
    </xf>
    <xf numFmtId="172" fontId="1" fillId="0" borderId="27" xfId="50" applyNumberFormat="1" applyFont="1" applyBorder="1" applyAlignment="1">
      <alignment horizontal="right" vertical="center"/>
      <protection/>
    </xf>
    <xf numFmtId="173" fontId="1" fillId="0" borderId="36" xfId="50" applyNumberFormat="1" applyFont="1" applyBorder="1" applyAlignment="1">
      <alignment horizontal="right" vertical="center"/>
      <protection/>
    </xf>
    <xf numFmtId="0" fontId="2" fillId="34" borderId="42" xfId="50" applyFont="1" applyFill="1" applyBorder="1" applyAlignment="1">
      <alignment wrapText="1"/>
      <protection/>
    </xf>
    <xf numFmtId="0" fontId="2" fillId="18" borderId="45" xfId="0" applyFont="1" applyFill="1" applyBorder="1" applyAlignment="1">
      <alignment horizontal="center" wrapText="1"/>
    </xf>
    <xf numFmtId="0" fontId="60" fillId="35" borderId="0" xfId="0" applyFont="1" applyFill="1" applyAlignment="1">
      <alignment horizontal="center" vertical="center" wrapText="1"/>
    </xf>
    <xf numFmtId="0" fontId="59" fillId="33" borderId="16" xfId="6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4" fillId="16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wrapText="1"/>
    </xf>
    <xf numFmtId="0" fontId="2" fillId="18" borderId="46" xfId="0" applyFont="1" applyFill="1" applyBorder="1" applyAlignment="1">
      <alignment horizontal="center" wrapText="1"/>
    </xf>
    <xf numFmtId="0" fontId="2" fillId="18" borderId="47" xfId="0" applyFont="1" applyFill="1" applyBorder="1" applyAlignment="1">
      <alignment horizontal="center" wrapText="1"/>
    </xf>
    <xf numFmtId="0" fontId="2" fillId="18" borderId="4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1" fillId="18" borderId="23" xfId="0" applyFont="1" applyFill="1" applyBorder="1" applyAlignment="1">
      <alignment horizontal="left" wrapText="1"/>
    </xf>
    <xf numFmtId="0" fontId="1" fillId="18" borderId="10" xfId="0" applyFont="1" applyFill="1" applyBorder="1" applyAlignment="1">
      <alignment horizontal="left" wrapText="1"/>
    </xf>
    <xf numFmtId="0" fontId="2" fillId="18" borderId="4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59" fillId="0" borderId="16" xfId="0" applyFont="1" applyFill="1" applyBorder="1" applyAlignment="1">
      <alignment horizontal="left" vertical="center" wrapText="1"/>
    </xf>
    <xf numFmtId="0" fontId="2" fillId="18" borderId="50" xfId="0" applyFont="1" applyFill="1" applyBorder="1" applyAlignment="1">
      <alignment horizontal="center" wrapText="1"/>
    </xf>
    <xf numFmtId="0" fontId="2" fillId="18" borderId="51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" fillId="18" borderId="24" xfId="0" applyFont="1" applyFill="1" applyBorder="1" applyAlignment="1">
      <alignment horizontal="left" wrapText="1"/>
    </xf>
    <xf numFmtId="0" fontId="2" fillId="18" borderId="50" xfId="0" applyFont="1" applyFill="1" applyBorder="1" applyAlignment="1">
      <alignment horizontal="center" vertical="center" wrapText="1"/>
    </xf>
    <xf numFmtId="0" fontId="2" fillId="18" borderId="48" xfId="0" applyFont="1" applyFill="1" applyBorder="1" applyAlignment="1">
      <alignment horizontal="center" vertical="center" wrapText="1"/>
    </xf>
    <xf numFmtId="0" fontId="2" fillId="18" borderId="51" xfId="0" applyFont="1" applyFill="1" applyBorder="1" applyAlignment="1">
      <alignment horizontal="center" vertical="center" wrapText="1"/>
    </xf>
    <xf numFmtId="0" fontId="2" fillId="18" borderId="52" xfId="0" applyFont="1" applyFill="1" applyBorder="1" applyAlignment="1">
      <alignment horizontal="center" wrapText="1"/>
    </xf>
    <xf numFmtId="0" fontId="2" fillId="18" borderId="53" xfId="0" applyFont="1" applyFill="1" applyBorder="1" applyAlignment="1">
      <alignment horizontal="center" wrapText="1"/>
    </xf>
    <xf numFmtId="0" fontId="2" fillId="18" borderId="54" xfId="0" applyFont="1" applyFill="1" applyBorder="1" applyAlignment="1">
      <alignment horizontal="center" wrapText="1"/>
    </xf>
    <xf numFmtId="0" fontId="2" fillId="18" borderId="55" xfId="0" applyFont="1" applyFill="1" applyBorder="1" applyAlignment="1">
      <alignment horizontal="center" wrapText="1"/>
    </xf>
    <xf numFmtId="0" fontId="2" fillId="18" borderId="56" xfId="0" applyFont="1" applyFill="1" applyBorder="1" applyAlignment="1">
      <alignment horizontal="center" wrapText="1"/>
    </xf>
    <xf numFmtId="0" fontId="2" fillId="18" borderId="57" xfId="0" applyFont="1" applyFill="1" applyBorder="1" applyAlignment="1">
      <alignment horizontal="center" wrapText="1"/>
    </xf>
    <xf numFmtId="0" fontId="2" fillId="18" borderId="5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57" fillId="33" borderId="0" xfId="60" applyFont="1" applyFill="1" applyBorder="1" applyAlignment="1">
      <alignment horizontal="left" vertical="center"/>
    </xf>
    <xf numFmtId="0" fontId="66" fillId="16" borderId="0" xfId="0" applyFont="1" applyFill="1" applyAlignment="1">
      <alignment horizontal="center" vertical="center" wrapText="1"/>
    </xf>
    <xf numFmtId="0" fontId="61" fillId="33" borderId="0" xfId="60" applyFont="1" applyFill="1" applyBorder="1" applyAlignment="1">
      <alignment horizontal="left" vertical="center" wrapText="1"/>
    </xf>
    <xf numFmtId="0" fontId="9" fillId="33" borderId="0" xfId="60" applyFont="1" applyFill="1" applyBorder="1" applyAlignment="1">
      <alignment horizontal="left" vertical="center" wrapText="1"/>
    </xf>
    <xf numFmtId="0" fontId="2" fillId="18" borderId="59" xfId="0" applyFont="1" applyFill="1" applyBorder="1" applyAlignment="1">
      <alignment horizontal="center" vertical="center" wrapText="1"/>
    </xf>
    <xf numFmtId="0" fontId="2" fillId="18" borderId="60" xfId="0" applyFont="1" applyFill="1" applyBorder="1" applyAlignment="1">
      <alignment horizontal="center" vertical="center" wrapText="1"/>
    </xf>
    <xf numFmtId="0" fontId="2" fillId="18" borderId="61" xfId="0" applyFont="1" applyFill="1" applyBorder="1" applyAlignment="1">
      <alignment horizontal="center" vertical="center" wrapText="1"/>
    </xf>
    <xf numFmtId="0" fontId="2" fillId="18" borderId="62" xfId="0" applyFont="1" applyFill="1" applyBorder="1" applyAlignment="1">
      <alignment horizontal="center" vertical="center" wrapText="1"/>
    </xf>
    <xf numFmtId="0" fontId="67" fillId="19" borderId="0" xfId="0" applyFont="1" applyFill="1" applyAlignment="1">
      <alignment horizontal="center"/>
    </xf>
    <xf numFmtId="0" fontId="11" fillId="0" borderId="0" xfId="50" applyFont="1" applyBorder="1" applyAlignment="1">
      <alignment horizontal="center" vertical="center" wrapText="1"/>
      <protection/>
    </xf>
    <xf numFmtId="0" fontId="68" fillId="33" borderId="0" xfId="60" applyFont="1" applyFill="1" applyBorder="1" applyAlignment="1">
      <alignment horizontal="left" vertical="center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rmal_Comparativa" xfId="50"/>
    <cellStyle name="Normal_Taules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180</xdr:row>
      <xdr:rowOff>66675</xdr:rowOff>
    </xdr:from>
    <xdr:to>
      <xdr:col>0</xdr:col>
      <xdr:colOff>457200</xdr:colOff>
      <xdr:row>185</xdr:row>
      <xdr:rowOff>142875</xdr:rowOff>
    </xdr:to>
    <xdr:grpSp>
      <xdr:nvGrpSpPr>
        <xdr:cNvPr id="1" name="Agrupa 14"/>
        <xdr:cNvGrpSpPr>
          <a:grpSpLocks/>
        </xdr:cNvGrpSpPr>
      </xdr:nvGrpSpPr>
      <xdr:grpSpPr>
        <a:xfrm>
          <a:off x="133350" y="31975425"/>
          <a:ext cx="323850" cy="828675"/>
          <a:chOff x="171450" y="60417075"/>
          <a:chExt cx="323850" cy="723900"/>
        </a:xfrm>
        <a:solidFill>
          <a:srgbClr val="FFFFFF"/>
        </a:solidFill>
      </xdr:grpSpPr>
      <xdr:sp>
        <xdr:nvSpPr>
          <xdr:cNvPr id="2" name="Connector recte 11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Connector recte 12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Connector de fletxa recta 13"/>
          <xdr:cNvSpPr>
            <a:spLocks/>
          </xdr:cNvSpPr>
        </xdr:nvSpPr>
        <xdr:spPr>
          <a:xfrm>
            <a:off x="171450" y="61140975"/>
            <a:ext cx="257137" cy="0"/>
          </a:xfrm>
          <a:prstGeom prst="straightConnector1">
            <a:avLst/>
          </a:prstGeom>
          <a:noFill/>
          <a:ln w="190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171450</xdr:rowOff>
    </xdr:from>
    <xdr:to>
      <xdr:col>13</xdr:col>
      <xdr:colOff>333375</xdr:colOff>
      <xdr:row>35</xdr:row>
      <xdr:rowOff>9525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4525"/>
          <a:ext cx="82581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38</xdr:row>
      <xdr:rowOff>171450</xdr:rowOff>
    </xdr:from>
    <xdr:to>
      <xdr:col>12</xdr:col>
      <xdr:colOff>152400</xdr:colOff>
      <xdr:row>66</xdr:row>
      <xdr:rowOff>9525</xdr:rowOff>
    </xdr:to>
    <xdr:pic>
      <xdr:nvPicPr>
        <xdr:cNvPr id="2" name="Imat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972300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69</xdr:row>
      <xdr:rowOff>171450</xdr:rowOff>
    </xdr:from>
    <xdr:to>
      <xdr:col>12</xdr:col>
      <xdr:colOff>123825</xdr:colOff>
      <xdr:row>97</xdr:row>
      <xdr:rowOff>9525</xdr:rowOff>
    </xdr:to>
    <xdr:pic>
      <xdr:nvPicPr>
        <xdr:cNvPr id="3" name="Imat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2030075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101</xdr:row>
      <xdr:rowOff>104775</xdr:rowOff>
    </xdr:from>
    <xdr:to>
      <xdr:col>15</xdr:col>
      <xdr:colOff>342900</xdr:colOff>
      <xdr:row>134</xdr:row>
      <xdr:rowOff>47625</xdr:rowOff>
    </xdr:to>
    <xdr:pic>
      <xdr:nvPicPr>
        <xdr:cNvPr id="4" name="Imat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7726025"/>
          <a:ext cx="892492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138</xdr:row>
      <xdr:rowOff>142875</xdr:rowOff>
    </xdr:from>
    <xdr:to>
      <xdr:col>15</xdr:col>
      <xdr:colOff>352425</xdr:colOff>
      <xdr:row>171</xdr:row>
      <xdr:rowOff>85725</xdr:rowOff>
    </xdr:to>
    <xdr:pic>
      <xdr:nvPicPr>
        <xdr:cNvPr id="5" name="Imat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2404110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211</xdr:row>
      <xdr:rowOff>85725</xdr:rowOff>
    </xdr:from>
    <xdr:to>
      <xdr:col>15</xdr:col>
      <xdr:colOff>352425</xdr:colOff>
      <xdr:row>244</xdr:row>
      <xdr:rowOff>28575</xdr:rowOff>
    </xdr:to>
    <xdr:pic>
      <xdr:nvPicPr>
        <xdr:cNvPr id="6" name="Imat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3646170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243</xdr:row>
      <xdr:rowOff>57150</xdr:rowOff>
    </xdr:from>
    <xdr:to>
      <xdr:col>14</xdr:col>
      <xdr:colOff>438150</xdr:colOff>
      <xdr:row>270</xdr:row>
      <xdr:rowOff>95250</xdr:rowOff>
    </xdr:to>
    <xdr:pic>
      <xdr:nvPicPr>
        <xdr:cNvPr id="7" name="Imatg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41614725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279</xdr:row>
      <xdr:rowOff>0</xdr:rowOff>
    </xdr:from>
    <xdr:to>
      <xdr:col>15</xdr:col>
      <xdr:colOff>352425</xdr:colOff>
      <xdr:row>311</xdr:row>
      <xdr:rowOff>104775</xdr:rowOff>
    </xdr:to>
    <xdr:pic>
      <xdr:nvPicPr>
        <xdr:cNvPr id="8" name="Imatg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4758690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352</xdr:row>
      <xdr:rowOff>152400</xdr:rowOff>
    </xdr:from>
    <xdr:to>
      <xdr:col>15</xdr:col>
      <xdr:colOff>352425</xdr:colOff>
      <xdr:row>383</xdr:row>
      <xdr:rowOff>47625</xdr:rowOff>
    </xdr:to>
    <xdr:pic>
      <xdr:nvPicPr>
        <xdr:cNvPr id="9" name="Imatg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" y="60283725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388</xdr:row>
      <xdr:rowOff>104775</xdr:rowOff>
    </xdr:from>
    <xdr:to>
      <xdr:col>15</xdr:col>
      <xdr:colOff>352425</xdr:colOff>
      <xdr:row>419</xdr:row>
      <xdr:rowOff>47625</xdr:rowOff>
    </xdr:to>
    <xdr:pic>
      <xdr:nvPicPr>
        <xdr:cNvPr id="10" name="Imatg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6665595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423</xdr:row>
      <xdr:rowOff>152400</xdr:rowOff>
    </xdr:from>
    <xdr:to>
      <xdr:col>15</xdr:col>
      <xdr:colOff>352425</xdr:colOff>
      <xdr:row>454</xdr:row>
      <xdr:rowOff>114300</xdr:rowOff>
    </xdr:to>
    <xdr:pic>
      <xdr:nvPicPr>
        <xdr:cNvPr id="11" name="Imatg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" y="7292340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315</xdr:row>
      <xdr:rowOff>85725</xdr:rowOff>
    </xdr:from>
    <xdr:to>
      <xdr:col>15</xdr:col>
      <xdr:colOff>352425</xdr:colOff>
      <xdr:row>348</xdr:row>
      <xdr:rowOff>28575</xdr:rowOff>
    </xdr:to>
    <xdr:pic>
      <xdr:nvPicPr>
        <xdr:cNvPr id="12" name="Imatg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" y="5396865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174</xdr:row>
      <xdr:rowOff>76200</xdr:rowOff>
    </xdr:from>
    <xdr:to>
      <xdr:col>15</xdr:col>
      <xdr:colOff>352425</xdr:colOff>
      <xdr:row>207</xdr:row>
      <xdr:rowOff>19050</xdr:rowOff>
    </xdr:to>
    <xdr:pic>
      <xdr:nvPicPr>
        <xdr:cNvPr id="13" name="Imatg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1975" y="3028950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213</xdr:row>
      <xdr:rowOff>114300</xdr:rowOff>
    </xdr:from>
    <xdr:to>
      <xdr:col>13</xdr:col>
      <xdr:colOff>266700</xdr:colOff>
      <xdr:row>242</xdr:row>
      <xdr:rowOff>57150</xdr:rowOff>
    </xdr:to>
    <xdr:grpSp>
      <xdr:nvGrpSpPr>
        <xdr:cNvPr id="14" name="Agrupa 14"/>
        <xdr:cNvGrpSpPr>
          <a:grpSpLocks/>
        </xdr:cNvGrpSpPr>
      </xdr:nvGrpSpPr>
      <xdr:grpSpPr>
        <a:xfrm flipH="1">
          <a:off x="7753350" y="36814125"/>
          <a:ext cx="438150" cy="4638675"/>
          <a:chOff x="171450" y="60417075"/>
          <a:chExt cx="323850" cy="723900"/>
        </a:xfrm>
        <a:solidFill>
          <a:srgbClr val="FFFFFF"/>
        </a:solidFill>
      </xdr:grpSpPr>
      <xdr:sp>
        <xdr:nvSpPr>
          <xdr:cNvPr id="15" name="Connector recte 15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Connector recte 16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Connector de fletxa recta 17"/>
          <xdr:cNvSpPr>
            <a:spLocks/>
          </xdr:cNvSpPr>
        </xdr:nvSpPr>
        <xdr:spPr>
          <a:xfrm>
            <a:off x="171450" y="61140975"/>
            <a:ext cx="260456" cy="0"/>
          </a:xfrm>
          <a:prstGeom prst="straightConnector1">
            <a:avLst/>
          </a:prstGeom>
          <a:noFill/>
          <a:ln w="190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171450</xdr:rowOff>
    </xdr:from>
    <xdr:to>
      <xdr:col>13</xdr:col>
      <xdr:colOff>333375</xdr:colOff>
      <xdr:row>41</xdr:row>
      <xdr:rowOff>9525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82581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44</xdr:row>
      <xdr:rowOff>171450</xdr:rowOff>
    </xdr:from>
    <xdr:to>
      <xdr:col>12</xdr:col>
      <xdr:colOff>152400</xdr:colOff>
      <xdr:row>72</xdr:row>
      <xdr:rowOff>9525</xdr:rowOff>
    </xdr:to>
    <xdr:pic>
      <xdr:nvPicPr>
        <xdr:cNvPr id="2" name="Imat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743950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75</xdr:row>
      <xdr:rowOff>171450</xdr:rowOff>
    </xdr:from>
    <xdr:to>
      <xdr:col>12</xdr:col>
      <xdr:colOff>123825</xdr:colOff>
      <xdr:row>103</xdr:row>
      <xdr:rowOff>9525</xdr:rowOff>
    </xdr:to>
    <xdr:pic>
      <xdr:nvPicPr>
        <xdr:cNvPr id="3" name="Imat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3801725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107</xdr:row>
      <xdr:rowOff>104775</xdr:rowOff>
    </xdr:from>
    <xdr:to>
      <xdr:col>15</xdr:col>
      <xdr:colOff>342900</xdr:colOff>
      <xdr:row>140</xdr:row>
      <xdr:rowOff>47625</xdr:rowOff>
    </xdr:to>
    <xdr:pic>
      <xdr:nvPicPr>
        <xdr:cNvPr id="4" name="Imat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19497675"/>
          <a:ext cx="892492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144</xdr:row>
      <xdr:rowOff>142875</xdr:rowOff>
    </xdr:from>
    <xdr:to>
      <xdr:col>15</xdr:col>
      <xdr:colOff>352425</xdr:colOff>
      <xdr:row>177</xdr:row>
      <xdr:rowOff>85725</xdr:rowOff>
    </xdr:to>
    <xdr:pic>
      <xdr:nvPicPr>
        <xdr:cNvPr id="5" name="Imat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2581275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217</xdr:row>
      <xdr:rowOff>85725</xdr:rowOff>
    </xdr:from>
    <xdr:to>
      <xdr:col>15</xdr:col>
      <xdr:colOff>352425</xdr:colOff>
      <xdr:row>250</xdr:row>
      <xdr:rowOff>28575</xdr:rowOff>
    </xdr:to>
    <xdr:pic>
      <xdr:nvPicPr>
        <xdr:cNvPr id="6" name="Imat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3823335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249</xdr:row>
      <xdr:rowOff>38100</xdr:rowOff>
    </xdr:from>
    <xdr:to>
      <xdr:col>13</xdr:col>
      <xdr:colOff>495300</xdr:colOff>
      <xdr:row>276</xdr:row>
      <xdr:rowOff>76200</xdr:rowOff>
    </xdr:to>
    <xdr:pic>
      <xdr:nvPicPr>
        <xdr:cNvPr id="7" name="Imatg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43367325"/>
          <a:ext cx="70675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285</xdr:row>
      <xdr:rowOff>0</xdr:rowOff>
    </xdr:from>
    <xdr:to>
      <xdr:col>15</xdr:col>
      <xdr:colOff>352425</xdr:colOff>
      <xdr:row>317</xdr:row>
      <xdr:rowOff>104775</xdr:rowOff>
    </xdr:to>
    <xdr:pic>
      <xdr:nvPicPr>
        <xdr:cNvPr id="8" name="Imatg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4935855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321</xdr:row>
      <xdr:rowOff>85725</xdr:rowOff>
    </xdr:from>
    <xdr:to>
      <xdr:col>15</xdr:col>
      <xdr:colOff>352425</xdr:colOff>
      <xdr:row>354</xdr:row>
      <xdr:rowOff>28575</xdr:rowOff>
    </xdr:to>
    <xdr:pic>
      <xdr:nvPicPr>
        <xdr:cNvPr id="9" name="Imatg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" y="5574030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180</xdr:row>
      <xdr:rowOff>76200</xdr:rowOff>
    </xdr:from>
    <xdr:to>
      <xdr:col>15</xdr:col>
      <xdr:colOff>352425</xdr:colOff>
      <xdr:row>213</xdr:row>
      <xdr:rowOff>19050</xdr:rowOff>
    </xdr:to>
    <xdr:pic>
      <xdr:nvPicPr>
        <xdr:cNvPr id="10" name="Imatg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32061150"/>
          <a:ext cx="89344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13</xdr:row>
      <xdr:rowOff>171450</xdr:rowOff>
    </xdr:from>
    <xdr:to>
      <xdr:col>27</xdr:col>
      <xdr:colOff>561975</xdr:colOff>
      <xdr:row>41</xdr:row>
      <xdr:rowOff>9525</xdr:rowOff>
    </xdr:to>
    <xdr:pic>
      <xdr:nvPicPr>
        <xdr:cNvPr id="11" name="Imatg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0" y="3686175"/>
          <a:ext cx="82581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542925</xdr:colOff>
      <xdr:row>44</xdr:row>
      <xdr:rowOff>171450</xdr:rowOff>
    </xdr:from>
    <xdr:to>
      <xdr:col>26</xdr:col>
      <xdr:colOff>304800</xdr:colOff>
      <xdr:row>72</xdr:row>
      <xdr:rowOff>9525</xdr:rowOff>
    </xdr:to>
    <xdr:pic>
      <xdr:nvPicPr>
        <xdr:cNvPr id="12" name="Imatg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77325" y="8743950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75</xdr:row>
      <xdr:rowOff>171450</xdr:rowOff>
    </xdr:from>
    <xdr:to>
      <xdr:col>26</xdr:col>
      <xdr:colOff>171450</xdr:colOff>
      <xdr:row>103</xdr:row>
      <xdr:rowOff>9525</xdr:rowOff>
    </xdr:to>
    <xdr:pic>
      <xdr:nvPicPr>
        <xdr:cNvPr id="13" name="Imatg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43975" y="13801725"/>
          <a:ext cx="7077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107</xdr:row>
      <xdr:rowOff>104775</xdr:rowOff>
    </xdr:from>
    <xdr:to>
      <xdr:col>27</xdr:col>
      <xdr:colOff>600075</xdr:colOff>
      <xdr:row>139</xdr:row>
      <xdr:rowOff>104775</xdr:rowOff>
    </xdr:to>
    <xdr:pic>
      <xdr:nvPicPr>
        <xdr:cNvPr id="14" name="Imatg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877425" y="19497675"/>
          <a:ext cx="71818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144</xdr:row>
      <xdr:rowOff>142875</xdr:rowOff>
    </xdr:from>
    <xdr:to>
      <xdr:col>27</xdr:col>
      <xdr:colOff>600075</xdr:colOff>
      <xdr:row>177</xdr:row>
      <xdr:rowOff>19050</xdr:rowOff>
    </xdr:to>
    <xdr:pic>
      <xdr:nvPicPr>
        <xdr:cNvPr id="15" name="Imatg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877425" y="25812750"/>
          <a:ext cx="718185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180</xdr:row>
      <xdr:rowOff>76200</xdr:rowOff>
    </xdr:from>
    <xdr:to>
      <xdr:col>27</xdr:col>
      <xdr:colOff>600075</xdr:colOff>
      <xdr:row>212</xdr:row>
      <xdr:rowOff>114300</xdr:rowOff>
    </xdr:to>
    <xdr:pic>
      <xdr:nvPicPr>
        <xdr:cNvPr id="16" name="Imatge 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877425" y="32061150"/>
          <a:ext cx="718185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217</xdr:row>
      <xdr:rowOff>85725</xdr:rowOff>
    </xdr:from>
    <xdr:to>
      <xdr:col>27</xdr:col>
      <xdr:colOff>600075</xdr:colOff>
      <xdr:row>249</xdr:row>
      <xdr:rowOff>123825</xdr:rowOff>
    </xdr:to>
    <xdr:pic>
      <xdr:nvPicPr>
        <xdr:cNvPr id="17" name="Imatg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877425" y="38233350"/>
          <a:ext cx="718185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249</xdr:row>
      <xdr:rowOff>47625</xdr:rowOff>
    </xdr:from>
    <xdr:to>
      <xdr:col>29</xdr:col>
      <xdr:colOff>66675</xdr:colOff>
      <xdr:row>277</xdr:row>
      <xdr:rowOff>66675</xdr:rowOff>
    </xdr:to>
    <xdr:pic>
      <xdr:nvPicPr>
        <xdr:cNvPr id="18" name="Imatge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610850" y="43376850"/>
          <a:ext cx="713422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285</xdr:row>
      <xdr:rowOff>0</xdr:rowOff>
    </xdr:from>
    <xdr:to>
      <xdr:col>27</xdr:col>
      <xdr:colOff>600075</xdr:colOff>
      <xdr:row>317</xdr:row>
      <xdr:rowOff>38100</xdr:rowOff>
    </xdr:to>
    <xdr:pic>
      <xdr:nvPicPr>
        <xdr:cNvPr id="19" name="Imatge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77425" y="49358550"/>
          <a:ext cx="718185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321</xdr:row>
      <xdr:rowOff>85725</xdr:rowOff>
    </xdr:from>
    <xdr:to>
      <xdr:col>27</xdr:col>
      <xdr:colOff>600075</xdr:colOff>
      <xdr:row>353</xdr:row>
      <xdr:rowOff>123825</xdr:rowOff>
    </xdr:to>
    <xdr:pic>
      <xdr:nvPicPr>
        <xdr:cNvPr id="20" name="Imatge 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877425" y="55740300"/>
          <a:ext cx="718185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428625</xdr:colOff>
      <xdr:row>219</xdr:row>
      <xdr:rowOff>114300</xdr:rowOff>
    </xdr:from>
    <xdr:to>
      <xdr:col>13</xdr:col>
      <xdr:colOff>257175</xdr:colOff>
      <xdr:row>249</xdr:row>
      <xdr:rowOff>0</xdr:rowOff>
    </xdr:to>
    <xdr:grpSp>
      <xdr:nvGrpSpPr>
        <xdr:cNvPr id="21" name="Agrupa 14"/>
        <xdr:cNvGrpSpPr>
          <a:grpSpLocks/>
        </xdr:cNvGrpSpPr>
      </xdr:nvGrpSpPr>
      <xdr:grpSpPr>
        <a:xfrm flipH="1">
          <a:off x="7743825" y="38585775"/>
          <a:ext cx="438150" cy="4743450"/>
          <a:chOff x="171450" y="60417075"/>
          <a:chExt cx="323850" cy="723900"/>
        </a:xfrm>
        <a:solidFill>
          <a:srgbClr val="FFFFFF"/>
        </a:solidFill>
      </xdr:grpSpPr>
      <xdr:sp>
        <xdr:nvSpPr>
          <xdr:cNvPr id="22" name="Connector recte 22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Connector recte 23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Connector de fletxa recta 24"/>
          <xdr:cNvSpPr>
            <a:spLocks/>
          </xdr:cNvSpPr>
        </xdr:nvSpPr>
        <xdr:spPr>
          <a:xfrm>
            <a:off x="171450" y="61140975"/>
            <a:ext cx="260456" cy="0"/>
          </a:xfrm>
          <a:prstGeom prst="straightConnector1">
            <a:avLst/>
          </a:prstGeom>
          <a:noFill/>
          <a:ln w="190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466725</xdr:colOff>
      <xdr:row>220</xdr:row>
      <xdr:rowOff>76200</xdr:rowOff>
    </xdr:from>
    <xdr:to>
      <xdr:col>26</xdr:col>
      <xdr:colOff>295275</xdr:colOff>
      <xdr:row>249</xdr:row>
      <xdr:rowOff>114300</xdr:rowOff>
    </xdr:to>
    <xdr:grpSp>
      <xdr:nvGrpSpPr>
        <xdr:cNvPr id="25" name="Agrupa 14"/>
        <xdr:cNvGrpSpPr>
          <a:grpSpLocks/>
        </xdr:cNvGrpSpPr>
      </xdr:nvGrpSpPr>
      <xdr:grpSpPr>
        <a:xfrm flipH="1">
          <a:off x="15706725" y="38709600"/>
          <a:ext cx="438150" cy="4733925"/>
          <a:chOff x="171450" y="60417075"/>
          <a:chExt cx="323850" cy="723900"/>
        </a:xfrm>
        <a:solidFill>
          <a:srgbClr val="FFFFFF"/>
        </a:solidFill>
      </xdr:grpSpPr>
      <xdr:sp>
        <xdr:nvSpPr>
          <xdr:cNvPr id="26" name="Connector recte 26"/>
          <xdr:cNvSpPr>
            <a:spLocks/>
          </xdr:cNvSpPr>
        </xdr:nvSpPr>
        <xdr:spPr>
          <a:xfrm flipH="1">
            <a:off x="171450" y="60417075"/>
            <a:ext cx="323850" cy="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Connector recte 27"/>
          <xdr:cNvSpPr>
            <a:spLocks/>
          </xdr:cNvSpPr>
        </xdr:nvSpPr>
        <xdr:spPr>
          <a:xfrm>
            <a:off x="171450" y="60417075"/>
            <a:ext cx="0" cy="723900"/>
          </a:xfrm>
          <a:prstGeom prst="line">
            <a:avLst/>
          </a:prstGeom>
          <a:noFill/>
          <a:ln w="190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Connector de fletxa recta 28"/>
          <xdr:cNvSpPr>
            <a:spLocks/>
          </xdr:cNvSpPr>
        </xdr:nvSpPr>
        <xdr:spPr>
          <a:xfrm>
            <a:off x="171450" y="61140975"/>
            <a:ext cx="260456" cy="0"/>
          </a:xfrm>
          <a:prstGeom prst="straightConnector1">
            <a:avLst/>
          </a:prstGeom>
          <a:noFill/>
          <a:ln w="19050" cmpd="sng">
            <a:solidFill>
              <a:srgbClr val="5B9BD5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0"/>
  <sheetViews>
    <sheetView showGridLines="0" zoomScalePageLayoutView="0" workbookViewId="0" topLeftCell="A228">
      <selection activeCell="O191" sqref="O191"/>
    </sheetView>
  </sheetViews>
  <sheetFormatPr defaultColWidth="9.140625" defaultRowHeight="12.75" customHeight="1"/>
  <cols>
    <col min="1" max="1" width="7.421875" style="0" customWidth="1"/>
    <col min="2" max="2" width="52.7109375" style="0" customWidth="1"/>
    <col min="3" max="3" width="15.421875" style="0" customWidth="1"/>
    <col min="4" max="4" width="12.57421875" style="0" customWidth="1"/>
    <col min="5" max="5" width="12.421875" style="0" customWidth="1"/>
    <col min="6" max="6" width="12.28125" style="0" customWidth="1"/>
    <col min="7" max="9" width="12.140625" style="0" customWidth="1"/>
    <col min="10" max="10" width="11.8515625" style="0" customWidth="1"/>
    <col min="11" max="11" width="11.28125" style="0" customWidth="1"/>
    <col min="12" max="12" width="11.140625" style="0" customWidth="1"/>
    <col min="13" max="13" width="11.421875" style="0" customWidth="1"/>
  </cols>
  <sheetData>
    <row r="2" spans="2:11" ht="54.75" customHeight="1">
      <c r="B2" s="97" t="s">
        <v>51</v>
      </c>
      <c r="C2" s="97"/>
      <c r="D2" s="97"/>
      <c r="E2" s="97"/>
      <c r="F2" s="97"/>
      <c r="G2" s="97"/>
      <c r="H2" s="97"/>
      <c r="I2" s="97"/>
      <c r="J2" s="97"/>
      <c r="K2" s="97"/>
    </row>
    <row r="4" spans="2:11" ht="12.75" customHeight="1">
      <c r="B4" s="100" t="s">
        <v>70</v>
      </c>
      <c r="C4" s="100"/>
      <c r="D4" s="100"/>
      <c r="E4" s="100"/>
      <c r="F4" s="100"/>
      <c r="G4" s="100"/>
      <c r="H4" s="100"/>
      <c r="I4" s="100"/>
      <c r="J4" s="100"/>
      <c r="K4" s="100"/>
    </row>
    <row r="6" spans="2:8" ht="12.75" customHeight="1">
      <c r="B6" s="9" t="s">
        <v>50</v>
      </c>
      <c r="C6" s="11"/>
      <c r="D6" s="11"/>
      <c r="E6" s="11"/>
      <c r="F6" s="11"/>
      <c r="G6" s="11"/>
      <c r="H6" s="11"/>
    </row>
    <row r="7" ht="25.5" customHeight="1">
      <c r="B7" s="10"/>
    </row>
    <row r="8" spans="2:11" ht="12.75" customHeight="1" thickBot="1">
      <c r="B8" s="119" t="s">
        <v>11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2:11" ht="12.75" customHeight="1" thickTop="1">
      <c r="B9" s="111" t="s">
        <v>12</v>
      </c>
      <c r="C9" s="102"/>
      <c r="D9" s="102"/>
      <c r="E9" s="102"/>
      <c r="F9" s="102"/>
      <c r="G9" s="102"/>
      <c r="H9" s="102"/>
      <c r="I9" s="102"/>
      <c r="J9" s="102"/>
      <c r="K9" s="103"/>
    </row>
    <row r="10" spans="2:11" ht="28.5" customHeight="1">
      <c r="B10" s="121" t="s">
        <v>72</v>
      </c>
      <c r="C10" s="122"/>
      <c r="D10" s="122" t="s">
        <v>73</v>
      </c>
      <c r="E10" s="122"/>
      <c r="F10" s="122" t="s">
        <v>74</v>
      </c>
      <c r="G10" s="122"/>
      <c r="H10" s="122" t="s">
        <v>75</v>
      </c>
      <c r="I10" s="122"/>
      <c r="J10" s="122" t="s">
        <v>3</v>
      </c>
      <c r="K10" s="123"/>
    </row>
    <row r="11" spans="2:11" ht="20.25" customHeight="1" thickBot="1">
      <c r="B11" s="34" t="s">
        <v>4</v>
      </c>
      <c r="C11" s="35" t="s">
        <v>5</v>
      </c>
      <c r="D11" s="35" t="s">
        <v>4</v>
      </c>
      <c r="E11" s="35" t="s">
        <v>5</v>
      </c>
      <c r="F11" s="35" t="s">
        <v>4</v>
      </c>
      <c r="G11" s="35" t="s">
        <v>5</v>
      </c>
      <c r="H11" s="35" t="s">
        <v>4</v>
      </c>
      <c r="I11" s="35" t="s">
        <v>5</v>
      </c>
      <c r="J11" s="35" t="s">
        <v>4</v>
      </c>
      <c r="K11" s="36" t="s">
        <v>5</v>
      </c>
    </row>
    <row r="12" spans="2:11" ht="12.75" customHeight="1" thickBot="1" thickTop="1">
      <c r="B12" s="45">
        <v>36</v>
      </c>
      <c r="C12" s="46">
        <v>0.3</v>
      </c>
      <c r="D12" s="47">
        <v>22</v>
      </c>
      <c r="E12" s="46">
        <v>0.18333333333333332</v>
      </c>
      <c r="F12" s="47">
        <v>26</v>
      </c>
      <c r="G12" s="46">
        <v>0.21666666666666667</v>
      </c>
      <c r="H12" s="47">
        <v>36</v>
      </c>
      <c r="I12" s="46">
        <v>0.3</v>
      </c>
      <c r="J12" s="62">
        <v>120</v>
      </c>
      <c r="K12" s="63">
        <v>1</v>
      </c>
    </row>
    <row r="13" ht="12.75" customHeight="1" thickTop="1">
      <c r="B13" s="10"/>
    </row>
    <row r="14" spans="2:8" ht="12.75" customHeight="1" thickBot="1">
      <c r="B14" s="119" t="s">
        <v>1</v>
      </c>
      <c r="C14" s="119"/>
      <c r="D14" s="119"/>
      <c r="E14" s="119"/>
      <c r="F14" s="119"/>
      <c r="G14" s="119"/>
      <c r="H14" s="119"/>
    </row>
    <row r="15" spans="2:8" ht="12.75" customHeight="1" thickTop="1">
      <c r="B15" s="109" t="s">
        <v>0</v>
      </c>
      <c r="C15" s="111" t="s">
        <v>1</v>
      </c>
      <c r="D15" s="102"/>
      <c r="E15" s="102"/>
      <c r="F15" s="102"/>
      <c r="G15" s="102"/>
      <c r="H15" s="103"/>
    </row>
    <row r="16" spans="2:8" ht="12.75" customHeight="1">
      <c r="B16" s="120"/>
      <c r="C16" s="115" t="s">
        <v>71</v>
      </c>
      <c r="D16" s="104"/>
      <c r="E16" s="104" t="s">
        <v>2</v>
      </c>
      <c r="F16" s="104"/>
      <c r="G16" s="104" t="s">
        <v>3</v>
      </c>
      <c r="H16" s="116"/>
    </row>
    <row r="17" spans="2:8" ht="12.75" customHeight="1" thickBot="1">
      <c r="B17" s="110"/>
      <c r="C17" s="34" t="s">
        <v>4</v>
      </c>
      <c r="D17" s="35" t="s">
        <v>5</v>
      </c>
      <c r="E17" s="35" t="s">
        <v>4</v>
      </c>
      <c r="F17" s="35" t="s">
        <v>5</v>
      </c>
      <c r="G17" s="35" t="s">
        <v>4</v>
      </c>
      <c r="H17" s="36" t="s">
        <v>5</v>
      </c>
    </row>
    <row r="18" spans="2:8" ht="12.75" customHeight="1" thickTop="1">
      <c r="B18" s="41" t="s">
        <v>72</v>
      </c>
      <c r="C18" s="2">
        <v>3</v>
      </c>
      <c r="D18" s="3">
        <v>0.08333333333333331</v>
      </c>
      <c r="E18" s="4">
        <v>33</v>
      </c>
      <c r="F18" s="3">
        <v>0.9166666666666665</v>
      </c>
      <c r="G18" s="64">
        <v>36</v>
      </c>
      <c r="H18" s="65">
        <f>G18/120</f>
        <v>0.3</v>
      </c>
    </row>
    <row r="19" spans="2:8" ht="12.75" customHeight="1">
      <c r="B19" s="42" t="s">
        <v>73</v>
      </c>
      <c r="C19" s="5">
        <v>0</v>
      </c>
      <c r="D19" s="43">
        <v>0</v>
      </c>
      <c r="E19" s="44">
        <v>22</v>
      </c>
      <c r="F19" s="43">
        <v>1</v>
      </c>
      <c r="G19" s="66">
        <v>22</v>
      </c>
      <c r="H19" s="67">
        <f>G19/120</f>
        <v>0.18333333333333332</v>
      </c>
    </row>
    <row r="20" spans="2:8" ht="12.75" customHeight="1">
      <c r="B20" s="42" t="s">
        <v>74</v>
      </c>
      <c r="C20" s="5">
        <v>10</v>
      </c>
      <c r="D20" s="43">
        <v>0.3846153846153847</v>
      </c>
      <c r="E20" s="44">
        <v>16</v>
      </c>
      <c r="F20" s="43">
        <v>0.6153846153846154</v>
      </c>
      <c r="G20" s="66">
        <v>26</v>
      </c>
      <c r="H20" s="67">
        <f>G20/G22</f>
        <v>0.21666666666666667</v>
      </c>
    </row>
    <row r="21" spans="2:8" ht="12.75" customHeight="1">
      <c r="B21" s="42" t="s">
        <v>75</v>
      </c>
      <c r="C21" s="5">
        <v>13</v>
      </c>
      <c r="D21" s="43">
        <v>0.36111111111111105</v>
      </c>
      <c r="E21" s="44">
        <v>23</v>
      </c>
      <c r="F21" s="43">
        <v>0.6388888888888888</v>
      </c>
      <c r="G21" s="66">
        <v>36</v>
      </c>
      <c r="H21" s="67">
        <f>G21/G22</f>
        <v>0.3</v>
      </c>
    </row>
    <row r="22" spans="2:8" ht="12.75" customHeight="1" thickBot="1">
      <c r="B22" s="1" t="s">
        <v>3</v>
      </c>
      <c r="C22" s="6">
        <v>26</v>
      </c>
      <c r="D22" s="7">
        <v>0.21666666666666667</v>
      </c>
      <c r="E22" s="8">
        <v>94</v>
      </c>
      <c r="F22" s="7">
        <v>0.7833333333333333</v>
      </c>
      <c r="G22" s="68">
        <v>120</v>
      </c>
      <c r="H22" s="69">
        <v>1</v>
      </c>
    </row>
    <row r="23" spans="2:7" ht="12.75" customHeight="1" thickTop="1">
      <c r="B23" s="37"/>
      <c r="C23" s="38"/>
      <c r="D23" s="39"/>
      <c r="E23" s="38"/>
      <c r="F23" s="39"/>
      <c r="G23" s="23"/>
    </row>
    <row r="24" spans="2:10" ht="12.75" customHeight="1" thickBot="1">
      <c r="B24" s="119" t="s">
        <v>6</v>
      </c>
      <c r="C24" s="119"/>
      <c r="D24" s="119"/>
      <c r="E24" s="119"/>
      <c r="F24" s="119"/>
      <c r="G24" s="119"/>
      <c r="H24" s="119"/>
      <c r="I24" s="119"/>
      <c r="J24" s="119"/>
    </row>
    <row r="25" spans="2:10" ht="12.75" customHeight="1" thickTop="1">
      <c r="B25" s="109" t="s">
        <v>0</v>
      </c>
      <c r="C25" s="111" t="s">
        <v>6</v>
      </c>
      <c r="D25" s="102"/>
      <c r="E25" s="102"/>
      <c r="F25" s="102"/>
      <c r="G25" s="102"/>
      <c r="H25" s="102"/>
      <c r="I25" s="102"/>
      <c r="J25" s="103"/>
    </row>
    <row r="26" spans="2:10" ht="25.5" customHeight="1">
      <c r="B26" s="120"/>
      <c r="C26" s="115" t="s">
        <v>7</v>
      </c>
      <c r="D26" s="104"/>
      <c r="E26" s="104" t="s">
        <v>8</v>
      </c>
      <c r="F26" s="104"/>
      <c r="G26" s="104" t="s">
        <v>9</v>
      </c>
      <c r="H26" s="104"/>
      <c r="I26" s="104" t="s">
        <v>3</v>
      </c>
      <c r="J26" s="116"/>
    </row>
    <row r="27" spans="2:10" ht="12.75" customHeight="1" thickBot="1">
      <c r="B27" s="110"/>
      <c r="C27" s="34" t="s">
        <v>4</v>
      </c>
      <c r="D27" s="35" t="s">
        <v>5</v>
      </c>
      <c r="E27" s="35" t="s">
        <v>4</v>
      </c>
      <c r="F27" s="35" t="s">
        <v>5</v>
      </c>
      <c r="G27" s="35" t="s">
        <v>4</v>
      </c>
      <c r="H27" s="35" t="s">
        <v>5</v>
      </c>
      <c r="I27" s="35" t="s">
        <v>4</v>
      </c>
      <c r="J27" s="36" t="s">
        <v>5</v>
      </c>
    </row>
    <row r="28" spans="2:10" ht="12.75" customHeight="1" thickTop="1">
      <c r="B28" s="41" t="s">
        <v>72</v>
      </c>
      <c r="C28" s="2">
        <v>31</v>
      </c>
      <c r="D28" s="3">
        <v>0.8611111111111112</v>
      </c>
      <c r="E28" s="4">
        <v>3</v>
      </c>
      <c r="F28" s="3">
        <v>0.08333333333333331</v>
      </c>
      <c r="G28" s="4">
        <v>2</v>
      </c>
      <c r="H28" s="3">
        <v>0.05555555555555555</v>
      </c>
      <c r="I28" s="64">
        <v>36</v>
      </c>
      <c r="J28" s="65">
        <v>0.3</v>
      </c>
    </row>
    <row r="29" spans="2:10" ht="12.75" customHeight="1">
      <c r="B29" s="42" t="s">
        <v>73</v>
      </c>
      <c r="C29" s="5">
        <v>20</v>
      </c>
      <c r="D29" s="43">
        <v>0.9090909090909091</v>
      </c>
      <c r="E29" s="44">
        <v>1</v>
      </c>
      <c r="F29" s="43">
        <v>0.045454545454545456</v>
      </c>
      <c r="G29" s="44">
        <v>1</v>
      </c>
      <c r="H29" s="43">
        <v>0.045454545454545456</v>
      </c>
      <c r="I29" s="66">
        <v>22</v>
      </c>
      <c r="J29" s="67">
        <v>0.18333333333333332</v>
      </c>
    </row>
    <row r="30" spans="2:10" ht="12.75" customHeight="1">
      <c r="B30" s="42" t="s">
        <v>74</v>
      </c>
      <c r="C30" s="5">
        <v>21</v>
      </c>
      <c r="D30" s="43">
        <v>0.8076923076923077</v>
      </c>
      <c r="E30" s="44">
        <v>5</v>
      </c>
      <c r="F30" s="43">
        <v>0.19230769230769235</v>
      </c>
      <c r="G30" s="44">
        <v>0</v>
      </c>
      <c r="H30" s="43">
        <v>0</v>
      </c>
      <c r="I30" s="66">
        <v>26</v>
      </c>
      <c r="J30" s="67">
        <v>0.21666666666666667</v>
      </c>
    </row>
    <row r="31" spans="2:10" ht="12.75" customHeight="1">
      <c r="B31" s="42" t="s">
        <v>75</v>
      </c>
      <c r="C31" s="5">
        <v>33</v>
      </c>
      <c r="D31" s="43">
        <v>0.9166666666666665</v>
      </c>
      <c r="E31" s="44">
        <v>3</v>
      </c>
      <c r="F31" s="43">
        <v>0.08333333333333331</v>
      </c>
      <c r="G31" s="44">
        <v>0</v>
      </c>
      <c r="H31" s="43">
        <v>0</v>
      </c>
      <c r="I31" s="66">
        <v>36</v>
      </c>
      <c r="J31" s="67">
        <v>0.3</v>
      </c>
    </row>
    <row r="32" spans="2:10" ht="12.75" customHeight="1" thickBot="1">
      <c r="B32" s="1" t="s">
        <v>3</v>
      </c>
      <c r="C32" s="6">
        <v>105</v>
      </c>
      <c r="D32" s="7">
        <v>0.875</v>
      </c>
      <c r="E32" s="8">
        <v>12</v>
      </c>
      <c r="F32" s="7">
        <v>0.1</v>
      </c>
      <c r="G32" s="8">
        <v>3</v>
      </c>
      <c r="H32" s="7">
        <v>0.025</v>
      </c>
      <c r="I32" s="68">
        <v>120</v>
      </c>
      <c r="J32" s="69">
        <v>1</v>
      </c>
    </row>
    <row r="33" spans="2:11" ht="12.75" customHeight="1" thickTop="1">
      <c r="B33" s="37"/>
      <c r="C33" s="38"/>
      <c r="D33" s="39"/>
      <c r="E33" s="38"/>
      <c r="F33" s="39"/>
      <c r="G33" s="38"/>
      <c r="H33" s="39"/>
      <c r="I33" s="38"/>
      <c r="J33" s="39"/>
      <c r="K33" s="23"/>
    </row>
    <row r="34" spans="2:12" ht="12.75" customHeight="1" thickBot="1">
      <c r="B34" s="119" t="s">
        <v>10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2:12" ht="26.25" customHeight="1" thickTop="1">
      <c r="B35" s="109" t="s">
        <v>0</v>
      </c>
      <c r="C35" s="111" t="s">
        <v>72</v>
      </c>
      <c r="D35" s="102"/>
      <c r="E35" s="102" t="s">
        <v>73</v>
      </c>
      <c r="F35" s="102"/>
      <c r="G35" s="102" t="s">
        <v>74</v>
      </c>
      <c r="H35" s="102"/>
      <c r="I35" s="102" t="s">
        <v>75</v>
      </c>
      <c r="J35" s="102"/>
      <c r="K35" s="102" t="s">
        <v>3</v>
      </c>
      <c r="L35" s="103"/>
    </row>
    <row r="36" spans="2:12" ht="12.75" customHeight="1" thickBot="1">
      <c r="B36" s="110"/>
      <c r="C36" s="34" t="s">
        <v>4</v>
      </c>
      <c r="D36" s="35" t="s">
        <v>5</v>
      </c>
      <c r="E36" s="35" t="s">
        <v>4</v>
      </c>
      <c r="F36" s="35" t="s">
        <v>5</v>
      </c>
      <c r="G36" s="35" t="s">
        <v>4</v>
      </c>
      <c r="H36" s="35" t="s">
        <v>5</v>
      </c>
      <c r="I36" s="35" t="s">
        <v>4</v>
      </c>
      <c r="J36" s="35" t="s">
        <v>5</v>
      </c>
      <c r="K36" s="35" t="s">
        <v>4</v>
      </c>
      <c r="L36" s="36" t="s">
        <v>5</v>
      </c>
    </row>
    <row r="37" spans="2:12" ht="12.75" customHeight="1" thickTop="1">
      <c r="B37" s="42" t="s">
        <v>76</v>
      </c>
      <c r="C37" s="5">
        <v>0</v>
      </c>
      <c r="D37" s="43">
        <v>0</v>
      </c>
      <c r="E37" s="44">
        <v>0</v>
      </c>
      <c r="F37" s="43">
        <v>0</v>
      </c>
      <c r="G37" s="44">
        <v>1</v>
      </c>
      <c r="H37" s="43">
        <v>0.038461538461538464</v>
      </c>
      <c r="I37" s="44">
        <v>0</v>
      </c>
      <c r="J37" s="43">
        <v>0</v>
      </c>
      <c r="K37" s="66">
        <v>1</v>
      </c>
      <c r="L37" s="76">
        <v>0.008333333333333333</v>
      </c>
    </row>
    <row r="38" spans="2:12" ht="12.75" customHeight="1">
      <c r="B38" s="42" t="s">
        <v>77</v>
      </c>
      <c r="C38" s="5">
        <v>1</v>
      </c>
      <c r="D38" s="43">
        <v>0.027777777777777776</v>
      </c>
      <c r="E38" s="44">
        <v>0</v>
      </c>
      <c r="F38" s="43">
        <v>0</v>
      </c>
      <c r="G38" s="44">
        <v>0</v>
      </c>
      <c r="H38" s="43">
        <v>0</v>
      </c>
      <c r="I38" s="44">
        <v>0</v>
      </c>
      <c r="J38" s="43">
        <v>0</v>
      </c>
      <c r="K38" s="66">
        <v>1</v>
      </c>
      <c r="L38" s="76">
        <v>0.008333333333333333</v>
      </c>
    </row>
    <row r="39" spans="2:12" ht="12.75" customHeight="1">
      <c r="B39" s="42" t="s">
        <v>78</v>
      </c>
      <c r="C39" s="5">
        <v>0</v>
      </c>
      <c r="D39" s="43">
        <v>0</v>
      </c>
      <c r="E39" s="44">
        <v>0</v>
      </c>
      <c r="F39" s="43">
        <v>0</v>
      </c>
      <c r="G39" s="44">
        <v>0</v>
      </c>
      <c r="H39" s="43">
        <v>0</v>
      </c>
      <c r="I39" s="44">
        <v>1</v>
      </c>
      <c r="J39" s="43">
        <v>0.027777777777777776</v>
      </c>
      <c r="K39" s="66">
        <v>1</v>
      </c>
      <c r="L39" s="76">
        <v>0.008333333333333333</v>
      </c>
    </row>
    <row r="40" spans="2:12" ht="12.75" customHeight="1">
      <c r="B40" s="42" t="s">
        <v>79</v>
      </c>
      <c r="C40" s="5">
        <v>0</v>
      </c>
      <c r="D40" s="43">
        <v>0</v>
      </c>
      <c r="E40" s="44">
        <v>1</v>
      </c>
      <c r="F40" s="43">
        <v>0.045454545454545456</v>
      </c>
      <c r="G40" s="44">
        <v>0</v>
      </c>
      <c r="H40" s="43">
        <v>0</v>
      </c>
      <c r="I40" s="44">
        <v>0</v>
      </c>
      <c r="J40" s="43">
        <v>0</v>
      </c>
      <c r="K40" s="66">
        <v>1</v>
      </c>
      <c r="L40" s="76">
        <v>0.008333333333333333</v>
      </c>
    </row>
    <row r="41" spans="2:12" ht="12.75" customHeight="1">
      <c r="B41" s="42" t="s">
        <v>80</v>
      </c>
      <c r="C41" s="5">
        <v>0</v>
      </c>
      <c r="D41" s="43">
        <v>0</v>
      </c>
      <c r="E41" s="44">
        <v>0</v>
      </c>
      <c r="F41" s="43">
        <v>0</v>
      </c>
      <c r="G41" s="44">
        <v>1</v>
      </c>
      <c r="H41" s="43">
        <v>0.038461538461538464</v>
      </c>
      <c r="I41" s="44">
        <v>0</v>
      </c>
      <c r="J41" s="43">
        <v>0</v>
      </c>
      <c r="K41" s="66">
        <v>1</v>
      </c>
      <c r="L41" s="76">
        <v>0.008333333333333333</v>
      </c>
    </row>
    <row r="42" spans="2:12" ht="12.75" customHeight="1">
      <c r="B42" s="42" t="s">
        <v>81</v>
      </c>
      <c r="C42" s="5">
        <v>0</v>
      </c>
      <c r="D42" s="43">
        <v>0</v>
      </c>
      <c r="E42" s="44">
        <v>0</v>
      </c>
      <c r="F42" s="43">
        <v>0</v>
      </c>
      <c r="G42" s="44">
        <v>0</v>
      </c>
      <c r="H42" s="43">
        <v>0</v>
      </c>
      <c r="I42" s="44">
        <v>1</v>
      </c>
      <c r="J42" s="43">
        <v>0.027777777777777776</v>
      </c>
      <c r="K42" s="66">
        <v>1</v>
      </c>
      <c r="L42" s="76">
        <v>0.008333333333333333</v>
      </c>
    </row>
    <row r="43" spans="2:12" ht="12.75" customHeight="1">
      <c r="B43" s="42" t="s">
        <v>82</v>
      </c>
      <c r="C43" s="5">
        <v>0</v>
      </c>
      <c r="D43" s="43">
        <v>0</v>
      </c>
      <c r="E43" s="44">
        <v>0</v>
      </c>
      <c r="F43" s="43">
        <v>0</v>
      </c>
      <c r="G43" s="44">
        <v>1</v>
      </c>
      <c r="H43" s="43">
        <v>0.038461538461538464</v>
      </c>
      <c r="I43" s="44">
        <v>0</v>
      </c>
      <c r="J43" s="43">
        <v>0</v>
      </c>
      <c r="K43" s="66">
        <v>1</v>
      </c>
      <c r="L43" s="76">
        <v>0.008333333333333333</v>
      </c>
    </row>
    <row r="44" spans="2:12" ht="12.75" customHeight="1">
      <c r="B44" s="42" t="s">
        <v>83</v>
      </c>
      <c r="C44" s="5">
        <v>1</v>
      </c>
      <c r="D44" s="43">
        <v>0.027777777777777776</v>
      </c>
      <c r="E44" s="44">
        <v>0</v>
      </c>
      <c r="F44" s="43">
        <v>0</v>
      </c>
      <c r="G44" s="44">
        <v>0</v>
      </c>
      <c r="H44" s="43">
        <v>0</v>
      </c>
      <c r="I44" s="44">
        <v>0</v>
      </c>
      <c r="J44" s="43">
        <v>0</v>
      </c>
      <c r="K44" s="66">
        <v>1</v>
      </c>
      <c r="L44" s="76">
        <v>0.008333333333333333</v>
      </c>
    </row>
    <row r="45" spans="2:12" ht="12.75" customHeight="1">
      <c r="B45" s="42" t="s">
        <v>84</v>
      </c>
      <c r="C45" s="5">
        <v>0</v>
      </c>
      <c r="D45" s="43">
        <v>0</v>
      </c>
      <c r="E45" s="44">
        <v>1</v>
      </c>
      <c r="F45" s="43">
        <v>0.045454545454545456</v>
      </c>
      <c r="G45" s="44">
        <v>0</v>
      </c>
      <c r="H45" s="43">
        <v>0</v>
      </c>
      <c r="I45" s="44">
        <v>0</v>
      </c>
      <c r="J45" s="43">
        <v>0</v>
      </c>
      <c r="K45" s="66">
        <v>1</v>
      </c>
      <c r="L45" s="76">
        <v>0.008333333333333333</v>
      </c>
    </row>
    <row r="46" spans="2:12" ht="12.75" customHeight="1">
      <c r="B46" s="42" t="s">
        <v>85</v>
      </c>
      <c r="C46" s="5">
        <v>1</v>
      </c>
      <c r="D46" s="43">
        <v>0.027777777777777776</v>
      </c>
      <c r="E46" s="44">
        <v>0</v>
      </c>
      <c r="F46" s="43">
        <v>0</v>
      </c>
      <c r="G46" s="44">
        <v>0</v>
      </c>
      <c r="H46" s="43">
        <v>0</v>
      </c>
      <c r="I46" s="44">
        <v>0</v>
      </c>
      <c r="J46" s="43">
        <v>0</v>
      </c>
      <c r="K46" s="66">
        <v>1</v>
      </c>
      <c r="L46" s="76">
        <v>0.008333333333333333</v>
      </c>
    </row>
    <row r="47" spans="2:12" ht="12.75" customHeight="1">
      <c r="B47" s="42" t="s">
        <v>86</v>
      </c>
      <c r="C47" s="5">
        <v>1</v>
      </c>
      <c r="D47" s="43">
        <v>0.027777777777777776</v>
      </c>
      <c r="E47" s="44">
        <v>0</v>
      </c>
      <c r="F47" s="43">
        <v>0</v>
      </c>
      <c r="G47" s="44">
        <v>0</v>
      </c>
      <c r="H47" s="43">
        <v>0</v>
      </c>
      <c r="I47" s="44">
        <v>0</v>
      </c>
      <c r="J47" s="43">
        <v>0</v>
      </c>
      <c r="K47" s="66">
        <v>1</v>
      </c>
      <c r="L47" s="76">
        <v>0.008333333333333333</v>
      </c>
    </row>
    <row r="48" spans="2:12" ht="12.75" customHeight="1">
      <c r="B48" s="42" t="s">
        <v>87</v>
      </c>
      <c r="C48" s="5">
        <v>0</v>
      </c>
      <c r="D48" s="43">
        <v>0</v>
      </c>
      <c r="E48" s="44">
        <v>1</v>
      </c>
      <c r="F48" s="43">
        <v>0.045454545454545456</v>
      </c>
      <c r="G48" s="44">
        <v>0</v>
      </c>
      <c r="H48" s="43">
        <v>0</v>
      </c>
      <c r="I48" s="44">
        <v>0</v>
      </c>
      <c r="J48" s="43">
        <v>0</v>
      </c>
      <c r="K48" s="66">
        <v>1</v>
      </c>
      <c r="L48" s="76">
        <v>0.008333333333333333</v>
      </c>
    </row>
    <row r="49" spans="2:12" ht="12.75" customHeight="1">
      <c r="B49" s="42" t="s">
        <v>88</v>
      </c>
      <c r="C49" s="5">
        <v>1</v>
      </c>
      <c r="D49" s="43">
        <v>0.027777777777777776</v>
      </c>
      <c r="E49" s="44">
        <v>0</v>
      </c>
      <c r="F49" s="43">
        <v>0</v>
      </c>
      <c r="G49" s="44">
        <v>0</v>
      </c>
      <c r="H49" s="43">
        <v>0</v>
      </c>
      <c r="I49" s="44">
        <v>0</v>
      </c>
      <c r="J49" s="43">
        <v>0</v>
      </c>
      <c r="K49" s="66">
        <v>1</v>
      </c>
      <c r="L49" s="76">
        <v>0.008333333333333333</v>
      </c>
    </row>
    <row r="50" spans="2:12" ht="12.75" customHeight="1">
      <c r="B50" s="42" t="s">
        <v>89</v>
      </c>
      <c r="C50" s="5">
        <v>1</v>
      </c>
      <c r="D50" s="43">
        <v>0.027777777777777776</v>
      </c>
      <c r="E50" s="44">
        <v>0</v>
      </c>
      <c r="F50" s="43">
        <v>0</v>
      </c>
      <c r="G50" s="44">
        <v>0</v>
      </c>
      <c r="H50" s="43">
        <v>0</v>
      </c>
      <c r="I50" s="44">
        <v>0</v>
      </c>
      <c r="J50" s="43">
        <v>0</v>
      </c>
      <c r="K50" s="66">
        <v>1</v>
      </c>
      <c r="L50" s="76">
        <v>0.008333333333333333</v>
      </c>
    </row>
    <row r="51" spans="2:12" ht="12.75" customHeight="1">
      <c r="B51" s="42" t="s">
        <v>90</v>
      </c>
      <c r="C51" s="5">
        <v>0</v>
      </c>
      <c r="D51" s="43">
        <v>0</v>
      </c>
      <c r="E51" s="44">
        <v>1</v>
      </c>
      <c r="F51" s="43">
        <v>0.045454545454545456</v>
      </c>
      <c r="G51" s="44">
        <v>0</v>
      </c>
      <c r="H51" s="43">
        <v>0</v>
      </c>
      <c r="I51" s="44">
        <v>0</v>
      </c>
      <c r="J51" s="43">
        <v>0</v>
      </c>
      <c r="K51" s="66">
        <v>1</v>
      </c>
      <c r="L51" s="76">
        <v>0.008333333333333333</v>
      </c>
    </row>
    <row r="52" spans="2:12" ht="12.75" customHeight="1">
      <c r="B52" s="42" t="s">
        <v>91</v>
      </c>
      <c r="C52" s="5">
        <v>0</v>
      </c>
      <c r="D52" s="43">
        <v>0</v>
      </c>
      <c r="E52" s="44">
        <v>1</v>
      </c>
      <c r="F52" s="43">
        <v>0.045454545454545456</v>
      </c>
      <c r="G52" s="44">
        <v>0</v>
      </c>
      <c r="H52" s="43">
        <v>0</v>
      </c>
      <c r="I52" s="44">
        <v>0</v>
      </c>
      <c r="J52" s="43">
        <v>0</v>
      </c>
      <c r="K52" s="66">
        <v>1</v>
      </c>
      <c r="L52" s="76">
        <v>0.008333333333333333</v>
      </c>
    </row>
    <row r="53" spans="2:12" ht="12.75" customHeight="1">
      <c r="B53" s="42" t="s">
        <v>92</v>
      </c>
      <c r="C53" s="5">
        <v>0</v>
      </c>
      <c r="D53" s="43">
        <v>0</v>
      </c>
      <c r="E53" s="44">
        <v>0</v>
      </c>
      <c r="F53" s="43">
        <v>0</v>
      </c>
      <c r="G53" s="44">
        <v>1</v>
      </c>
      <c r="H53" s="43">
        <v>0.038461538461538464</v>
      </c>
      <c r="I53" s="44">
        <v>0</v>
      </c>
      <c r="J53" s="43">
        <v>0</v>
      </c>
      <c r="K53" s="66">
        <v>1</v>
      </c>
      <c r="L53" s="76">
        <v>0.008333333333333333</v>
      </c>
    </row>
    <row r="54" spans="2:12" ht="12.75" customHeight="1">
      <c r="B54" s="42" t="s">
        <v>93</v>
      </c>
      <c r="C54" s="5">
        <v>0</v>
      </c>
      <c r="D54" s="43">
        <v>0</v>
      </c>
      <c r="E54" s="44">
        <v>0</v>
      </c>
      <c r="F54" s="43">
        <v>0</v>
      </c>
      <c r="G54" s="44">
        <v>0</v>
      </c>
      <c r="H54" s="43">
        <v>0</v>
      </c>
      <c r="I54" s="44">
        <v>1</v>
      </c>
      <c r="J54" s="43">
        <v>0.027777777777777776</v>
      </c>
      <c r="K54" s="66">
        <v>1</v>
      </c>
      <c r="L54" s="76">
        <v>0.008333333333333333</v>
      </c>
    </row>
    <row r="55" spans="2:12" ht="12.75" customHeight="1">
      <c r="B55" s="42" t="s">
        <v>94</v>
      </c>
      <c r="C55" s="5">
        <v>0</v>
      </c>
      <c r="D55" s="43">
        <v>0</v>
      </c>
      <c r="E55" s="44">
        <v>1</v>
      </c>
      <c r="F55" s="43">
        <v>0.045454545454545456</v>
      </c>
      <c r="G55" s="44">
        <v>0</v>
      </c>
      <c r="H55" s="43">
        <v>0</v>
      </c>
      <c r="I55" s="44">
        <v>0</v>
      </c>
      <c r="J55" s="43">
        <v>0</v>
      </c>
      <c r="K55" s="66">
        <v>1</v>
      </c>
      <c r="L55" s="76">
        <v>0.008333333333333333</v>
      </c>
    </row>
    <row r="56" spans="2:12" ht="12.75" customHeight="1">
      <c r="B56" s="42" t="s">
        <v>95</v>
      </c>
      <c r="C56" s="5">
        <v>0</v>
      </c>
      <c r="D56" s="43">
        <v>0</v>
      </c>
      <c r="E56" s="44">
        <v>1</v>
      </c>
      <c r="F56" s="43">
        <v>0.045454545454545456</v>
      </c>
      <c r="G56" s="44">
        <v>0</v>
      </c>
      <c r="H56" s="43">
        <v>0</v>
      </c>
      <c r="I56" s="44">
        <v>0</v>
      </c>
      <c r="J56" s="43">
        <v>0</v>
      </c>
      <c r="K56" s="66">
        <v>1</v>
      </c>
      <c r="L56" s="76">
        <v>0.008333333333333333</v>
      </c>
    </row>
    <row r="57" spans="2:12" ht="12.75" customHeight="1">
      <c r="B57" s="42" t="s">
        <v>96</v>
      </c>
      <c r="C57" s="5">
        <v>0</v>
      </c>
      <c r="D57" s="43">
        <v>0</v>
      </c>
      <c r="E57" s="44">
        <v>0</v>
      </c>
      <c r="F57" s="43">
        <v>0</v>
      </c>
      <c r="G57" s="44">
        <v>0</v>
      </c>
      <c r="H57" s="43">
        <v>0</v>
      </c>
      <c r="I57" s="44">
        <v>1</v>
      </c>
      <c r="J57" s="43">
        <v>0.027777777777777776</v>
      </c>
      <c r="K57" s="66">
        <v>1</v>
      </c>
      <c r="L57" s="76">
        <v>0.008333333333333333</v>
      </c>
    </row>
    <row r="58" spans="2:12" ht="12.75" customHeight="1">
      <c r="B58" s="42" t="s">
        <v>97</v>
      </c>
      <c r="C58" s="5">
        <v>0</v>
      </c>
      <c r="D58" s="43">
        <v>0</v>
      </c>
      <c r="E58" s="44">
        <v>0</v>
      </c>
      <c r="F58" s="43">
        <v>0</v>
      </c>
      <c r="G58" s="44">
        <v>0</v>
      </c>
      <c r="H58" s="43">
        <v>0</v>
      </c>
      <c r="I58" s="44">
        <v>1</v>
      </c>
      <c r="J58" s="43">
        <v>0.027777777777777776</v>
      </c>
      <c r="K58" s="66">
        <v>1</v>
      </c>
      <c r="L58" s="76">
        <v>0.008333333333333333</v>
      </c>
    </row>
    <row r="59" spans="2:12" ht="12.75" customHeight="1">
      <c r="B59" s="42" t="s">
        <v>98</v>
      </c>
      <c r="C59" s="5">
        <v>0</v>
      </c>
      <c r="D59" s="43">
        <v>0</v>
      </c>
      <c r="E59" s="44">
        <v>1</v>
      </c>
      <c r="F59" s="43">
        <v>0.045454545454545456</v>
      </c>
      <c r="G59" s="44">
        <v>0</v>
      </c>
      <c r="H59" s="43">
        <v>0</v>
      </c>
      <c r="I59" s="44">
        <v>0</v>
      </c>
      <c r="J59" s="43">
        <v>0</v>
      </c>
      <c r="K59" s="66">
        <v>1</v>
      </c>
      <c r="L59" s="76">
        <v>0.008333333333333333</v>
      </c>
    </row>
    <row r="60" spans="2:12" ht="12.75" customHeight="1">
      <c r="B60" s="42" t="s">
        <v>99</v>
      </c>
      <c r="C60" s="5">
        <v>1</v>
      </c>
      <c r="D60" s="43">
        <v>0.027777777777777776</v>
      </c>
      <c r="E60" s="44">
        <v>0</v>
      </c>
      <c r="F60" s="43">
        <v>0</v>
      </c>
      <c r="G60" s="44">
        <v>0</v>
      </c>
      <c r="H60" s="43">
        <v>0</v>
      </c>
      <c r="I60" s="44">
        <v>0</v>
      </c>
      <c r="J60" s="43">
        <v>0</v>
      </c>
      <c r="K60" s="66">
        <v>1</v>
      </c>
      <c r="L60" s="76">
        <v>0.008333333333333333</v>
      </c>
    </row>
    <row r="61" spans="2:12" ht="12.75" customHeight="1">
      <c r="B61" s="42" t="s">
        <v>100</v>
      </c>
      <c r="C61" s="5">
        <v>0</v>
      </c>
      <c r="D61" s="43">
        <v>0</v>
      </c>
      <c r="E61" s="44">
        <v>0</v>
      </c>
      <c r="F61" s="43">
        <v>0</v>
      </c>
      <c r="G61" s="44">
        <v>0</v>
      </c>
      <c r="H61" s="43">
        <v>0</v>
      </c>
      <c r="I61" s="44">
        <v>2</v>
      </c>
      <c r="J61" s="43">
        <v>0.05555555555555555</v>
      </c>
      <c r="K61" s="66">
        <v>2</v>
      </c>
      <c r="L61" s="67">
        <v>0.016666666666666666</v>
      </c>
    </row>
    <row r="62" spans="2:12" ht="12.75" customHeight="1">
      <c r="B62" s="42" t="s">
        <v>101</v>
      </c>
      <c r="C62" s="5">
        <v>1</v>
      </c>
      <c r="D62" s="43">
        <v>0.027777777777777776</v>
      </c>
      <c r="E62" s="44">
        <v>0</v>
      </c>
      <c r="F62" s="43">
        <v>0</v>
      </c>
      <c r="G62" s="44">
        <v>0</v>
      </c>
      <c r="H62" s="43">
        <v>0</v>
      </c>
      <c r="I62" s="44">
        <v>0</v>
      </c>
      <c r="J62" s="43">
        <v>0</v>
      </c>
      <c r="K62" s="66">
        <v>1</v>
      </c>
      <c r="L62" s="76">
        <v>0.008333333333333333</v>
      </c>
    </row>
    <row r="63" spans="2:12" ht="12.75" customHeight="1">
      <c r="B63" s="42" t="s">
        <v>102</v>
      </c>
      <c r="C63" s="5">
        <v>0</v>
      </c>
      <c r="D63" s="43">
        <v>0</v>
      </c>
      <c r="E63" s="44">
        <v>0</v>
      </c>
      <c r="F63" s="43">
        <v>0</v>
      </c>
      <c r="G63" s="44">
        <v>0</v>
      </c>
      <c r="H63" s="43">
        <v>0</v>
      </c>
      <c r="I63" s="44">
        <v>1</v>
      </c>
      <c r="J63" s="43">
        <v>0.027777777777777776</v>
      </c>
      <c r="K63" s="66">
        <v>1</v>
      </c>
      <c r="L63" s="76">
        <v>0.008333333333333333</v>
      </c>
    </row>
    <row r="64" spans="2:12" ht="12.75" customHeight="1">
      <c r="B64" s="42" t="s">
        <v>103</v>
      </c>
      <c r="C64" s="5">
        <v>1</v>
      </c>
      <c r="D64" s="43">
        <v>0.027777777777777776</v>
      </c>
      <c r="E64" s="44">
        <v>0</v>
      </c>
      <c r="F64" s="43">
        <v>0</v>
      </c>
      <c r="G64" s="44">
        <v>0</v>
      </c>
      <c r="H64" s="43">
        <v>0</v>
      </c>
      <c r="I64" s="44">
        <v>0</v>
      </c>
      <c r="J64" s="43">
        <v>0</v>
      </c>
      <c r="K64" s="66">
        <v>1</v>
      </c>
      <c r="L64" s="76">
        <v>0.008333333333333333</v>
      </c>
    </row>
    <row r="65" spans="2:12" ht="12.75" customHeight="1">
      <c r="B65" s="42" t="s">
        <v>104</v>
      </c>
      <c r="C65" s="5">
        <v>1</v>
      </c>
      <c r="D65" s="43">
        <v>0.027777777777777776</v>
      </c>
      <c r="E65" s="44">
        <v>1</v>
      </c>
      <c r="F65" s="43">
        <v>0.045454545454545456</v>
      </c>
      <c r="G65" s="44">
        <v>0</v>
      </c>
      <c r="H65" s="43">
        <v>0</v>
      </c>
      <c r="I65" s="44">
        <v>0</v>
      </c>
      <c r="J65" s="43">
        <v>0</v>
      </c>
      <c r="K65" s="66">
        <v>2</v>
      </c>
      <c r="L65" s="67">
        <v>0.016666666666666666</v>
      </c>
    </row>
    <row r="66" spans="2:12" ht="12.75" customHeight="1">
      <c r="B66" s="42" t="s">
        <v>105</v>
      </c>
      <c r="C66" s="5">
        <v>1</v>
      </c>
      <c r="D66" s="43">
        <v>0.027777777777777776</v>
      </c>
      <c r="E66" s="44">
        <v>0</v>
      </c>
      <c r="F66" s="43">
        <v>0</v>
      </c>
      <c r="G66" s="44">
        <v>0</v>
      </c>
      <c r="H66" s="43">
        <v>0</v>
      </c>
      <c r="I66" s="44">
        <v>0</v>
      </c>
      <c r="J66" s="43">
        <v>0</v>
      </c>
      <c r="K66" s="66">
        <v>1</v>
      </c>
      <c r="L66" s="76">
        <v>0.008333333333333333</v>
      </c>
    </row>
    <row r="67" spans="2:12" ht="12.75" customHeight="1">
      <c r="B67" s="42" t="s">
        <v>106</v>
      </c>
      <c r="C67" s="5">
        <v>0</v>
      </c>
      <c r="D67" s="43">
        <v>0</v>
      </c>
      <c r="E67" s="44">
        <v>1</v>
      </c>
      <c r="F67" s="43">
        <v>0.045454545454545456</v>
      </c>
      <c r="G67" s="44">
        <v>0</v>
      </c>
      <c r="H67" s="43">
        <v>0</v>
      </c>
      <c r="I67" s="44">
        <v>0</v>
      </c>
      <c r="J67" s="43">
        <v>0</v>
      </c>
      <c r="K67" s="66">
        <v>1</v>
      </c>
      <c r="L67" s="76">
        <v>0.008333333333333333</v>
      </c>
    </row>
    <row r="68" spans="2:12" ht="12.75" customHeight="1">
      <c r="B68" s="42" t="s">
        <v>107</v>
      </c>
      <c r="C68" s="5">
        <v>1</v>
      </c>
      <c r="D68" s="43">
        <v>0.027777777777777776</v>
      </c>
      <c r="E68" s="44">
        <v>0</v>
      </c>
      <c r="F68" s="43">
        <v>0</v>
      </c>
      <c r="G68" s="44">
        <v>0</v>
      </c>
      <c r="H68" s="43">
        <v>0</v>
      </c>
      <c r="I68" s="44">
        <v>0</v>
      </c>
      <c r="J68" s="43">
        <v>0</v>
      </c>
      <c r="K68" s="66">
        <v>1</v>
      </c>
      <c r="L68" s="76">
        <v>0.008333333333333333</v>
      </c>
    </row>
    <row r="69" spans="2:12" ht="12.75" customHeight="1">
      <c r="B69" s="42" t="s">
        <v>108</v>
      </c>
      <c r="C69" s="5">
        <v>0</v>
      </c>
      <c r="D69" s="43">
        <v>0</v>
      </c>
      <c r="E69" s="44">
        <v>1</v>
      </c>
      <c r="F69" s="43">
        <v>0.045454545454545456</v>
      </c>
      <c r="G69" s="44">
        <v>0</v>
      </c>
      <c r="H69" s="43">
        <v>0</v>
      </c>
      <c r="I69" s="44">
        <v>0</v>
      </c>
      <c r="J69" s="43">
        <v>0</v>
      </c>
      <c r="K69" s="66">
        <v>1</v>
      </c>
      <c r="L69" s="76">
        <v>0.008333333333333333</v>
      </c>
    </row>
    <row r="70" spans="2:12" ht="12.75" customHeight="1">
      <c r="B70" s="42" t="s">
        <v>109</v>
      </c>
      <c r="C70" s="5">
        <v>1</v>
      </c>
      <c r="D70" s="43">
        <v>0.027777777777777776</v>
      </c>
      <c r="E70" s="44">
        <v>0</v>
      </c>
      <c r="F70" s="43">
        <v>0</v>
      </c>
      <c r="G70" s="44">
        <v>0</v>
      </c>
      <c r="H70" s="43">
        <v>0</v>
      </c>
      <c r="I70" s="44">
        <v>0</v>
      </c>
      <c r="J70" s="43">
        <v>0</v>
      </c>
      <c r="K70" s="66">
        <v>1</v>
      </c>
      <c r="L70" s="76">
        <v>0.008333333333333333</v>
      </c>
    </row>
    <row r="71" spans="2:12" ht="12.75" customHeight="1">
      <c r="B71" s="42" t="s">
        <v>110</v>
      </c>
      <c r="C71" s="5">
        <v>0</v>
      </c>
      <c r="D71" s="43">
        <v>0</v>
      </c>
      <c r="E71" s="44">
        <v>0</v>
      </c>
      <c r="F71" s="43">
        <v>0</v>
      </c>
      <c r="G71" s="44">
        <v>1</v>
      </c>
      <c r="H71" s="43">
        <v>0.038461538461538464</v>
      </c>
      <c r="I71" s="44">
        <v>0</v>
      </c>
      <c r="J71" s="43">
        <v>0</v>
      </c>
      <c r="K71" s="66">
        <v>1</v>
      </c>
      <c r="L71" s="76">
        <v>0.008333333333333333</v>
      </c>
    </row>
    <row r="72" spans="2:12" ht="12.75" customHeight="1">
      <c r="B72" s="42" t="s">
        <v>111</v>
      </c>
      <c r="C72" s="5">
        <v>0</v>
      </c>
      <c r="D72" s="43">
        <v>0</v>
      </c>
      <c r="E72" s="44">
        <v>0</v>
      </c>
      <c r="F72" s="43">
        <v>0</v>
      </c>
      <c r="G72" s="44">
        <v>1</v>
      </c>
      <c r="H72" s="43">
        <v>0.038461538461538464</v>
      </c>
      <c r="I72" s="44">
        <v>1</v>
      </c>
      <c r="J72" s="43">
        <v>0.027777777777777776</v>
      </c>
      <c r="K72" s="66">
        <v>2</v>
      </c>
      <c r="L72" s="67">
        <v>0.016666666666666666</v>
      </c>
    </row>
    <row r="73" spans="2:12" ht="12.75" customHeight="1">
      <c r="B73" s="42" t="s">
        <v>112</v>
      </c>
      <c r="C73" s="5">
        <v>0</v>
      </c>
      <c r="D73" s="43">
        <v>0</v>
      </c>
      <c r="E73" s="44">
        <v>0</v>
      </c>
      <c r="F73" s="43">
        <v>0</v>
      </c>
      <c r="G73" s="44">
        <v>1</v>
      </c>
      <c r="H73" s="43">
        <v>0.038461538461538464</v>
      </c>
      <c r="I73" s="44">
        <v>0</v>
      </c>
      <c r="J73" s="43">
        <v>0</v>
      </c>
      <c r="K73" s="66">
        <v>1</v>
      </c>
      <c r="L73" s="76">
        <v>0.008333333333333333</v>
      </c>
    </row>
    <row r="74" spans="2:12" ht="12.75" customHeight="1">
      <c r="B74" s="42" t="s">
        <v>113</v>
      </c>
      <c r="C74" s="5">
        <v>2</v>
      </c>
      <c r="D74" s="43">
        <v>0.05555555555555555</v>
      </c>
      <c r="E74" s="44">
        <v>0</v>
      </c>
      <c r="F74" s="43">
        <v>0</v>
      </c>
      <c r="G74" s="44">
        <v>0</v>
      </c>
      <c r="H74" s="43">
        <v>0</v>
      </c>
      <c r="I74" s="44">
        <v>0</v>
      </c>
      <c r="J74" s="43">
        <v>0</v>
      </c>
      <c r="K74" s="66">
        <v>2</v>
      </c>
      <c r="L74" s="67">
        <v>0.016666666666666666</v>
      </c>
    </row>
    <row r="75" spans="2:12" ht="12.75" customHeight="1">
      <c r="B75" s="42" t="s">
        <v>114</v>
      </c>
      <c r="C75" s="5">
        <v>1</v>
      </c>
      <c r="D75" s="43">
        <v>0.027777777777777776</v>
      </c>
      <c r="E75" s="44">
        <v>0</v>
      </c>
      <c r="F75" s="43">
        <v>0</v>
      </c>
      <c r="G75" s="44">
        <v>0</v>
      </c>
      <c r="H75" s="43">
        <v>0</v>
      </c>
      <c r="I75" s="44">
        <v>1</v>
      </c>
      <c r="J75" s="43">
        <v>0.027777777777777776</v>
      </c>
      <c r="K75" s="66">
        <v>2</v>
      </c>
      <c r="L75" s="67">
        <v>0.016666666666666666</v>
      </c>
    </row>
    <row r="76" spans="2:12" ht="12.75" customHeight="1">
      <c r="B76" s="42" t="s">
        <v>115</v>
      </c>
      <c r="C76" s="5">
        <v>1</v>
      </c>
      <c r="D76" s="43">
        <v>0.027777777777777776</v>
      </c>
      <c r="E76" s="44">
        <v>0</v>
      </c>
      <c r="F76" s="43">
        <v>0</v>
      </c>
      <c r="G76" s="44">
        <v>0</v>
      </c>
      <c r="H76" s="43">
        <v>0</v>
      </c>
      <c r="I76" s="44">
        <v>0</v>
      </c>
      <c r="J76" s="43">
        <v>0</v>
      </c>
      <c r="K76" s="66">
        <v>1</v>
      </c>
      <c r="L76" s="76">
        <v>0.008333333333333333</v>
      </c>
    </row>
    <row r="77" spans="2:12" ht="12.75" customHeight="1">
      <c r="B77" s="42" t="s">
        <v>116</v>
      </c>
      <c r="C77" s="5">
        <v>0</v>
      </c>
      <c r="D77" s="43">
        <v>0</v>
      </c>
      <c r="E77" s="44">
        <v>0</v>
      </c>
      <c r="F77" s="43">
        <v>0</v>
      </c>
      <c r="G77" s="44">
        <v>1</v>
      </c>
      <c r="H77" s="43">
        <v>0.038461538461538464</v>
      </c>
      <c r="I77" s="44">
        <v>0</v>
      </c>
      <c r="J77" s="43">
        <v>0</v>
      </c>
      <c r="K77" s="66">
        <v>1</v>
      </c>
      <c r="L77" s="76">
        <v>0.008333333333333333</v>
      </c>
    </row>
    <row r="78" spans="2:12" ht="12.75" customHeight="1">
      <c r="B78" s="42" t="s">
        <v>117</v>
      </c>
      <c r="C78" s="5">
        <v>0</v>
      </c>
      <c r="D78" s="43">
        <v>0</v>
      </c>
      <c r="E78" s="44">
        <v>0</v>
      </c>
      <c r="F78" s="43">
        <v>0</v>
      </c>
      <c r="G78" s="44">
        <v>1</v>
      </c>
      <c r="H78" s="43">
        <v>0.038461538461538464</v>
      </c>
      <c r="I78" s="44">
        <v>0</v>
      </c>
      <c r="J78" s="43">
        <v>0</v>
      </c>
      <c r="K78" s="66">
        <v>1</v>
      </c>
      <c r="L78" s="76">
        <v>0.008333333333333333</v>
      </c>
    </row>
    <row r="79" spans="2:12" ht="12.75" customHeight="1">
      <c r="B79" s="42" t="s">
        <v>118</v>
      </c>
      <c r="C79" s="5">
        <v>1</v>
      </c>
      <c r="D79" s="43">
        <v>0.027777777777777776</v>
      </c>
      <c r="E79" s="44">
        <v>0</v>
      </c>
      <c r="F79" s="43">
        <v>0</v>
      </c>
      <c r="G79" s="44">
        <v>0</v>
      </c>
      <c r="H79" s="43">
        <v>0</v>
      </c>
      <c r="I79" s="44">
        <v>0</v>
      </c>
      <c r="J79" s="43">
        <v>0</v>
      </c>
      <c r="K79" s="66">
        <v>1</v>
      </c>
      <c r="L79" s="76">
        <v>0.008333333333333333</v>
      </c>
    </row>
    <row r="80" spans="2:12" ht="12.75" customHeight="1">
      <c r="B80" s="42" t="s">
        <v>119</v>
      </c>
      <c r="C80" s="5">
        <v>1</v>
      </c>
      <c r="D80" s="43">
        <v>0.027777777777777776</v>
      </c>
      <c r="E80" s="44">
        <v>0</v>
      </c>
      <c r="F80" s="43">
        <v>0</v>
      </c>
      <c r="G80" s="44">
        <v>0</v>
      </c>
      <c r="H80" s="43">
        <v>0</v>
      </c>
      <c r="I80" s="44">
        <v>0</v>
      </c>
      <c r="J80" s="43">
        <v>0</v>
      </c>
      <c r="K80" s="66">
        <v>1</v>
      </c>
      <c r="L80" s="76">
        <v>0.008333333333333333</v>
      </c>
    </row>
    <row r="81" spans="2:12" ht="12.75" customHeight="1">
      <c r="B81" s="42" t="s">
        <v>120</v>
      </c>
      <c r="C81" s="5">
        <v>0</v>
      </c>
      <c r="D81" s="43">
        <v>0</v>
      </c>
      <c r="E81" s="44">
        <v>0</v>
      </c>
      <c r="F81" s="43">
        <v>0</v>
      </c>
      <c r="G81" s="44">
        <v>0</v>
      </c>
      <c r="H81" s="43">
        <v>0</v>
      </c>
      <c r="I81" s="44">
        <v>1</v>
      </c>
      <c r="J81" s="43">
        <v>0.027777777777777776</v>
      </c>
      <c r="K81" s="66">
        <v>1</v>
      </c>
      <c r="L81" s="76">
        <v>0.008333333333333333</v>
      </c>
    </row>
    <row r="82" spans="2:12" ht="12.75" customHeight="1">
      <c r="B82" s="42" t="s">
        <v>121</v>
      </c>
      <c r="C82" s="5">
        <v>0</v>
      </c>
      <c r="D82" s="43">
        <v>0</v>
      </c>
      <c r="E82" s="44">
        <v>1</v>
      </c>
      <c r="F82" s="43">
        <v>0.045454545454545456</v>
      </c>
      <c r="G82" s="44">
        <v>0</v>
      </c>
      <c r="H82" s="43">
        <v>0</v>
      </c>
      <c r="I82" s="44">
        <v>0</v>
      </c>
      <c r="J82" s="43">
        <v>0</v>
      </c>
      <c r="K82" s="66">
        <v>1</v>
      </c>
      <c r="L82" s="76">
        <v>0.008333333333333333</v>
      </c>
    </row>
    <row r="83" spans="2:12" ht="12.75" customHeight="1">
      <c r="B83" s="42" t="s">
        <v>122</v>
      </c>
      <c r="C83" s="5">
        <v>0</v>
      </c>
      <c r="D83" s="43">
        <v>0</v>
      </c>
      <c r="E83" s="44">
        <v>0</v>
      </c>
      <c r="F83" s="43">
        <v>0</v>
      </c>
      <c r="G83" s="44">
        <v>0</v>
      </c>
      <c r="H83" s="43">
        <v>0</v>
      </c>
      <c r="I83" s="44">
        <v>1</v>
      </c>
      <c r="J83" s="43">
        <v>0.027777777777777776</v>
      </c>
      <c r="K83" s="66">
        <v>1</v>
      </c>
      <c r="L83" s="76">
        <v>0.008333333333333333</v>
      </c>
    </row>
    <row r="84" spans="2:12" ht="12.75" customHeight="1">
      <c r="B84" s="42" t="s">
        <v>123</v>
      </c>
      <c r="C84" s="5">
        <v>1</v>
      </c>
      <c r="D84" s="43">
        <v>0.027777777777777776</v>
      </c>
      <c r="E84" s="44">
        <v>0</v>
      </c>
      <c r="F84" s="43">
        <v>0</v>
      </c>
      <c r="G84" s="44">
        <v>0</v>
      </c>
      <c r="H84" s="43">
        <v>0</v>
      </c>
      <c r="I84" s="44">
        <v>0</v>
      </c>
      <c r="J84" s="43">
        <v>0</v>
      </c>
      <c r="K84" s="66">
        <v>1</v>
      </c>
      <c r="L84" s="76">
        <v>0.008333333333333333</v>
      </c>
    </row>
    <row r="85" spans="2:12" ht="12.75" customHeight="1">
      <c r="B85" s="42" t="s">
        <v>124</v>
      </c>
      <c r="C85" s="5">
        <v>0</v>
      </c>
      <c r="D85" s="43">
        <v>0</v>
      </c>
      <c r="E85" s="44">
        <v>0</v>
      </c>
      <c r="F85" s="43">
        <v>0</v>
      </c>
      <c r="G85" s="44">
        <v>1</v>
      </c>
      <c r="H85" s="43">
        <v>0.038461538461538464</v>
      </c>
      <c r="I85" s="44">
        <v>0</v>
      </c>
      <c r="J85" s="43">
        <v>0</v>
      </c>
      <c r="K85" s="66">
        <v>1</v>
      </c>
      <c r="L85" s="76">
        <v>0.008333333333333333</v>
      </c>
    </row>
    <row r="86" spans="2:12" ht="12.75" customHeight="1">
      <c r="B86" s="42" t="s">
        <v>125</v>
      </c>
      <c r="C86" s="5">
        <v>2</v>
      </c>
      <c r="D86" s="43">
        <v>0.05555555555555555</v>
      </c>
      <c r="E86" s="44">
        <v>0</v>
      </c>
      <c r="F86" s="43">
        <v>0</v>
      </c>
      <c r="G86" s="44">
        <v>0</v>
      </c>
      <c r="H86" s="43">
        <v>0</v>
      </c>
      <c r="I86" s="44">
        <v>0</v>
      </c>
      <c r="J86" s="43">
        <v>0</v>
      </c>
      <c r="K86" s="66">
        <v>2</v>
      </c>
      <c r="L86" s="67">
        <v>0.016666666666666666</v>
      </c>
    </row>
    <row r="87" spans="2:12" ht="12.75" customHeight="1">
      <c r="B87" s="42" t="s">
        <v>126</v>
      </c>
      <c r="C87" s="5">
        <v>0</v>
      </c>
      <c r="D87" s="43">
        <v>0</v>
      </c>
      <c r="E87" s="44">
        <v>0</v>
      </c>
      <c r="F87" s="43">
        <v>0</v>
      </c>
      <c r="G87" s="44">
        <v>1</v>
      </c>
      <c r="H87" s="43">
        <v>0.038461538461538464</v>
      </c>
      <c r="I87" s="44">
        <v>0</v>
      </c>
      <c r="J87" s="43">
        <v>0</v>
      </c>
      <c r="K87" s="66">
        <v>1</v>
      </c>
      <c r="L87" s="76">
        <v>0.008333333333333333</v>
      </c>
    </row>
    <row r="88" spans="2:12" ht="12.75" customHeight="1">
      <c r="B88" s="42" t="s">
        <v>127</v>
      </c>
      <c r="C88" s="5">
        <v>1</v>
      </c>
      <c r="D88" s="43">
        <v>0.027777777777777776</v>
      </c>
      <c r="E88" s="44">
        <v>0</v>
      </c>
      <c r="F88" s="43">
        <v>0</v>
      </c>
      <c r="G88" s="44">
        <v>0</v>
      </c>
      <c r="H88" s="43">
        <v>0</v>
      </c>
      <c r="I88" s="44">
        <v>0</v>
      </c>
      <c r="J88" s="43">
        <v>0</v>
      </c>
      <c r="K88" s="66">
        <v>1</v>
      </c>
      <c r="L88" s="76">
        <v>0.008333333333333333</v>
      </c>
    </row>
    <row r="89" spans="2:12" ht="12.75" customHeight="1">
      <c r="B89" s="42" t="s">
        <v>128</v>
      </c>
      <c r="C89" s="5">
        <v>0</v>
      </c>
      <c r="D89" s="43">
        <v>0</v>
      </c>
      <c r="E89" s="44">
        <v>1</v>
      </c>
      <c r="F89" s="43">
        <v>0.045454545454545456</v>
      </c>
      <c r="G89" s="44">
        <v>0</v>
      </c>
      <c r="H89" s="43">
        <v>0</v>
      </c>
      <c r="I89" s="44">
        <v>0</v>
      </c>
      <c r="J89" s="43">
        <v>0</v>
      </c>
      <c r="K89" s="66">
        <v>1</v>
      </c>
      <c r="L89" s="76">
        <v>0.008333333333333333</v>
      </c>
    </row>
    <row r="90" spans="2:12" ht="12.75" customHeight="1">
      <c r="B90" s="42" t="s">
        <v>129</v>
      </c>
      <c r="C90" s="5">
        <v>1</v>
      </c>
      <c r="D90" s="43">
        <v>0.027777777777777776</v>
      </c>
      <c r="E90" s="44">
        <v>0</v>
      </c>
      <c r="F90" s="43">
        <v>0</v>
      </c>
      <c r="G90" s="44">
        <v>0</v>
      </c>
      <c r="H90" s="43">
        <v>0</v>
      </c>
      <c r="I90" s="44">
        <v>0</v>
      </c>
      <c r="J90" s="43">
        <v>0</v>
      </c>
      <c r="K90" s="66">
        <v>1</v>
      </c>
      <c r="L90" s="76">
        <v>0.008333333333333333</v>
      </c>
    </row>
    <row r="91" spans="2:12" ht="12.75" customHeight="1">
      <c r="B91" s="42" t="s">
        <v>130</v>
      </c>
      <c r="C91" s="5">
        <v>0</v>
      </c>
      <c r="D91" s="43">
        <v>0</v>
      </c>
      <c r="E91" s="44">
        <v>2</v>
      </c>
      <c r="F91" s="43">
        <v>0.09090909090909091</v>
      </c>
      <c r="G91" s="44">
        <v>0</v>
      </c>
      <c r="H91" s="43">
        <v>0</v>
      </c>
      <c r="I91" s="44">
        <v>0</v>
      </c>
      <c r="J91" s="43">
        <v>0</v>
      </c>
      <c r="K91" s="66">
        <v>2</v>
      </c>
      <c r="L91" s="67">
        <v>0.016666666666666666</v>
      </c>
    </row>
    <row r="92" spans="2:12" ht="12.75" customHeight="1">
      <c r="B92" s="42" t="s">
        <v>131</v>
      </c>
      <c r="C92" s="5">
        <v>0</v>
      </c>
      <c r="D92" s="43">
        <v>0</v>
      </c>
      <c r="E92" s="44">
        <v>1</v>
      </c>
      <c r="F92" s="43">
        <v>0.045454545454545456</v>
      </c>
      <c r="G92" s="44">
        <v>0</v>
      </c>
      <c r="H92" s="43">
        <v>0</v>
      </c>
      <c r="I92" s="44">
        <v>0</v>
      </c>
      <c r="J92" s="43">
        <v>0</v>
      </c>
      <c r="K92" s="66">
        <v>1</v>
      </c>
      <c r="L92" s="76">
        <v>0.008333333333333333</v>
      </c>
    </row>
    <row r="93" spans="2:12" ht="12.75" customHeight="1">
      <c r="B93" s="42" t="s">
        <v>132</v>
      </c>
      <c r="C93" s="5">
        <v>0</v>
      </c>
      <c r="D93" s="43">
        <v>0</v>
      </c>
      <c r="E93" s="44">
        <v>1</v>
      </c>
      <c r="F93" s="43">
        <v>0.045454545454545456</v>
      </c>
      <c r="G93" s="44">
        <v>0</v>
      </c>
      <c r="H93" s="43">
        <v>0</v>
      </c>
      <c r="I93" s="44">
        <v>0</v>
      </c>
      <c r="J93" s="43">
        <v>0</v>
      </c>
      <c r="K93" s="66">
        <v>1</v>
      </c>
      <c r="L93" s="76">
        <v>0.008333333333333333</v>
      </c>
    </row>
    <row r="94" spans="2:12" ht="12.75" customHeight="1">
      <c r="B94" s="42" t="s">
        <v>133</v>
      </c>
      <c r="C94" s="5">
        <v>0</v>
      </c>
      <c r="D94" s="43">
        <v>0</v>
      </c>
      <c r="E94" s="44">
        <v>0</v>
      </c>
      <c r="F94" s="43">
        <v>0</v>
      </c>
      <c r="G94" s="44">
        <v>1</v>
      </c>
      <c r="H94" s="43">
        <v>0.038461538461538464</v>
      </c>
      <c r="I94" s="44">
        <v>0</v>
      </c>
      <c r="J94" s="43">
        <v>0</v>
      </c>
      <c r="K94" s="66">
        <v>1</v>
      </c>
      <c r="L94" s="76">
        <v>0.008333333333333333</v>
      </c>
    </row>
    <row r="95" spans="2:12" ht="12.75" customHeight="1">
      <c r="B95" s="42" t="s">
        <v>134</v>
      </c>
      <c r="C95" s="5">
        <v>0</v>
      </c>
      <c r="D95" s="43">
        <v>0</v>
      </c>
      <c r="E95" s="44">
        <v>1</v>
      </c>
      <c r="F95" s="43">
        <v>0.045454545454545456</v>
      </c>
      <c r="G95" s="44">
        <v>0</v>
      </c>
      <c r="H95" s="43">
        <v>0</v>
      </c>
      <c r="I95" s="44">
        <v>0</v>
      </c>
      <c r="J95" s="43">
        <v>0</v>
      </c>
      <c r="K95" s="66">
        <v>1</v>
      </c>
      <c r="L95" s="76">
        <v>0.008333333333333333</v>
      </c>
    </row>
    <row r="96" spans="2:12" ht="12.75" customHeight="1">
      <c r="B96" s="42" t="s">
        <v>135</v>
      </c>
      <c r="C96" s="5">
        <v>1</v>
      </c>
      <c r="D96" s="43">
        <v>0.027777777777777776</v>
      </c>
      <c r="E96" s="44">
        <v>0</v>
      </c>
      <c r="F96" s="43">
        <v>0</v>
      </c>
      <c r="G96" s="44">
        <v>0</v>
      </c>
      <c r="H96" s="43">
        <v>0</v>
      </c>
      <c r="I96" s="44">
        <v>0</v>
      </c>
      <c r="J96" s="43">
        <v>0</v>
      </c>
      <c r="K96" s="66">
        <v>1</v>
      </c>
      <c r="L96" s="76">
        <v>0.008333333333333333</v>
      </c>
    </row>
    <row r="97" spans="2:12" ht="12.75" customHeight="1">
      <c r="B97" s="42" t="s">
        <v>136</v>
      </c>
      <c r="C97" s="5">
        <v>0</v>
      </c>
      <c r="D97" s="43">
        <v>0</v>
      </c>
      <c r="E97" s="44">
        <v>1</v>
      </c>
      <c r="F97" s="43">
        <v>0.045454545454545456</v>
      </c>
      <c r="G97" s="44">
        <v>0</v>
      </c>
      <c r="H97" s="43">
        <v>0</v>
      </c>
      <c r="I97" s="44">
        <v>0</v>
      </c>
      <c r="J97" s="43">
        <v>0</v>
      </c>
      <c r="K97" s="66">
        <v>1</v>
      </c>
      <c r="L97" s="76">
        <v>0.008333333333333333</v>
      </c>
    </row>
    <row r="98" spans="2:12" ht="12.75" customHeight="1">
      <c r="B98" s="42" t="s">
        <v>137</v>
      </c>
      <c r="C98" s="5">
        <v>2</v>
      </c>
      <c r="D98" s="43">
        <v>0.05555555555555555</v>
      </c>
      <c r="E98" s="44">
        <v>0</v>
      </c>
      <c r="F98" s="43">
        <v>0</v>
      </c>
      <c r="G98" s="44">
        <v>0</v>
      </c>
      <c r="H98" s="43">
        <v>0</v>
      </c>
      <c r="I98" s="44">
        <v>0</v>
      </c>
      <c r="J98" s="43">
        <v>0</v>
      </c>
      <c r="K98" s="66">
        <v>2</v>
      </c>
      <c r="L98" s="67">
        <v>0.016666666666666666</v>
      </c>
    </row>
    <row r="99" spans="2:12" ht="12.75" customHeight="1">
      <c r="B99" s="42" t="s">
        <v>138</v>
      </c>
      <c r="C99" s="5">
        <v>0</v>
      </c>
      <c r="D99" s="43">
        <v>0</v>
      </c>
      <c r="E99" s="44">
        <v>0</v>
      </c>
      <c r="F99" s="43">
        <v>0</v>
      </c>
      <c r="G99" s="44">
        <v>0</v>
      </c>
      <c r="H99" s="43">
        <v>0</v>
      </c>
      <c r="I99" s="44">
        <v>1</v>
      </c>
      <c r="J99" s="43">
        <v>0.027777777777777776</v>
      </c>
      <c r="K99" s="66">
        <v>1</v>
      </c>
      <c r="L99" s="76">
        <v>0.008333333333333333</v>
      </c>
    </row>
    <row r="100" spans="2:12" ht="12.75" customHeight="1">
      <c r="B100" s="42" t="s">
        <v>139</v>
      </c>
      <c r="C100" s="5">
        <v>1</v>
      </c>
      <c r="D100" s="43">
        <v>0.027777777777777776</v>
      </c>
      <c r="E100" s="44">
        <v>0</v>
      </c>
      <c r="F100" s="43">
        <v>0</v>
      </c>
      <c r="G100" s="44">
        <v>0</v>
      </c>
      <c r="H100" s="43">
        <v>0</v>
      </c>
      <c r="I100" s="44">
        <v>0</v>
      </c>
      <c r="J100" s="43">
        <v>0</v>
      </c>
      <c r="K100" s="66">
        <v>1</v>
      </c>
      <c r="L100" s="76">
        <v>0.008333333333333333</v>
      </c>
    </row>
    <row r="101" spans="2:12" ht="12.75" customHeight="1">
      <c r="B101" s="42" t="s">
        <v>140</v>
      </c>
      <c r="C101" s="5">
        <v>0</v>
      </c>
      <c r="D101" s="43">
        <v>0</v>
      </c>
      <c r="E101" s="44">
        <v>0</v>
      </c>
      <c r="F101" s="43">
        <v>0</v>
      </c>
      <c r="G101" s="44">
        <v>0</v>
      </c>
      <c r="H101" s="43">
        <v>0</v>
      </c>
      <c r="I101" s="44">
        <v>1</v>
      </c>
      <c r="J101" s="43">
        <v>0.027777777777777776</v>
      </c>
      <c r="K101" s="66">
        <v>1</v>
      </c>
      <c r="L101" s="76">
        <v>0.008333333333333333</v>
      </c>
    </row>
    <row r="102" spans="2:12" ht="12.75" customHeight="1">
      <c r="B102" s="42" t="s">
        <v>141</v>
      </c>
      <c r="C102" s="5">
        <v>0</v>
      </c>
      <c r="D102" s="43">
        <v>0</v>
      </c>
      <c r="E102" s="44">
        <v>1</v>
      </c>
      <c r="F102" s="43">
        <v>0.045454545454545456</v>
      </c>
      <c r="G102" s="44">
        <v>0</v>
      </c>
      <c r="H102" s="43">
        <v>0</v>
      </c>
      <c r="I102" s="44">
        <v>0</v>
      </c>
      <c r="J102" s="43">
        <v>0</v>
      </c>
      <c r="K102" s="66">
        <v>1</v>
      </c>
      <c r="L102" s="76">
        <v>0.008333333333333333</v>
      </c>
    </row>
    <row r="103" spans="2:12" ht="12.75" customHeight="1">
      <c r="B103" s="42" t="s">
        <v>142</v>
      </c>
      <c r="C103" s="5">
        <v>0</v>
      </c>
      <c r="D103" s="43">
        <v>0</v>
      </c>
      <c r="E103" s="44">
        <v>0</v>
      </c>
      <c r="F103" s="43">
        <v>0</v>
      </c>
      <c r="G103" s="44">
        <v>0</v>
      </c>
      <c r="H103" s="43">
        <v>0</v>
      </c>
      <c r="I103" s="44">
        <v>1</v>
      </c>
      <c r="J103" s="43">
        <v>0.027777777777777776</v>
      </c>
      <c r="K103" s="66">
        <v>1</v>
      </c>
      <c r="L103" s="76">
        <v>0.008333333333333333</v>
      </c>
    </row>
    <row r="104" spans="2:12" ht="12.75" customHeight="1">
      <c r="B104" s="42" t="s">
        <v>143</v>
      </c>
      <c r="C104" s="5">
        <v>1</v>
      </c>
      <c r="D104" s="43">
        <v>0.027777777777777776</v>
      </c>
      <c r="E104" s="44">
        <v>0</v>
      </c>
      <c r="F104" s="43">
        <v>0</v>
      </c>
      <c r="G104" s="44">
        <v>0</v>
      </c>
      <c r="H104" s="43">
        <v>0</v>
      </c>
      <c r="I104" s="44">
        <v>0</v>
      </c>
      <c r="J104" s="43">
        <v>0</v>
      </c>
      <c r="K104" s="66">
        <v>1</v>
      </c>
      <c r="L104" s="76">
        <v>0.008333333333333333</v>
      </c>
    </row>
    <row r="105" spans="2:12" ht="12.75" customHeight="1">
      <c r="B105" s="42" t="s">
        <v>144</v>
      </c>
      <c r="C105" s="5">
        <v>0</v>
      </c>
      <c r="D105" s="43">
        <v>0</v>
      </c>
      <c r="E105" s="44">
        <v>0</v>
      </c>
      <c r="F105" s="43">
        <v>0</v>
      </c>
      <c r="G105" s="44">
        <v>0</v>
      </c>
      <c r="H105" s="43">
        <v>0</v>
      </c>
      <c r="I105" s="44">
        <v>2</v>
      </c>
      <c r="J105" s="43">
        <v>0.05555555555555555</v>
      </c>
      <c r="K105" s="66">
        <v>2</v>
      </c>
      <c r="L105" s="67">
        <v>0.016666666666666666</v>
      </c>
    </row>
    <row r="106" spans="2:12" ht="12.75" customHeight="1">
      <c r="B106" s="42" t="s">
        <v>145</v>
      </c>
      <c r="C106" s="5">
        <v>0</v>
      </c>
      <c r="D106" s="43">
        <v>0</v>
      </c>
      <c r="E106" s="44">
        <v>0</v>
      </c>
      <c r="F106" s="43">
        <v>0</v>
      </c>
      <c r="G106" s="44">
        <v>0</v>
      </c>
      <c r="H106" s="43">
        <v>0</v>
      </c>
      <c r="I106" s="44">
        <v>1</v>
      </c>
      <c r="J106" s="43">
        <v>0.027777777777777776</v>
      </c>
      <c r="K106" s="66">
        <v>1</v>
      </c>
      <c r="L106" s="76">
        <v>0.008333333333333333</v>
      </c>
    </row>
    <row r="107" spans="2:12" ht="12.75" customHeight="1">
      <c r="B107" s="42" t="s">
        <v>146</v>
      </c>
      <c r="C107" s="5">
        <v>0</v>
      </c>
      <c r="D107" s="43">
        <v>0</v>
      </c>
      <c r="E107" s="44">
        <v>1</v>
      </c>
      <c r="F107" s="43">
        <v>0.045454545454545456</v>
      </c>
      <c r="G107" s="44">
        <v>0</v>
      </c>
      <c r="H107" s="43">
        <v>0</v>
      </c>
      <c r="I107" s="44">
        <v>0</v>
      </c>
      <c r="J107" s="43">
        <v>0</v>
      </c>
      <c r="K107" s="66">
        <v>1</v>
      </c>
      <c r="L107" s="76">
        <v>0.008333333333333333</v>
      </c>
    </row>
    <row r="108" spans="2:12" ht="12.75" customHeight="1">
      <c r="B108" s="42" t="s">
        <v>147</v>
      </c>
      <c r="C108" s="5">
        <v>0</v>
      </c>
      <c r="D108" s="43">
        <v>0</v>
      </c>
      <c r="E108" s="44">
        <v>0</v>
      </c>
      <c r="F108" s="43">
        <v>0</v>
      </c>
      <c r="G108" s="44">
        <v>0</v>
      </c>
      <c r="H108" s="43">
        <v>0</v>
      </c>
      <c r="I108" s="44">
        <v>2</v>
      </c>
      <c r="J108" s="43">
        <v>0.05555555555555555</v>
      </c>
      <c r="K108" s="66">
        <v>2</v>
      </c>
      <c r="L108" s="67">
        <v>0.016666666666666666</v>
      </c>
    </row>
    <row r="109" spans="2:12" ht="12.75" customHeight="1">
      <c r="B109" s="42" t="s">
        <v>148</v>
      </c>
      <c r="C109" s="5">
        <v>0</v>
      </c>
      <c r="D109" s="43">
        <v>0</v>
      </c>
      <c r="E109" s="44">
        <v>0</v>
      </c>
      <c r="F109" s="43">
        <v>0</v>
      </c>
      <c r="G109" s="44">
        <v>1</v>
      </c>
      <c r="H109" s="43">
        <v>0.038461538461538464</v>
      </c>
      <c r="I109" s="44">
        <v>0</v>
      </c>
      <c r="J109" s="43">
        <v>0</v>
      </c>
      <c r="K109" s="66">
        <v>1</v>
      </c>
      <c r="L109" s="76">
        <v>0.008333333333333333</v>
      </c>
    </row>
    <row r="110" spans="2:12" ht="12.75" customHeight="1">
      <c r="B110" s="42" t="s">
        <v>149</v>
      </c>
      <c r="C110" s="5">
        <v>0</v>
      </c>
      <c r="D110" s="43">
        <v>0</v>
      </c>
      <c r="E110" s="44">
        <v>0</v>
      </c>
      <c r="F110" s="43">
        <v>0</v>
      </c>
      <c r="G110" s="44">
        <v>0</v>
      </c>
      <c r="H110" s="43">
        <v>0</v>
      </c>
      <c r="I110" s="44">
        <v>1</v>
      </c>
      <c r="J110" s="43">
        <v>0.027777777777777776</v>
      </c>
      <c r="K110" s="66">
        <v>1</v>
      </c>
      <c r="L110" s="76">
        <v>0.008333333333333333</v>
      </c>
    </row>
    <row r="111" spans="2:12" ht="12.75" customHeight="1">
      <c r="B111" s="42" t="s">
        <v>150</v>
      </c>
      <c r="C111" s="5">
        <v>0</v>
      </c>
      <c r="D111" s="43">
        <v>0</v>
      </c>
      <c r="E111" s="44">
        <v>0</v>
      </c>
      <c r="F111" s="43">
        <v>0</v>
      </c>
      <c r="G111" s="44">
        <v>0</v>
      </c>
      <c r="H111" s="43">
        <v>0</v>
      </c>
      <c r="I111" s="44">
        <v>1</v>
      </c>
      <c r="J111" s="43">
        <v>0.027777777777777776</v>
      </c>
      <c r="K111" s="66">
        <v>1</v>
      </c>
      <c r="L111" s="76">
        <v>0.008333333333333333</v>
      </c>
    </row>
    <row r="112" spans="2:12" ht="12.75" customHeight="1">
      <c r="B112" s="42" t="s">
        <v>151</v>
      </c>
      <c r="C112" s="5">
        <v>0</v>
      </c>
      <c r="D112" s="43">
        <v>0</v>
      </c>
      <c r="E112" s="44">
        <v>0</v>
      </c>
      <c r="F112" s="43">
        <v>0</v>
      </c>
      <c r="G112" s="44">
        <v>1</v>
      </c>
      <c r="H112" s="43">
        <v>0.038461538461538464</v>
      </c>
      <c r="I112" s="44">
        <v>1</v>
      </c>
      <c r="J112" s="43">
        <v>0.027777777777777776</v>
      </c>
      <c r="K112" s="66">
        <v>2</v>
      </c>
      <c r="L112" s="67">
        <v>0.016666666666666666</v>
      </c>
    </row>
    <row r="113" spans="2:12" ht="12.75" customHeight="1">
      <c r="B113" s="42" t="s">
        <v>152</v>
      </c>
      <c r="C113" s="5">
        <v>1</v>
      </c>
      <c r="D113" s="43">
        <v>0.027777777777777776</v>
      </c>
      <c r="E113" s="44">
        <v>0</v>
      </c>
      <c r="F113" s="43">
        <v>0</v>
      </c>
      <c r="G113" s="44">
        <v>0</v>
      </c>
      <c r="H113" s="43">
        <v>0</v>
      </c>
      <c r="I113" s="44">
        <v>0</v>
      </c>
      <c r="J113" s="43">
        <v>0</v>
      </c>
      <c r="K113" s="66">
        <v>1</v>
      </c>
      <c r="L113" s="76">
        <v>0.008333333333333333</v>
      </c>
    </row>
    <row r="114" spans="2:12" ht="12.75" customHeight="1">
      <c r="B114" s="42" t="s">
        <v>153</v>
      </c>
      <c r="C114" s="5">
        <v>0</v>
      </c>
      <c r="D114" s="43">
        <v>0</v>
      </c>
      <c r="E114" s="44">
        <v>0</v>
      </c>
      <c r="F114" s="43">
        <v>0</v>
      </c>
      <c r="G114" s="44">
        <v>0</v>
      </c>
      <c r="H114" s="43">
        <v>0</v>
      </c>
      <c r="I114" s="44">
        <v>2</v>
      </c>
      <c r="J114" s="43">
        <v>0.05555555555555555</v>
      </c>
      <c r="K114" s="66">
        <v>2</v>
      </c>
      <c r="L114" s="67">
        <v>0.016666666666666666</v>
      </c>
    </row>
    <row r="115" spans="2:12" ht="12.75" customHeight="1">
      <c r="B115" s="42" t="s">
        <v>154</v>
      </c>
      <c r="C115" s="5">
        <v>0</v>
      </c>
      <c r="D115" s="43">
        <v>0</v>
      </c>
      <c r="E115" s="44">
        <v>0</v>
      </c>
      <c r="F115" s="43">
        <v>0</v>
      </c>
      <c r="G115" s="44">
        <v>1</v>
      </c>
      <c r="H115" s="43">
        <v>0.038461538461538464</v>
      </c>
      <c r="I115" s="44">
        <v>0</v>
      </c>
      <c r="J115" s="43">
        <v>0</v>
      </c>
      <c r="K115" s="66">
        <v>1</v>
      </c>
      <c r="L115" s="76">
        <v>0.008333333333333333</v>
      </c>
    </row>
    <row r="116" spans="2:12" ht="12.75" customHeight="1">
      <c r="B116" s="42" t="s">
        <v>155</v>
      </c>
      <c r="C116" s="5">
        <v>0</v>
      </c>
      <c r="D116" s="43">
        <v>0</v>
      </c>
      <c r="E116" s="44">
        <v>0</v>
      </c>
      <c r="F116" s="43">
        <v>0</v>
      </c>
      <c r="G116" s="44">
        <v>0</v>
      </c>
      <c r="H116" s="43">
        <v>0</v>
      </c>
      <c r="I116" s="44">
        <v>1</v>
      </c>
      <c r="J116" s="43">
        <v>0.027777777777777776</v>
      </c>
      <c r="K116" s="66">
        <v>1</v>
      </c>
      <c r="L116" s="76">
        <v>0.008333333333333333</v>
      </c>
    </row>
    <row r="117" spans="2:12" ht="12.75" customHeight="1">
      <c r="B117" s="42" t="s">
        <v>156</v>
      </c>
      <c r="C117" s="5">
        <v>1</v>
      </c>
      <c r="D117" s="43">
        <v>0.027777777777777776</v>
      </c>
      <c r="E117" s="44">
        <v>0</v>
      </c>
      <c r="F117" s="43">
        <v>0</v>
      </c>
      <c r="G117" s="44">
        <v>0</v>
      </c>
      <c r="H117" s="43">
        <v>0</v>
      </c>
      <c r="I117" s="44">
        <v>0</v>
      </c>
      <c r="J117" s="43">
        <v>0</v>
      </c>
      <c r="K117" s="66">
        <v>1</v>
      </c>
      <c r="L117" s="76">
        <v>0.008333333333333333</v>
      </c>
    </row>
    <row r="118" spans="2:12" ht="12.75" customHeight="1">
      <c r="B118" s="42" t="s">
        <v>157</v>
      </c>
      <c r="C118" s="5">
        <v>1</v>
      </c>
      <c r="D118" s="43">
        <v>0.027777777777777776</v>
      </c>
      <c r="E118" s="44">
        <v>0</v>
      </c>
      <c r="F118" s="43">
        <v>0</v>
      </c>
      <c r="G118" s="44">
        <v>0</v>
      </c>
      <c r="H118" s="43">
        <v>0</v>
      </c>
      <c r="I118" s="44">
        <v>0</v>
      </c>
      <c r="J118" s="43">
        <v>0</v>
      </c>
      <c r="K118" s="66">
        <v>1</v>
      </c>
      <c r="L118" s="76">
        <v>0.008333333333333333</v>
      </c>
    </row>
    <row r="119" spans="2:12" ht="12.75" customHeight="1">
      <c r="B119" s="42" t="s">
        <v>158</v>
      </c>
      <c r="C119" s="5">
        <v>0</v>
      </c>
      <c r="D119" s="43">
        <v>0</v>
      </c>
      <c r="E119" s="44">
        <v>0</v>
      </c>
      <c r="F119" s="43">
        <v>0</v>
      </c>
      <c r="G119" s="44">
        <v>1</v>
      </c>
      <c r="H119" s="43">
        <v>0.038461538461538464</v>
      </c>
      <c r="I119" s="44">
        <v>0</v>
      </c>
      <c r="J119" s="43">
        <v>0</v>
      </c>
      <c r="K119" s="66">
        <v>1</v>
      </c>
      <c r="L119" s="76">
        <v>0.008333333333333333</v>
      </c>
    </row>
    <row r="120" spans="2:12" ht="12.75" customHeight="1">
      <c r="B120" s="42" t="s">
        <v>159</v>
      </c>
      <c r="C120" s="5">
        <v>1</v>
      </c>
      <c r="D120" s="43">
        <v>0.027777777777777776</v>
      </c>
      <c r="E120" s="44">
        <v>0</v>
      </c>
      <c r="F120" s="43">
        <v>0</v>
      </c>
      <c r="G120" s="44">
        <v>0</v>
      </c>
      <c r="H120" s="43">
        <v>0</v>
      </c>
      <c r="I120" s="44">
        <v>0</v>
      </c>
      <c r="J120" s="43">
        <v>0</v>
      </c>
      <c r="K120" s="66">
        <v>1</v>
      </c>
      <c r="L120" s="76">
        <v>0.008333333333333333</v>
      </c>
    </row>
    <row r="121" spans="2:12" ht="12.75" customHeight="1">
      <c r="B121" s="42" t="s">
        <v>160</v>
      </c>
      <c r="C121" s="5">
        <v>0</v>
      </c>
      <c r="D121" s="43">
        <v>0</v>
      </c>
      <c r="E121" s="44">
        <v>0</v>
      </c>
      <c r="F121" s="43">
        <v>0</v>
      </c>
      <c r="G121" s="44">
        <v>0</v>
      </c>
      <c r="H121" s="43">
        <v>0</v>
      </c>
      <c r="I121" s="44">
        <v>1</v>
      </c>
      <c r="J121" s="43">
        <v>0.027777777777777776</v>
      </c>
      <c r="K121" s="66">
        <v>1</v>
      </c>
      <c r="L121" s="76">
        <v>0.008333333333333333</v>
      </c>
    </row>
    <row r="122" spans="2:12" ht="12.75" customHeight="1">
      <c r="B122" s="42" t="s">
        <v>161</v>
      </c>
      <c r="C122" s="5">
        <v>0</v>
      </c>
      <c r="D122" s="43">
        <v>0</v>
      </c>
      <c r="E122" s="44">
        <v>0</v>
      </c>
      <c r="F122" s="43">
        <v>0</v>
      </c>
      <c r="G122" s="44">
        <v>0</v>
      </c>
      <c r="H122" s="43">
        <v>0</v>
      </c>
      <c r="I122" s="44">
        <v>1</v>
      </c>
      <c r="J122" s="43">
        <v>0.027777777777777776</v>
      </c>
      <c r="K122" s="66">
        <v>1</v>
      </c>
      <c r="L122" s="76">
        <v>0.008333333333333333</v>
      </c>
    </row>
    <row r="123" spans="2:12" ht="12.75" customHeight="1">
      <c r="B123" s="42" t="s">
        <v>162</v>
      </c>
      <c r="C123" s="5">
        <v>0</v>
      </c>
      <c r="D123" s="43">
        <v>0</v>
      </c>
      <c r="E123" s="44">
        <v>0</v>
      </c>
      <c r="F123" s="43">
        <v>0</v>
      </c>
      <c r="G123" s="44">
        <v>1</v>
      </c>
      <c r="H123" s="43">
        <v>0.038461538461538464</v>
      </c>
      <c r="I123" s="44">
        <v>0</v>
      </c>
      <c r="J123" s="43">
        <v>0</v>
      </c>
      <c r="K123" s="66">
        <v>1</v>
      </c>
      <c r="L123" s="76">
        <v>0.008333333333333333</v>
      </c>
    </row>
    <row r="124" spans="2:12" ht="12.75" customHeight="1">
      <c r="B124" s="42" t="s">
        <v>163</v>
      </c>
      <c r="C124" s="5">
        <v>0</v>
      </c>
      <c r="D124" s="43">
        <v>0</v>
      </c>
      <c r="E124" s="44">
        <v>0</v>
      </c>
      <c r="F124" s="43">
        <v>0</v>
      </c>
      <c r="G124" s="44">
        <v>0</v>
      </c>
      <c r="H124" s="43">
        <v>0</v>
      </c>
      <c r="I124" s="44">
        <v>3</v>
      </c>
      <c r="J124" s="43">
        <v>0.08333333333333331</v>
      </c>
      <c r="K124" s="66">
        <v>3</v>
      </c>
      <c r="L124" s="67">
        <v>0.025</v>
      </c>
    </row>
    <row r="125" spans="2:12" ht="12.75" customHeight="1">
      <c r="B125" s="42" t="s">
        <v>164</v>
      </c>
      <c r="C125" s="5">
        <v>0</v>
      </c>
      <c r="D125" s="43">
        <v>0</v>
      </c>
      <c r="E125" s="44">
        <v>0</v>
      </c>
      <c r="F125" s="43">
        <v>0</v>
      </c>
      <c r="G125" s="44">
        <v>1</v>
      </c>
      <c r="H125" s="43">
        <v>0.038461538461538464</v>
      </c>
      <c r="I125" s="44">
        <v>0</v>
      </c>
      <c r="J125" s="43">
        <v>0</v>
      </c>
      <c r="K125" s="66">
        <v>1</v>
      </c>
      <c r="L125" s="76">
        <v>0.008333333333333333</v>
      </c>
    </row>
    <row r="126" spans="2:12" ht="12.75" customHeight="1">
      <c r="B126" s="42" t="s">
        <v>165</v>
      </c>
      <c r="C126" s="5">
        <v>0</v>
      </c>
      <c r="D126" s="43">
        <v>0</v>
      </c>
      <c r="E126" s="44">
        <v>0</v>
      </c>
      <c r="F126" s="43">
        <v>0</v>
      </c>
      <c r="G126" s="44">
        <v>1</v>
      </c>
      <c r="H126" s="43">
        <v>0.038461538461538464</v>
      </c>
      <c r="I126" s="44">
        <v>1</v>
      </c>
      <c r="J126" s="43">
        <v>0.027777777777777776</v>
      </c>
      <c r="K126" s="66">
        <v>2</v>
      </c>
      <c r="L126" s="67">
        <v>0.016666666666666666</v>
      </c>
    </row>
    <row r="127" spans="2:12" ht="12.75" customHeight="1">
      <c r="B127" s="42" t="s">
        <v>166</v>
      </c>
      <c r="C127" s="5">
        <v>0</v>
      </c>
      <c r="D127" s="43">
        <v>0</v>
      </c>
      <c r="E127" s="44">
        <v>0</v>
      </c>
      <c r="F127" s="43">
        <v>0</v>
      </c>
      <c r="G127" s="44">
        <v>0</v>
      </c>
      <c r="H127" s="43">
        <v>0</v>
      </c>
      <c r="I127" s="44">
        <v>1</v>
      </c>
      <c r="J127" s="43">
        <v>0.027777777777777776</v>
      </c>
      <c r="K127" s="66">
        <v>1</v>
      </c>
      <c r="L127" s="76">
        <v>0.008333333333333333</v>
      </c>
    </row>
    <row r="128" spans="2:12" ht="12.75" customHeight="1">
      <c r="B128" s="42" t="s">
        <v>167</v>
      </c>
      <c r="C128" s="5">
        <v>0</v>
      </c>
      <c r="D128" s="43">
        <v>0</v>
      </c>
      <c r="E128" s="44">
        <v>0</v>
      </c>
      <c r="F128" s="43">
        <v>0</v>
      </c>
      <c r="G128" s="44">
        <v>1</v>
      </c>
      <c r="H128" s="43">
        <v>0.038461538461538464</v>
      </c>
      <c r="I128" s="44">
        <v>0</v>
      </c>
      <c r="J128" s="43">
        <v>0</v>
      </c>
      <c r="K128" s="66">
        <v>1</v>
      </c>
      <c r="L128" s="76">
        <v>0.008333333333333333</v>
      </c>
    </row>
    <row r="129" spans="2:12" ht="12.75" customHeight="1" thickBot="1">
      <c r="B129" s="42" t="s">
        <v>168</v>
      </c>
      <c r="C129" s="5">
        <v>1</v>
      </c>
      <c r="D129" s="43">
        <v>0.027777777777777776</v>
      </c>
      <c r="E129" s="44">
        <v>0</v>
      </c>
      <c r="F129" s="43">
        <v>0</v>
      </c>
      <c r="G129" s="44">
        <v>1</v>
      </c>
      <c r="H129" s="43">
        <v>0.038461538461538464</v>
      </c>
      <c r="I129" s="44">
        <v>0</v>
      </c>
      <c r="J129" s="43">
        <v>0</v>
      </c>
      <c r="K129" s="66">
        <v>2</v>
      </c>
      <c r="L129" s="67">
        <v>0.016666666666666666</v>
      </c>
    </row>
    <row r="130" spans="2:12" ht="12.75" customHeight="1" thickTop="1">
      <c r="B130" s="41" t="s">
        <v>9</v>
      </c>
      <c r="C130" s="2">
        <v>2</v>
      </c>
      <c r="D130" s="3">
        <v>0.05555555555555555</v>
      </c>
      <c r="E130" s="4">
        <v>1</v>
      </c>
      <c r="F130" s="3">
        <v>0.045454545454545456</v>
      </c>
      <c r="G130" s="4">
        <v>5</v>
      </c>
      <c r="H130" s="3">
        <v>0.19230769230769235</v>
      </c>
      <c r="I130" s="4">
        <v>3</v>
      </c>
      <c r="J130" s="3">
        <v>0.08333333333333331</v>
      </c>
      <c r="K130" s="64">
        <v>11</v>
      </c>
      <c r="L130" s="65">
        <v>0.09166666666666666</v>
      </c>
    </row>
    <row r="131" spans="2:12" ht="12.75" customHeight="1" thickBot="1">
      <c r="B131" s="1" t="s">
        <v>3</v>
      </c>
      <c r="C131" s="6">
        <v>36</v>
      </c>
      <c r="D131" s="7">
        <v>1</v>
      </c>
      <c r="E131" s="8">
        <v>22</v>
      </c>
      <c r="F131" s="7">
        <v>1</v>
      </c>
      <c r="G131" s="8">
        <v>26</v>
      </c>
      <c r="H131" s="7">
        <v>1</v>
      </c>
      <c r="I131" s="8">
        <v>36</v>
      </c>
      <c r="J131" s="7">
        <v>1</v>
      </c>
      <c r="K131" s="68">
        <v>120</v>
      </c>
      <c r="L131" s="69">
        <v>1</v>
      </c>
    </row>
    <row r="132" spans="2:9" ht="12.75" customHeight="1" thickTop="1">
      <c r="B132" s="40"/>
      <c r="C132" s="40"/>
      <c r="D132" s="40"/>
      <c r="E132" s="40"/>
      <c r="F132" s="40"/>
      <c r="G132" s="40"/>
      <c r="H132" s="40"/>
      <c r="I132" s="23"/>
    </row>
    <row r="133" spans="2:7" ht="12.75" customHeight="1">
      <c r="B133" s="12"/>
      <c r="C133" s="13"/>
      <c r="D133" s="12"/>
      <c r="E133" s="13"/>
      <c r="F133" s="12"/>
      <c r="G133" s="13"/>
    </row>
    <row r="134" spans="2:8" ht="29.25" customHeight="1">
      <c r="B134" s="98" t="s">
        <v>52</v>
      </c>
      <c r="C134" s="98"/>
      <c r="D134" s="98"/>
      <c r="E134" s="98"/>
      <c r="F134" s="98"/>
      <c r="G134" s="98"/>
      <c r="H134" s="17"/>
    </row>
    <row r="135" ht="12.75" customHeight="1" thickBot="1"/>
    <row r="136" spans="2:12" ht="12.75" customHeight="1" thickTop="1">
      <c r="B136" s="31" t="s">
        <v>0</v>
      </c>
      <c r="C136" s="111" t="s">
        <v>12</v>
      </c>
      <c r="D136" s="102"/>
      <c r="E136" s="102"/>
      <c r="F136" s="102"/>
      <c r="G136" s="102"/>
      <c r="H136" s="102"/>
      <c r="I136" s="102"/>
      <c r="J136" s="102"/>
      <c r="K136" s="102"/>
      <c r="L136" s="103"/>
    </row>
    <row r="137" spans="2:12" ht="27" customHeight="1">
      <c r="B137" s="32"/>
      <c r="C137" s="115" t="s">
        <v>72</v>
      </c>
      <c r="D137" s="104"/>
      <c r="E137" s="104" t="s">
        <v>73</v>
      </c>
      <c r="F137" s="104"/>
      <c r="G137" s="104" t="s">
        <v>74</v>
      </c>
      <c r="H137" s="104"/>
      <c r="I137" s="104" t="s">
        <v>75</v>
      </c>
      <c r="J137" s="104"/>
      <c r="K137" s="104" t="s">
        <v>3</v>
      </c>
      <c r="L137" s="116"/>
    </row>
    <row r="138" spans="2:12" ht="12.75" customHeight="1" thickBot="1">
      <c r="B138" s="33"/>
      <c r="C138" s="34" t="s">
        <v>4</v>
      </c>
      <c r="D138" s="35" t="s">
        <v>5</v>
      </c>
      <c r="E138" s="35" t="s">
        <v>4</v>
      </c>
      <c r="F138" s="35" t="s">
        <v>5</v>
      </c>
      <c r="G138" s="35" t="s">
        <v>4</v>
      </c>
      <c r="H138" s="35" t="s">
        <v>5</v>
      </c>
      <c r="I138" s="35" t="s">
        <v>4</v>
      </c>
      <c r="J138" s="35" t="s">
        <v>5</v>
      </c>
      <c r="K138" s="35" t="s">
        <v>4</v>
      </c>
      <c r="L138" s="36" t="s">
        <v>5</v>
      </c>
    </row>
    <row r="139" spans="2:12" ht="12.75" customHeight="1" thickTop="1">
      <c r="B139" s="49" t="s">
        <v>13</v>
      </c>
      <c r="C139" s="2">
        <v>35</v>
      </c>
      <c r="D139" s="3">
        <f>C139/36</f>
        <v>0.9722222222222222</v>
      </c>
      <c r="E139" s="4">
        <v>21</v>
      </c>
      <c r="F139" s="3">
        <f>21/22</f>
        <v>0.9545454545454546</v>
      </c>
      <c r="G139" s="4">
        <v>26</v>
      </c>
      <c r="H139" s="3">
        <v>1</v>
      </c>
      <c r="I139" s="4">
        <v>33</v>
      </c>
      <c r="J139" s="3">
        <f>33/36</f>
        <v>0.9166666666666666</v>
      </c>
      <c r="K139" s="64">
        <v>115</v>
      </c>
      <c r="L139" s="65">
        <f>115/120</f>
        <v>0.9583333333333334</v>
      </c>
    </row>
    <row r="140" spans="2:12" ht="12.75" customHeight="1">
      <c r="B140" s="51" t="s">
        <v>15</v>
      </c>
      <c r="C140" s="5">
        <v>14</v>
      </c>
      <c r="D140" s="43">
        <f>14/36</f>
        <v>0.3888888888888889</v>
      </c>
      <c r="E140" s="44">
        <v>6</v>
      </c>
      <c r="F140" s="43">
        <f>6/22</f>
        <v>0.2727272727272727</v>
      </c>
      <c r="G140" s="44">
        <v>3</v>
      </c>
      <c r="H140" s="43">
        <f>3/26</f>
        <v>0.11538461538461539</v>
      </c>
      <c r="I140" s="44">
        <v>13</v>
      </c>
      <c r="J140" s="43">
        <f>13/36</f>
        <v>0.3611111111111111</v>
      </c>
      <c r="K140" s="66">
        <v>36</v>
      </c>
      <c r="L140" s="67">
        <f>36/120</f>
        <v>0.3</v>
      </c>
    </row>
    <row r="141" spans="2:12" ht="12.75" customHeight="1">
      <c r="B141" s="51" t="s">
        <v>16</v>
      </c>
      <c r="C141" s="5">
        <v>1</v>
      </c>
      <c r="D141" s="43">
        <f>1/36</f>
        <v>0.027777777777777776</v>
      </c>
      <c r="E141" s="44">
        <v>2</v>
      </c>
      <c r="F141" s="43">
        <f>2/22</f>
        <v>0.09090909090909091</v>
      </c>
      <c r="G141" s="44">
        <v>1</v>
      </c>
      <c r="H141" s="43">
        <f>1/26</f>
        <v>0.038461538461538464</v>
      </c>
      <c r="I141" s="44">
        <v>0</v>
      </c>
      <c r="J141" s="43">
        <v>0</v>
      </c>
      <c r="K141" s="66">
        <v>4</v>
      </c>
      <c r="L141" s="67">
        <f>K141/120</f>
        <v>0.03333333333333333</v>
      </c>
    </row>
    <row r="142" spans="2:12" ht="12.75" customHeight="1">
      <c r="B142" s="51" t="s">
        <v>17</v>
      </c>
      <c r="C142" s="5">
        <v>3</v>
      </c>
      <c r="D142" s="43">
        <f>3/36</f>
        <v>0.08333333333333333</v>
      </c>
      <c r="E142" s="44">
        <v>0</v>
      </c>
      <c r="F142" s="43">
        <v>0</v>
      </c>
      <c r="G142" s="44">
        <v>0</v>
      </c>
      <c r="H142" s="43">
        <v>0</v>
      </c>
      <c r="I142" s="44">
        <v>0</v>
      </c>
      <c r="J142" s="43">
        <v>0</v>
      </c>
      <c r="K142" s="66">
        <v>3</v>
      </c>
      <c r="L142" s="67">
        <f>K142/120</f>
        <v>0.025</v>
      </c>
    </row>
    <row r="143" spans="2:12" ht="12.75" customHeight="1">
      <c r="B143" s="51" t="s">
        <v>18</v>
      </c>
      <c r="C143" s="5">
        <v>1</v>
      </c>
      <c r="D143" s="43">
        <f>1/36</f>
        <v>0.027777777777777776</v>
      </c>
      <c r="E143" s="44">
        <v>0</v>
      </c>
      <c r="F143" s="43">
        <v>0</v>
      </c>
      <c r="G143" s="44">
        <v>0</v>
      </c>
      <c r="H143" s="43">
        <v>0</v>
      </c>
      <c r="I143" s="44">
        <v>0</v>
      </c>
      <c r="J143" s="43">
        <v>0</v>
      </c>
      <c r="K143" s="66">
        <v>1</v>
      </c>
      <c r="L143" s="67">
        <f>1/120</f>
        <v>0.008333333333333333</v>
      </c>
    </row>
    <row r="144" spans="2:12" ht="12.75" customHeight="1" thickBot="1">
      <c r="B144" s="52" t="s">
        <v>9</v>
      </c>
      <c r="C144" s="6">
        <v>1</v>
      </c>
      <c r="D144" s="7">
        <v>0.028</v>
      </c>
      <c r="E144" s="8">
        <v>1</v>
      </c>
      <c r="F144" s="7">
        <f>1/22</f>
        <v>0.045454545454545456</v>
      </c>
      <c r="G144" s="8">
        <v>0</v>
      </c>
      <c r="H144" s="7">
        <v>0</v>
      </c>
      <c r="I144" s="8">
        <v>0</v>
      </c>
      <c r="J144" s="7">
        <v>0</v>
      </c>
      <c r="K144" s="68">
        <v>2</v>
      </c>
      <c r="L144" s="69">
        <f>2/120</f>
        <v>0.016666666666666666</v>
      </c>
    </row>
    <row r="145" spans="2:9" ht="12.75" customHeight="1" thickTop="1">
      <c r="B145" s="26"/>
      <c r="C145" s="26"/>
      <c r="D145" s="26"/>
      <c r="E145" s="26"/>
      <c r="F145" s="26"/>
      <c r="G145" s="26"/>
      <c r="H145" s="26"/>
      <c r="I145" s="26"/>
    </row>
    <row r="146" spans="2:8" ht="12.75" customHeight="1">
      <c r="B146" s="14"/>
      <c r="C146" s="12"/>
      <c r="D146" s="13"/>
      <c r="E146" s="12"/>
      <c r="F146" s="13"/>
      <c r="G146" s="12"/>
      <c r="H146" s="13"/>
    </row>
    <row r="147" spans="2:8" ht="30" customHeight="1">
      <c r="B147" s="98" t="s">
        <v>57</v>
      </c>
      <c r="C147" s="98"/>
      <c r="D147" s="98"/>
      <c r="E147" s="98"/>
      <c r="F147" s="98"/>
      <c r="G147" s="98"/>
      <c r="H147" s="17"/>
    </row>
    <row r="148" ht="12.75" customHeight="1" thickBot="1"/>
    <row r="149" spans="2:12" ht="12.75" customHeight="1" thickTop="1">
      <c r="B149" s="109" t="s">
        <v>0</v>
      </c>
      <c r="C149" s="111" t="s">
        <v>12</v>
      </c>
      <c r="D149" s="102"/>
      <c r="E149" s="102"/>
      <c r="F149" s="102"/>
      <c r="G149" s="102"/>
      <c r="H149" s="102"/>
      <c r="I149" s="102"/>
      <c r="J149" s="102"/>
      <c r="K149" s="102"/>
      <c r="L149" s="103"/>
    </row>
    <row r="150" spans="2:12" ht="25.5" customHeight="1">
      <c r="B150" s="120"/>
      <c r="C150" s="115" t="s">
        <v>72</v>
      </c>
      <c r="D150" s="104"/>
      <c r="E150" s="104" t="s">
        <v>73</v>
      </c>
      <c r="F150" s="104"/>
      <c r="G150" s="104" t="s">
        <v>74</v>
      </c>
      <c r="H150" s="104"/>
      <c r="I150" s="104" t="s">
        <v>75</v>
      </c>
      <c r="J150" s="104"/>
      <c r="K150" s="104" t="s">
        <v>3</v>
      </c>
      <c r="L150" s="116"/>
    </row>
    <row r="151" spans="2:12" ht="12.75" customHeight="1" thickBot="1">
      <c r="B151" s="110"/>
      <c r="C151" s="34" t="s">
        <v>4</v>
      </c>
      <c r="D151" s="35" t="s">
        <v>5</v>
      </c>
      <c r="E151" s="35" t="s">
        <v>4</v>
      </c>
      <c r="F151" s="35" t="s">
        <v>5</v>
      </c>
      <c r="G151" s="35" t="s">
        <v>4</v>
      </c>
      <c r="H151" s="35" t="s">
        <v>5</v>
      </c>
      <c r="I151" s="35" t="s">
        <v>4</v>
      </c>
      <c r="J151" s="35" t="s">
        <v>5</v>
      </c>
      <c r="K151" s="35" t="s">
        <v>4</v>
      </c>
      <c r="L151" s="36" t="s">
        <v>5</v>
      </c>
    </row>
    <row r="152" spans="2:12" ht="12.75" customHeight="1" thickTop="1">
      <c r="B152" s="41" t="s">
        <v>68</v>
      </c>
      <c r="C152" s="2">
        <v>6</v>
      </c>
      <c r="D152" s="3">
        <v>0.16666666666666663</v>
      </c>
      <c r="E152" s="4">
        <v>3</v>
      </c>
      <c r="F152" s="3">
        <v>0.13636363636363635</v>
      </c>
      <c r="G152" s="4">
        <v>8</v>
      </c>
      <c r="H152" s="3">
        <v>0.3076923076923077</v>
      </c>
      <c r="I152" s="4">
        <v>12</v>
      </c>
      <c r="J152" s="3">
        <v>0.33333333333333326</v>
      </c>
      <c r="K152" s="64">
        <v>29</v>
      </c>
      <c r="L152" s="65">
        <v>0.24166666666666667</v>
      </c>
    </row>
    <row r="153" spans="2:12" ht="12.75" customHeight="1">
      <c r="B153" s="42" t="s">
        <v>20</v>
      </c>
      <c r="C153" s="5">
        <v>6</v>
      </c>
      <c r="D153" s="43">
        <v>0.16666666666666663</v>
      </c>
      <c r="E153" s="44">
        <v>7</v>
      </c>
      <c r="F153" s="43">
        <v>0.3181818181818182</v>
      </c>
      <c r="G153" s="44">
        <v>2</v>
      </c>
      <c r="H153" s="43">
        <v>0.07692307692307693</v>
      </c>
      <c r="I153" s="44">
        <v>1</v>
      </c>
      <c r="J153" s="43">
        <v>0.027777777777777776</v>
      </c>
      <c r="K153" s="66">
        <v>16</v>
      </c>
      <c r="L153" s="67">
        <v>0.13333333333333333</v>
      </c>
    </row>
    <row r="154" spans="2:12" ht="12.75" customHeight="1">
      <c r="B154" s="42" t="s">
        <v>21</v>
      </c>
      <c r="C154" s="5">
        <v>10</v>
      </c>
      <c r="D154" s="43">
        <v>0.2777777777777778</v>
      </c>
      <c r="E154" s="44">
        <v>9</v>
      </c>
      <c r="F154" s="43">
        <v>0.4090909090909091</v>
      </c>
      <c r="G154" s="44">
        <v>9</v>
      </c>
      <c r="H154" s="43">
        <v>0.34615384615384615</v>
      </c>
      <c r="I154" s="44">
        <v>18</v>
      </c>
      <c r="J154" s="43">
        <v>0.5</v>
      </c>
      <c r="K154" s="66">
        <v>46</v>
      </c>
      <c r="L154" s="67">
        <v>0.38333333333333336</v>
      </c>
    </row>
    <row r="155" spans="2:12" ht="12.75" customHeight="1">
      <c r="B155" s="42" t="s">
        <v>9</v>
      </c>
      <c r="C155" s="5">
        <v>4</v>
      </c>
      <c r="D155" s="43">
        <v>0.1111111111111111</v>
      </c>
      <c r="E155" s="44">
        <v>1</v>
      </c>
      <c r="F155" s="43">
        <v>0.045454545454545456</v>
      </c>
      <c r="G155" s="44">
        <v>1</v>
      </c>
      <c r="H155" s="43">
        <v>0.038461538461538464</v>
      </c>
      <c r="I155" s="44">
        <v>3</v>
      </c>
      <c r="J155" s="43">
        <v>0.08333333333333331</v>
      </c>
      <c r="K155" s="66">
        <v>9</v>
      </c>
      <c r="L155" s="67">
        <v>0.075</v>
      </c>
    </row>
    <row r="156" spans="2:12" ht="12.75" customHeight="1" thickBot="1">
      <c r="B156" s="1" t="s">
        <v>19</v>
      </c>
      <c r="C156" s="6">
        <v>10</v>
      </c>
      <c r="D156" s="7">
        <v>0.2777777777777778</v>
      </c>
      <c r="E156" s="8">
        <v>2</v>
      </c>
      <c r="F156" s="7">
        <v>0.09090909090909091</v>
      </c>
      <c r="G156" s="8">
        <v>6</v>
      </c>
      <c r="H156" s="7">
        <v>0.23076923076923075</v>
      </c>
      <c r="I156" s="8">
        <v>2</v>
      </c>
      <c r="J156" s="7">
        <v>0.05555555555555555</v>
      </c>
      <c r="K156" s="68">
        <v>20</v>
      </c>
      <c r="L156" s="69">
        <v>0.16666666666666663</v>
      </c>
    </row>
    <row r="157" spans="2:8" ht="12.75" customHeight="1" thickTop="1">
      <c r="B157" s="14"/>
      <c r="C157" s="12"/>
      <c r="D157" s="13"/>
      <c r="E157" s="12"/>
      <c r="F157" s="13"/>
      <c r="G157" s="12"/>
      <c r="H157" s="13"/>
    </row>
    <row r="158" spans="2:8" ht="12.75" customHeight="1">
      <c r="B158" s="14"/>
      <c r="C158" s="12"/>
      <c r="D158" s="13"/>
      <c r="E158" s="12"/>
      <c r="F158" s="13"/>
      <c r="G158" s="12"/>
      <c r="H158" s="13"/>
    </row>
    <row r="159" spans="2:8" ht="25.5" customHeight="1">
      <c r="B159" s="98" t="s">
        <v>53</v>
      </c>
      <c r="C159" s="98"/>
      <c r="D159" s="98"/>
      <c r="E159" s="98"/>
      <c r="F159" s="98"/>
      <c r="G159" s="98"/>
      <c r="H159" s="98"/>
    </row>
    <row r="160" ht="12.75" customHeight="1" thickBot="1"/>
    <row r="161" spans="2:12" ht="12.75" customHeight="1" thickTop="1">
      <c r="B161" s="31" t="s">
        <v>0</v>
      </c>
      <c r="C161" s="111" t="s">
        <v>12</v>
      </c>
      <c r="D161" s="102"/>
      <c r="E161" s="102"/>
      <c r="F161" s="102"/>
      <c r="G161" s="102"/>
      <c r="H161" s="102"/>
      <c r="I161" s="102"/>
      <c r="J161" s="102"/>
      <c r="K161" s="102"/>
      <c r="L161" s="103"/>
    </row>
    <row r="162" spans="2:12" ht="23.25" customHeight="1">
      <c r="B162" s="32"/>
      <c r="C162" s="115" t="s">
        <v>72</v>
      </c>
      <c r="D162" s="104"/>
      <c r="E162" s="104" t="s">
        <v>73</v>
      </c>
      <c r="F162" s="104"/>
      <c r="G162" s="104" t="s">
        <v>74</v>
      </c>
      <c r="H162" s="104"/>
      <c r="I162" s="104" t="s">
        <v>75</v>
      </c>
      <c r="J162" s="104"/>
      <c r="K162" s="104" t="s">
        <v>3</v>
      </c>
      <c r="L162" s="116"/>
    </row>
    <row r="163" spans="2:12" ht="12.75" customHeight="1" thickBot="1">
      <c r="B163" s="33"/>
      <c r="C163" s="34" t="s">
        <v>4</v>
      </c>
      <c r="D163" s="35" t="s">
        <v>5</v>
      </c>
      <c r="E163" s="35" t="s">
        <v>4</v>
      </c>
      <c r="F163" s="35" t="s">
        <v>5</v>
      </c>
      <c r="G163" s="35" t="s">
        <v>4</v>
      </c>
      <c r="H163" s="35" t="s">
        <v>5</v>
      </c>
      <c r="I163" s="35" t="s">
        <v>4</v>
      </c>
      <c r="J163" s="35" t="s">
        <v>5</v>
      </c>
      <c r="K163" s="35" t="s">
        <v>4</v>
      </c>
      <c r="L163" s="36" t="s">
        <v>5</v>
      </c>
    </row>
    <row r="164" spans="2:12" ht="12.75" customHeight="1" thickTop="1">
      <c r="B164" s="49" t="s">
        <v>69</v>
      </c>
      <c r="C164" s="2">
        <v>16</v>
      </c>
      <c r="D164" s="3">
        <f>16/36</f>
        <v>0.4444444444444444</v>
      </c>
      <c r="E164" s="4">
        <v>9</v>
      </c>
      <c r="F164" s="3">
        <f>9/22</f>
        <v>0.4090909090909091</v>
      </c>
      <c r="G164" s="4">
        <v>20</v>
      </c>
      <c r="H164" s="3">
        <f>20/26</f>
        <v>0.7692307692307693</v>
      </c>
      <c r="I164" s="4">
        <v>17</v>
      </c>
      <c r="J164" s="3">
        <f>17/36</f>
        <v>0.4722222222222222</v>
      </c>
      <c r="K164" s="64">
        <v>62</v>
      </c>
      <c r="L164" s="65">
        <f>62/120</f>
        <v>0.5166666666666667</v>
      </c>
    </row>
    <row r="165" spans="2:12" ht="12.75" customHeight="1">
      <c r="B165" s="51" t="s">
        <v>22</v>
      </c>
      <c r="C165" s="5">
        <v>6</v>
      </c>
      <c r="D165" s="43">
        <f>6/36</f>
        <v>0.16666666666666666</v>
      </c>
      <c r="E165" s="44">
        <v>2</v>
      </c>
      <c r="F165" s="43">
        <f>2/22</f>
        <v>0.09090909090909091</v>
      </c>
      <c r="G165" s="44">
        <v>5</v>
      </c>
      <c r="H165" s="43">
        <f>5/26</f>
        <v>0.19230769230769232</v>
      </c>
      <c r="I165" s="44">
        <v>4</v>
      </c>
      <c r="J165" s="43">
        <f>4/36</f>
        <v>0.1111111111111111</v>
      </c>
      <c r="K165" s="66">
        <v>17</v>
      </c>
      <c r="L165" s="67">
        <f aca="true" t="shared" si="0" ref="L165:L170">K165/120</f>
        <v>0.14166666666666666</v>
      </c>
    </row>
    <row r="166" spans="2:12" ht="12.75" customHeight="1">
      <c r="B166" s="51" t="s">
        <v>23</v>
      </c>
      <c r="C166" s="5">
        <v>5</v>
      </c>
      <c r="D166" s="43">
        <f>5/36</f>
        <v>0.1388888888888889</v>
      </c>
      <c r="E166" s="44">
        <v>2</v>
      </c>
      <c r="F166" s="43">
        <f>2/22</f>
        <v>0.09090909090909091</v>
      </c>
      <c r="G166" s="44">
        <v>3</v>
      </c>
      <c r="H166" s="43">
        <f>3/26</f>
        <v>0.11538461538461539</v>
      </c>
      <c r="I166" s="44">
        <v>3</v>
      </c>
      <c r="J166" s="43">
        <f>3/36</f>
        <v>0.08333333333333333</v>
      </c>
      <c r="K166" s="66">
        <v>13</v>
      </c>
      <c r="L166" s="67">
        <f t="shared" si="0"/>
        <v>0.10833333333333334</v>
      </c>
    </row>
    <row r="167" spans="2:12" ht="12.75" customHeight="1">
      <c r="B167" s="51" t="s">
        <v>24</v>
      </c>
      <c r="C167" s="5">
        <v>5</v>
      </c>
      <c r="D167" s="43">
        <f>5/36</f>
        <v>0.1388888888888889</v>
      </c>
      <c r="E167" s="44">
        <v>4</v>
      </c>
      <c r="F167" s="43">
        <f>4/22</f>
        <v>0.18181818181818182</v>
      </c>
      <c r="G167" s="44">
        <v>1</v>
      </c>
      <c r="H167" s="43">
        <f>1/26</f>
        <v>0.038461538461538464</v>
      </c>
      <c r="I167" s="44">
        <v>5</v>
      </c>
      <c r="J167" s="43">
        <f>5/36</f>
        <v>0.1388888888888889</v>
      </c>
      <c r="K167" s="66">
        <v>15</v>
      </c>
      <c r="L167" s="67">
        <f t="shared" si="0"/>
        <v>0.125</v>
      </c>
    </row>
    <row r="168" spans="2:12" ht="12.75" customHeight="1">
      <c r="B168" s="51" t="s">
        <v>25</v>
      </c>
      <c r="C168" s="5">
        <v>2</v>
      </c>
      <c r="D168" s="43">
        <f>2/36</f>
        <v>0.05555555555555555</v>
      </c>
      <c r="E168" s="44">
        <v>1</v>
      </c>
      <c r="F168" s="43">
        <f>1/22</f>
        <v>0.045454545454545456</v>
      </c>
      <c r="G168" s="44">
        <v>0</v>
      </c>
      <c r="H168" s="43">
        <v>0</v>
      </c>
      <c r="I168" s="44">
        <v>1</v>
      </c>
      <c r="J168" s="43">
        <f>1/36</f>
        <v>0.027777777777777776</v>
      </c>
      <c r="K168" s="66">
        <v>4</v>
      </c>
      <c r="L168" s="67">
        <f t="shared" si="0"/>
        <v>0.03333333333333333</v>
      </c>
    </row>
    <row r="169" spans="2:12" ht="12.75" customHeight="1">
      <c r="B169" s="51" t="s">
        <v>26</v>
      </c>
      <c r="C169" s="5">
        <v>11</v>
      </c>
      <c r="D169" s="43">
        <f>11/36</f>
        <v>0.3055555555555556</v>
      </c>
      <c r="E169" s="44">
        <v>6</v>
      </c>
      <c r="F169" s="43">
        <f>6/22</f>
        <v>0.2727272727272727</v>
      </c>
      <c r="G169" s="44">
        <v>5</v>
      </c>
      <c r="H169" s="43">
        <f>5/26</f>
        <v>0.19230769230769232</v>
      </c>
      <c r="I169" s="44">
        <v>12</v>
      </c>
      <c r="J169" s="43">
        <f>12/36</f>
        <v>0.3333333333333333</v>
      </c>
      <c r="K169" s="66">
        <v>34</v>
      </c>
      <c r="L169" s="67">
        <f t="shared" si="0"/>
        <v>0.2833333333333333</v>
      </c>
    </row>
    <row r="170" spans="2:12" ht="12.75" customHeight="1">
      <c r="B170" s="51" t="s">
        <v>27</v>
      </c>
      <c r="C170" s="5">
        <v>6</v>
      </c>
      <c r="D170" s="43">
        <f>6/36</f>
        <v>0.16666666666666666</v>
      </c>
      <c r="E170" s="44">
        <v>5</v>
      </c>
      <c r="F170" s="43">
        <f>5/22</f>
        <v>0.22727272727272727</v>
      </c>
      <c r="G170" s="44">
        <v>2</v>
      </c>
      <c r="H170" s="43">
        <f>2/26</f>
        <v>0.07692307692307693</v>
      </c>
      <c r="I170" s="44">
        <v>4</v>
      </c>
      <c r="J170" s="43">
        <f>4/36</f>
        <v>0.1111111111111111</v>
      </c>
      <c r="K170" s="66">
        <v>17</v>
      </c>
      <c r="L170" s="67">
        <f t="shared" si="0"/>
        <v>0.14166666666666666</v>
      </c>
    </row>
    <row r="171" spans="2:12" ht="12.75" customHeight="1" thickBot="1">
      <c r="B171" s="52" t="s">
        <v>9</v>
      </c>
      <c r="C171" s="6">
        <v>4</v>
      </c>
      <c r="D171" s="7">
        <f>4/36</f>
        <v>0.1111111111111111</v>
      </c>
      <c r="E171" s="8">
        <v>5</v>
      </c>
      <c r="F171" s="7">
        <f>5/22</f>
        <v>0.22727272727272727</v>
      </c>
      <c r="G171" s="8">
        <v>4</v>
      </c>
      <c r="H171" s="7">
        <f>4/26</f>
        <v>0.15384615384615385</v>
      </c>
      <c r="I171" s="8">
        <v>4</v>
      </c>
      <c r="J171" s="7">
        <v>0.1111</v>
      </c>
      <c r="K171" s="68">
        <v>17</v>
      </c>
      <c r="L171" s="69">
        <v>0.142</v>
      </c>
    </row>
    <row r="172" ht="12.75" customHeight="1" thickTop="1"/>
    <row r="173" spans="2:8" ht="12.75" customHeight="1">
      <c r="B173" s="14"/>
      <c r="C173" s="12"/>
      <c r="D173" s="13"/>
      <c r="E173" s="12"/>
      <c r="F173" s="13"/>
      <c r="G173" s="12"/>
      <c r="H173" s="13"/>
    </row>
    <row r="174" spans="2:8" ht="12.75" customHeight="1">
      <c r="B174" s="17" t="s">
        <v>54</v>
      </c>
      <c r="C174" s="17"/>
      <c r="D174" s="17"/>
      <c r="E174" s="17"/>
      <c r="F174" s="17"/>
      <c r="G174" s="17"/>
      <c r="H174" s="17"/>
    </row>
    <row r="175" spans="2:8" ht="12.75" customHeight="1">
      <c r="B175" s="15"/>
      <c r="C175" s="15"/>
      <c r="D175" s="15"/>
      <c r="E175" s="15"/>
      <c r="F175" s="15"/>
      <c r="G175" s="15"/>
      <c r="H175" s="15"/>
    </row>
    <row r="176" spans="2:10" ht="12.75" customHeight="1">
      <c r="B176" s="99" t="s">
        <v>55</v>
      </c>
      <c r="C176" s="99"/>
      <c r="D176" s="99"/>
      <c r="E176" s="99"/>
      <c r="F176" s="99"/>
      <c r="G176" s="99"/>
      <c r="H176" s="99"/>
      <c r="I176" s="99"/>
      <c r="J176" s="99"/>
    </row>
    <row r="177" spans="2:10" ht="12.75" customHeight="1" thickBot="1"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2" ht="12.75" customHeight="1" thickTop="1">
      <c r="A178" s="54"/>
      <c r="B178" s="70"/>
      <c r="C178" s="111" t="s">
        <v>12</v>
      </c>
      <c r="D178" s="102"/>
      <c r="E178" s="102"/>
      <c r="F178" s="102"/>
      <c r="G178" s="102"/>
      <c r="H178" s="102"/>
      <c r="I178" s="102"/>
      <c r="J178" s="102"/>
      <c r="K178" s="102"/>
      <c r="L178" s="103"/>
    </row>
    <row r="179" spans="1:12" ht="42" customHeight="1">
      <c r="A179" s="54"/>
      <c r="B179" s="71"/>
      <c r="C179" s="115" t="s">
        <v>72</v>
      </c>
      <c r="D179" s="104"/>
      <c r="E179" s="104" t="s">
        <v>73</v>
      </c>
      <c r="F179" s="104"/>
      <c r="G179" s="104" t="s">
        <v>74</v>
      </c>
      <c r="H179" s="104"/>
      <c r="I179" s="104" t="s">
        <v>75</v>
      </c>
      <c r="J179" s="104"/>
      <c r="K179" s="104" t="s">
        <v>3</v>
      </c>
      <c r="L179" s="116"/>
    </row>
    <row r="180" spans="1:12" ht="12.75" customHeight="1" thickBot="1">
      <c r="A180" s="54"/>
      <c r="B180" s="72"/>
      <c r="C180" s="34" t="s">
        <v>4</v>
      </c>
      <c r="D180" s="35" t="s">
        <v>5</v>
      </c>
      <c r="E180" s="35" t="s">
        <v>4</v>
      </c>
      <c r="F180" s="35" t="s">
        <v>5</v>
      </c>
      <c r="G180" s="35" t="s">
        <v>4</v>
      </c>
      <c r="H180" s="35" t="s">
        <v>5</v>
      </c>
      <c r="I180" s="35" t="s">
        <v>4</v>
      </c>
      <c r="J180" s="35" t="s">
        <v>5</v>
      </c>
      <c r="K180" s="35" t="s">
        <v>4</v>
      </c>
      <c r="L180" s="36" t="s">
        <v>5</v>
      </c>
    </row>
    <row r="181" spans="1:12" ht="12.75" customHeight="1" thickTop="1">
      <c r="A181" s="54"/>
      <c r="B181" s="50" t="s">
        <v>14</v>
      </c>
      <c r="C181" s="2">
        <v>9</v>
      </c>
      <c r="D181" s="3">
        <v>0.25</v>
      </c>
      <c r="E181" s="4">
        <v>3</v>
      </c>
      <c r="F181" s="3">
        <v>0.13636363636363635</v>
      </c>
      <c r="G181" s="4">
        <v>5</v>
      </c>
      <c r="H181" s="3">
        <v>0.19230769230769235</v>
      </c>
      <c r="I181" s="4">
        <v>13</v>
      </c>
      <c r="J181" s="3">
        <v>0.36111111111111105</v>
      </c>
      <c r="K181" s="64">
        <v>30</v>
      </c>
      <c r="L181" s="65">
        <v>0.25</v>
      </c>
    </row>
    <row r="182" spans="1:12" ht="12.75" customHeight="1" thickBot="1">
      <c r="A182" s="54"/>
      <c r="B182" s="53" t="s">
        <v>28</v>
      </c>
      <c r="C182" s="6">
        <v>27</v>
      </c>
      <c r="D182" s="7">
        <v>0.75</v>
      </c>
      <c r="E182" s="8">
        <v>19</v>
      </c>
      <c r="F182" s="7">
        <v>0.8636363636363636</v>
      </c>
      <c r="G182" s="8">
        <v>21</v>
      </c>
      <c r="H182" s="7">
        <v>0.8076923076923077</v>
      </c>
      <c r="I182" s="8">
        <v>23</v>
      </c>
      <c r="J182" s="7">
        <v>0.6388888888888888</v>
      </c>
      <c r="K182" s="68">
        <v>90</v>
      </c>
      <c r="L182" s="69">
        <v>0.75</v>
      </c>
    </row>
    <row r="183" spans="2:8" ht="8.25" customHeight="1" thickTop="1">
      <c r="B183" s="18"/>
      <c r="C183" s="12"/>
      <c r="D183" s="13"/>
      <c r="E183" s="12"/>
      <c r="F183" s="13"/>
      <c r="G183" s="19"/>
      <c r="H183" s="20"/>
    </row>
    <row r="184" spans="2:8" ht="12.75" customHeight="1">
      <c r="B184" s="108" t="s">
        <v>58</v>
      </c>
      <c r="C184" s="108"/>
      <c r="D184" s="108"/>
      <c r="E184" s="108"/>
      <c r="F184" s="108"/>
      <c r="G184" s="108"/>
      <c r="H184" s="108"/>
    </row>
    <row r="185" ht="12.75" customHeight="1" thickBot="1"/>
    <row r="186" spans="2:13" ht="12.75" customHeight="1" thickTop="1">
      <c r="B186" s="31" t="s">
        <v>0</v>
      </c>
      <c r="C186" s="70"/>
      <c r="D186" s="111" t="s">
        <v>12</v>
      </c>
      <c r="E186" s="102"/>
      <c r="F186" s="102"/>
      <c r="G186" s="102"/>
      <c r="H186" s="102"/>
      <c r="I186" s="102"/>
      <c r="J186" s="102"/>
      <c r="K186" s="102"/>
      <c r="L186" s="102"/>
      <c r="M186" s="103"/>
    </row>
    <row r="187" spans="2:13" ht="24" customHeight="1">
      <c r="B187" s="32"/>
      <c r="C187" s="71"/>
      <c r="D187" s="115" t="s">
        <v>72</v>
      </c>
      <c r="E187" s="104"/>
      <c r="F187" s="104" t="s">
        <v>73</v>
      </c>
      <c r="G187" s="104"/>
      <c r="H187" s="104" t="s">
        <v>74</v>
      </c>
      <c r="I187" s="104"/>
      <c r="J187" s="104" t="s">
        <v>75</v>
      </c>
      <c r="K187" s="104"/>
      <c r="L187" s="104" t="s">
        <v>3</v>
      </c>
      <c r="M187" s="116"/>
    </row>
    <row r="188" spans="2:13" ht="12.75" customHeight="1" thickBot="1">
      <c r="B188" s="33"/>
      <c r="C188" s="72"/>
      <c r="D188" s="34" t="s">
        <v>4</v>
      </c>
      <c r="E188" s="35" t="s">
        <v>5</v>
      </c>
      <c r="F188" s="35" t="s">
        <v>4</v>
      </c>
      <c r="G188" s="35" t="s">
        <v>5</v>
      </c>
      <c r="H188" s="35" t="s">
        <v>4</v>
      </c>
      <c r="I188" s="35" t="s">
        <v>5</v>
      </c>
      <c r="J188" s="35" t="s">
        <v>4</v>
      </c>
      <c r="K188" s="35" t="s">
        <v>5</v>
      </c>
      <c r="L188" s="35" t="s">
        <v>4</v>
      </c>
      <c r="M188" s="36" t="s">
        <v>5</v>
      </c>
    </row>
    <row r="189" spans="2:13" ht="12.75" customHeight="1" thickTop="1">
      <c r="B189" s="117" t="s">
        <v>29</v>
      </c>
      <c r="C189" s="118"/>
      <c r="D189" s="2">
        <v>4</v>
      </c>
      <c r="E189" s="3">
        <f>4/9</f>
        <v>0.4444444444444444</v>
      </c>
      <c r="F189" s="4">
        <v>2</v>
      </c>
      <c r="G189" s="3">
        <f>2/3</f>
        <v>0.6666666666666666</v>
      </c>
      <c r="H189" s="4">
        <v>1</v>
      </c>
      <c r="I189" s="3">
        <f>1/5</f>
        <v>0.2</v>
      </c>
      <c r="J189" s="4">
        <v>2</v>
      </c>
      <c r="K189" s="3">
        <f>2/13</f>
        <v>0.15384615384615385</v>
      </c>
      <c r="L189" s="64">
        <v>9</v>
      </c>
      <c r="M189" s="65">
        <f>9/30</f>
        <v>0.3</v>
      </c>
    </row>
    <row r="190" spans="2:13" ht="12.75" customHeight="1">
      <c r="B190" s="105" t="s">
        <v>30</v>
      </c>
      <c r="C190" s="106"/>
      <c r="D190" s="5">
        <v>0</v>
      </c>
      <c r="E190" s="43">
        <v>0</v>
      </c>
      <c r="F190" s="44">
        <v>0</v>
      </c>
      <c r="G190" s="43">
        <v>0</v>
      </c>
      <c r="H190" s="44">
        <v>0</v>
      </c>
      <c r="I190" s="43">
        <v>0</v>
      </c>
      <c r="J190" s="44">
        <v>0</v>
      </c>
      <c r="K190" s="43">
        <v>0</v>
      </c>
      <c r="L190" s="66">
        <v>0</v>
      </c>
      <c r="M190" s="67">
        <v>0</v>
      </c>
    </row>
    <row r="191" spans="2:13" ht="12.75" customHeight="1">
      <c r="B191" s="105" t="s">
        <v>31</v>
      </c>
      <c r="C191" s="106"/>
      <c r="D191" s="5">
        <v>1</v>
      </c>
      <c r="E191" s="43">
        <f>1/9</f>
        <v>0.1111111111111111</v>
      </c>
      <c r="F191" s="44">
        <v>0</v>
      </c>
      <c r="G191" s="43">
        <v>0</v>
      </c>
      <c r="H191" s="44">
        <v>0</v>
      </c>
      <c r="I191" s="43">
        <v>0</v>
      </c>
      <c r="J191" s="44">
        <v>0</v>
      </c>
      <c r="K191" s="43">
        <v>0</v>
      </c>
      <c r="L191" s="66">
        <v>1</v>
      </c>
      <c r="M191" s="67">
        <f>1/30</f>
        <v>0.03333333333333333</v>
      </c>
    </row>
    <row r="192" spans="2:13" ht="12.75" customHeight="1">
      <c r="B192" s="105" t="s">
        <v>32</v>
      </c>
      <c r="C192" s="106"/>
      <c r="D192" s="5">
        <v>0</v>
      </c>
      <c r="E192" s="43">
        <v>0</v>
      </c>
      <c r="F192" s="44">
        <v>0</v>
      </c>
      <c r="G192" s="43">
        <v>0</v>
      </c>
      <c r="H192" s="44">
        <v>0</v>
      </c>
      <c r="I192" s="43">
        <v>0</v>
      </c>
      <c r="J192" s="44">
        <v>0</v>
      </c>
      <c r="K192" s="43">
        <v>0</v>
      </c>
      <c r="L192" s="66">
        <v>0</v>
      </c>
      <c r="M192" s="67">
        <v>0</v>
      </c>
    </row>
    <row r="193" spans="2:13" ht="12.75" customHeight="1">
      <c r="B193" s="105" t="s">
        <v>33</v>
      </c>
      <c r="C193" s="106"/>
      <c r="D193" s="5">
        <v>5</v>
      </c>
      <c r="E193" s="43">
        <f>5/9</f>
        <v>0.5555555555555556</v>
      </c>
      <c r="F193" s="44">
        <v>2</v>
      </c>
      <c r="G193" s="43">
        <f>2/3</f>
        <v>0.6666666666666666</v>
      </c>
      <c r="H193" s="44">
        <v>4</v>
      </c>
      <c r="I193" s="43">
        <f>4/5</f>
        <v>0.8</v>
      </c>
      <c r="J193" s="44">
        <v>11</v>
      </c>
      <c r="K193" s="43">
        <f>11/13</f>
        <v>0.8461538461538461</v>
      </c>
      <c r="L193" s="66">
        <v>22</v>
      </c>
      <c r="M193" s="67">
        <f>22/30</f>
        <v>0.7333333333333333</v>
      </c>
    </row>
    <row r="194" spans="2:13" ht="12.75" customHeight="1">
      <c r="B194" s="105" t="s">
        <v>34</v>
      </c>
      <c r="C194" s="106"/>
      <c r="D194" s="5">
        <v>0</v>
      </c>
      <c r="E194" s="43">
        <v>0</v>
      </c>
      <c r="F194" s="44">
        <v>0</v>
      </c>
      <c r="G194" s="43">
        <v>0</v>
      </c>
      <c r="H194" s="44">
        <v>0</v>
      </c>
      <c r="I194" s="43">
        <v>0</v>
      </c>
      <c r="J194" s="44">
        <v>0</v>
      </c>
      <c r="K194" s="43">
        <v>0</v>
      </c>
      <c r="L194" s="66">
        <v>0</v>
      </c>
      <c r="M194" s="67">
        <v>0</v>
      </c>
    </row>
    <row r="195" spans="2:13" ht="12.75" customHeight="1">
      <c r="B195" s="105" t="s">
        <v>35</v>
      </c>
      <c r="C195" s="106"/>
      <c r="D195" s="5">
        <v>0</v>
      </c>
      <c r="E195" s="43">
        <v>0</v>
      </c>
      <c r="F195" s="44">
        <v>0</v>
      </c>
      <c r="G195" s="43">
        <v>0</v>
      </c>
      <c r="H195" s="44">
        <v>0</v>
      </c>
      <c r="I195" s="43">
        <v>0</v>
      </c>
      <c r="J195" s="44">
        <v>0</v>
      </c>
      <c r="K195" s="43">
        <v>0</v>
      </c>
      <c r="L195" s="66">
        <v>0</v>
      </c>
      <c r="M195" s="67">
        <v>0</v>
      </c>
    </row>
    <row r="196" spans="2:13" ht="12.75" customHeight="1">
      <c r="B196" s="105" t="s">
        <v>36</v>
      </c>
      <c r="C196" s="106"/>
      <c r="D196" s="5">
        <v>3</v>
      </c>
      <c r="E196" s="43">
        <f>3/9</f>
        <v>0.3333333333333333</v>
      </c>
      <c r="F196" s="44">
        <v>1</v>
      </c>
      <c r="G196" s="43">
        <f>1/3</f>
        <v>0.3333333333333333</v>
      </c>
      <c r="H196" s="44">
        <v>1</v>
      </c>
      <c r="I196" s="43">
        <f>1/5</f>
        <v>0.2</v>
      </c>
      <c r="J196" s="44">
        <v>9</v>
      </c>
      <c r="K196" s="43">
        <f>9/13</f>
        <v>0.6923076923076923</v>
      </c>
      <c r="L196" s="66">
        <v>14</v>
      </c>
      <c r="M196" s="67">
        <f>14/30</f>
        <v>0.4666666666666667</v>
      </c>
    </row>
    <row r="197" spans="2:13" ht="12.75" customHeight="1" thickBot="1">
      <c r="B197" s="112" t="s">
        <v>37</v>
      </c>
      <c r="C197" s="113"/>
      <c r="D197" s="6">
        <v>0</v>
      </c>
      <c r="E197" s="7">
        <v>0</v>
      </c>
      <c r="F197" s="8">
        <v>0</v>
      </c>
      <c r="G197" s="7">
        <v>0</v>
      </c>
      <c r="H197" s="8">
        <v>0</v>
      </c>
      <c r="I197" s="7">
        <v>0</v>
      </c>
      <c r="J197" s="8">
        <v>0</v>
      </c>
      <c r="K197" s="7">
        <v>0</v>
      </c>
      <c r="L197" s="68">
        <v>0</v>
      </c>
      <c r="M197" s="69">
        <v>0</v>
      </c>
    </row>
    <row r="198" ht="12.75" customHeight="1" thickTop="1"/>
    <row r="200" spans="2:8" ht="26.25" customHeight="1">
      <c r="B200" s="114" t="s">
        <v>56</v>
      </c>
      <c r="C200" s="114"/>
      <c r="D200" s="114"/>
      <c r="E200" s="114"/>
      <c r="F200" s="114"/>
      <c r="G200" s="114"/>
      <c r="H200" s="114"/>
    </row>
    <row r="201" ht="12.75" customHeight="1" thickBot="1"/>
    <row r="202" spans="2:12" ht="12.75" customHeight="1" thickTop="1">
      <c r="B202" s="31" t="s">
        <v>0</v>
      </c>
      <c r="C202" s="128" t="s">
        <v>12</v>
      </c>
      <c r="D202" s="129"/>
      <c r="E202" s="129"/>
      <c r="F202" s="129"/>
      <c r="G202" s="129"/>
      <c r="H202" s="129"/>
      <c r="I202" s="129"/>
      <c r="J202" s="129"/>
      <c r="K202" s="129"/>
      <c r="L202" s="130"/>
    </row>
    <row r="203" spans="2:12" ht="27.75" customHeight="1">
      <c r="B203" s="32"/>
      <c r="C203" s="127" t="s">
        <v>72</v>
      </c>
      <c r="D203" s="126"/>
      <c r="E203" s="124" t="s">
        <v>73</v>
      </c>
      <c r="F203" s="126"/>
      <c r="G203" s="124" t="s">
        <v>74</v>
      </c>
      <c r="H203" s="126"/>
      <c r="I203" s="124" t="s">
        <v>75</v>
      </c>
      <c r="J203" s="126"/>
      <c r="K203" s="124" t="s">
        <v>3</v>
      </c>
      <c r="L203" s="125"/>
    </row>
    <row r="204" spans="2:12" ht="12.75" customHeight="1" thickBot="1">
      <c r="B204" s="33"/>
      <c r="C204" s="34" t="s">
        <v>4</v>
      </c>
      <c r="D204" s="35" t="s">
        <v>5</v>
      </c>
      <c r="E204" s="35" t="s">
        <v>4</v>
      </c>
      <c r="F204" s="35" t="s">
        <v>5</v>
      </c>
      <c r="G204" s="35" t="s">
        <v>4</v>
      </c>
      <c r="H204" s="35" t="s">
        <v>5</v>
      </c>
      <c r="I204" s="35" t="s">
        <v>4</v>
      </c>
      <c r="J204" s="35" t="s">
        <v>5</v>
      </c>
      <c r="K204" s="35" t="s">
        <v>4</v>
      </c>
      <c r="L204" s="36" t="s">
        <v>5</v>
      </c>
    </row>
    <row r="205" spans="2:12" ht="12.75" customHeight="1" thickTop="1">
      <c r="B205" s="49" t="s">
        <v>38</v>
      </c>
      <c r="C205" s="2">
        <v>32</v>
      </c>
      <c r="D205" s="3">
        <f>32/36</f>
        <v>0.8888888888888888</v>
      </c>
      <c r="E205" s="4">
        <v>20</v>
      </c>
      <c r="F205" s="3">
        <f>20/22</f>
        <v>0.9090909090909091</v>
      </c>
      <c r="G205" s="4">
        <v>23</v>
      </c>
      <c r="H205" s="3">
        <f>23/26</f>
        <v>0.8846153846153846</v>
      </c>
      <c r="I205" s="4">
        <v>31</v>
      </c>
      <c r="J205" s="3">
        <f>31/36</f>
        <v>0.8611111111111112</v>
      </c>
      <c r="K205" s="64">
        <v>106</v>
      </c>
      <c r="L205" s="65">
        <f>106/120</f>
        <v>0.8833333333333333</v>
      </c>
    </row>
    <row r="206" spans="2:12" ht="12.75" customHeight="1">
      <c r="B206" s="51" t="s">
        <v>39</v>
      </c>
      <c r="C206" s="5">
        <v>9</v>
      </c>
      <c r="D206" s="43">
        <f>9/36</f>
        <v>0.25</v>
      </c>
      <c r="E206" s="44">
        <v>7</v>
      </c>
      <c r="F206" s="43">
        <f>7/22</f>
        <v>0.3181818181818182</v>
      </c>
      <c r="G206" s="44">
        <v>6</v>
      </c>
      <c r="H206" s="43">
        <f>6/26</f>
        <v>0.23076923076923078</v>
      </c>
      <c r="I206" s="44">
        <v>8</v>
      </c>
      <c r="J206" s="43">
        <f>8/36</f>
        <v>0.2222222222222222</v>
      </c>
      <c r="K206" s="66">
        <v>30</v>
      </c>
      <c r="L206" s="67">
        <f>30/120</f>
        <v>0.25</v>
      </c>
    </row>
    <row r="207" spans="2:12" ht="12.75" customHeight="1">
      <c r="B207" s="51" t="s">
        <v>40</v>
      </c>
      <c r="C207" s="5">
        <v>3</v>
      </c>
      <c r="D207" s="43">
        <f>3/36</f>
        <v>0.08333333333333333</v>
      </c>
      <c r="E207" s="44">
        <v>1</v>
      </c>
      <c r="F207" s="43">
        <f>1/22</f>
        <v>0.045454545454545456</v>
      </c>
      <c r="G207" s="44">
        <v>0</v>
      </c>
      <c r="H207" s="43">
        <v>0</v>
      </c>
      <c r="I207" s="44">
        <v>0</v>
      </c>
      <c r="J207" s="43">
        <v>0</v>
      </c>
      <c r="K207" s="66">
        <v>4</v>
      </c>
      <c r="L207" s="67">
        <f>4/120</f>
        <v>0.03333333333333333</v>
      </c>
    </row>
    <row r="208" spans="2:12" ht="12.75" customHeight="1">
      <c r="B208" s="51" t="s">
        <v>41</v>
      </c>
      <c r="C208" s="5">
        <v>4</v>
      </c>
      <c r="D208" s="43">
        <f>4/36</f>
        <v>0.1111111111111111</v>
      </c>
      <c r="E208" s="44">
        <v>3</v>
      </c>
      <c r="F208" s="43">
        <f>3/22</f>
        <v>0.13636363636363635</v>
      </c>
      <c r="G208" s="44">
        <v>0</v>
      </c>
      <c r="H208" s="43">
        <v>0</v>
      </c>
      <c r="I208" s="44">
        <v>1</v>
      </c>
      <c r="J208" s="43">
        <f>1/36</f>
        <v>0.027777777777777776</v>
      </c>
      <c r="K208" s="66">
        <v>8</v>
      </c>
      <c r="L208" s="67">
        <f>8/120</f>
        <v>0.06666666666666667</v>
      </c>
    </row>
    <row r="209" spans="2:12" ht="12.75" customHeight="1">
      <c r="B209" s="51" t="s">
        <v>42</v>
      </c>
      <c r="C209" s="5">
        <v>16</v>
      </c>
      <c r="D209" s="43">
        <f>16/36</f>
        <v>0.4444444444444444</v>
      </c>
      <c r="E209" s="44">
        <v>10</v>
      </c>
      <c r="F209" s="43">
        <f>10/22</f>
        <v>0.45454545454545453</v>
      </c>
      <c r="G209" s="44">
        <v>10</v>
      </c>
      <c r="H209" s="43">
        <f>10/26</f>
        <v>0.38461538461538464</v>
      </c>
      <c r="I209" s="44">
        <v>12</v>
      </c>
      <c r="J209" s="43">
        <f>12/36</f>
        <v>0.3333333333333333</v>
      </c>
      <c r="K209" s="66">
        <v>48</v>
      </c>
      <c r="L209" s="67">
        <f>48/120</f>
        <v>0.4</v>
      </c>
    </row>
    <row r="210" spans="2:12" ht="12.75" customHeight="1">
      <c r="B210" s="51" t="s">
        <v>43</v>
      </c>
      <c r="C210" s="5">
        <v>10</v>
      </c>
      <c r="D210" s="43">
        <f>10/36</f>
        <v>0.2777777777777778</v>
      </c>
      <c r="E210" s="44">
        <v>4</v>
      </c>
      <c r="F210" s="43">
        <f>4/22</f>
        <v>0.18181818181818182</v>
      </c>
      <c r="G210" s="44">
        <v>5</v>
      </c>
      <c r="H210" s="43">
        <f>5/26</f>
        <v>0.19230769230769232</v>
      </c>
      <c r="I210" s="44">
        <v>9</v>
      </c>
      <c r="J210" s="43">
        <f>9/36</f>
        <v>0.25</v>
      </c>
      <c r="K210" s="66">
        <v>28</v>
      </c>
      <c r="L210" s="67">
        <f>28/120</f>
        <v>0.23333333333333334</v>
      </c>
    </row>
    <row r="211" spans="2:12" ht="12.75" customHeight="1">
      <c r="B211" s="51" t="s">
        <v>44</v>
      </c>
      <c r="C211" s="5">
        <v>9</v>
      </c>
      <c r="D211" s="43">
        <f>9/36</f>
        <v>0.25</v>
      </c>
      <c r="E211" s="44">
        <v>8</v>
      </c>
      <c r="F211" s="43">
        <f>8/22</f>
        <v>0.36363636363636365</v>
      </c>
      <c r="G211" s="44">
        <v>6</v>
      </c>
      <c r="H211" s="43">
        <f>6/26</f>
        <v>0.23076923076923078</v>
      </c>
      <c r="I211" s="44">
        <v>10</v>
      </c>
      <c r="J211" s="43">
        <f>10/36</f>
        <v>0.2777777777777778</v>
      </c>
      <c r="K211" s="66">
        <v>33</v>
      </c>
      <c r="L211" s="67">
        <f>33/120</f>
        <v>0.275</v>
      </c>
    </row>
    <row r="212" spans="2:12" ht="12.75" customHeight="1">
      <c r="B212" s="51" t="s">
        <v>45</v>
      </c>
      <c r="C212" s="5">
        <v>8</v>
      </c>
      <c r="D212" s="43">
        <f>8/36</f>
        <v>0.2222222222222222</v>
      </c>
      <c r="E212" s="44">
        <v>5</v>
      </c>
      <c r="F212" s="43">
        <f>5/22</f>
        <v>0.22727272727272727</v>
      </c>
      <c r="G212" s="44">
        <v>3</v>
      </c>
      <c r="H212" s="43">
        <f>3/26</f>
        <v>0.11538461538461539</v>
      </c>
      <c r="I212" s="44">
        <v>3</v>
      </c>
      <c r="J212" s="43">
        <f>3/36</f>
        <v>0.08333333333333333</v>
      </c>
      <c r="K212" s="66">
        <v>19</v>
      </c>
      <c r="L212" s="67">
        <f>19/120</f>
        <v>0.15833333333333333</v>
      </c>
    </row>
    <row r="213" spans="2:12" ht="12.75" customHeight="1" thickBot="1">
      <c r="B213" s="52" t="s">
        <v>9</v>
      </c>
      <c r="C213" s="6">
        <v>1</v>
      </c>
      <c r="D213" s="7">
        <f>1/36</f>
        <v>0.027777777777777776</v>
      </c>
      <c r="E213" s="8">
        <v>1</v>
      </c>
      <c r="F213" s="7">
        <f>1/22</f>
        <v>0.045454545454545456</v>
      </c>
      <c r="G213" s="8">
        <v>2</v>
      </c>
      <c r="H213" s="7">
        <f>2/26</f>
        <v>0.07692307692307693</v>
      </c>
      <c r="I213" s="8">
        <v>0</v>
      </c>
      <c r="J213" s="7">
        <v>0</v>
      </c>
      <c r="K213" s="68">
        <v>4</v>
      </c>
      <c r="L213" s="69">
        <f>4/120</f>
        <v>0.03333333333333333</v>
      </c>
    </row>
    <row r="214" ht="12.75" customHeight="1" thickTop="1"/>
    <row r="215" spans="2:8" ht="12.75" customHeight="1">
      <c r="B215" s="14"/>
      <c r="C215" s="12"/>
      <c r="D215" s="13"/>
      <c r="E215" s="12"/>
      <c r="F215" s="13"/>
      <c r="G215" s="12"/>
      <c r="H215" s="13"/>
    </row>
    <row r="216" spans="2:8" ht="37.5" customHeight="1">
      <c r="B216" s="98" t="s">
        <v>63</v>
      </c>
      <c r="C216" s="98"/>
      <c r="D216" s="98"/>
      <c r="E216" s="98"/>
      <c r="F216" s="98"/>
      <c r="G216" s="98"/>
      <c r="H216" s="98"/>
    </row>
    <row r="217" ht="12.75" customHeight="1" thickBot="1"/>
    <row r="218" spans="2:12" ht="12.75" customHeight="1" thickTop="1">
      <c r="B218" s="31" t="s">
        <v>0</v>
      </c>
      <c r="C218" s="111" t="s">
        <v>12</v>
      </c>
      <c r="D218" s="102"/>
      <c r="E218" s="102"/>
      <c r="F218" s="102"/>
      <c r="G218" s="102"/>
      <c r="H218" s="102"/>
      <c r="I218" s="102"/>
      <c r="J218" s="102"/>
      <c r="K218" s="102"/>
      <c r="L218" s="103"/>
    </row>
    <row r="219" spans="2:12" ht="27" customHeight="1">
      <c r="B219" s="32"/>
      <c r="C219" s="115" t="s">
        <v>72</v>
      </c>
      <c r="D219" s="104"/>
      <c r="E219" s="104" t="s">
        <v>73</v>
      </c>
      <c r="F219" s="104"/>
      <c r="G219" s="104" t="s">
        <v>74</v>
      </c>
      <c r="H219" s="104"/>
      <c r="I219" s="104" t="s">
        <v>75</v>
      </c>
      <c r="J219" s="104"/>
      <c r="K219" s="104" t="s">
        <v>3</v>
      </c>
      <c r="L219" s="116"/>
    </row>
    <row r="220" spans="2:12" ht="12.75" customHeight="1" thickBot="1">
      <c r="B220" s="33"/>
      <c r="C220" s="34" t="s">
        <v>4</v>
      </c>
      <c r="D220" s="35" t="s">
        <v>5</v>
      </c>
      <c r="E220" s="35" t="s">
        <v>4</v>
      </c>
      <c r="F220" s="35" t="s">
        <v>5</v>
      </c>
      <c r="G220" s="35" t="s">
        <v>4</v>
      </c>
      <c r="H220" s="35" t="s">
        <v>5</v>
      </c>
      <c r="I220" s="35" t="s">
        <v>4</v>
      </c>
      <c r="J220" s="35" t="s">
        <v>5</v>
      </c>
      <c r="K220" s="35" t="s">
        <v>4</v>
      </c>
      <c r="L220" s="36" t="s">
        <v>5</v>
      </c>
    </row>
    <row r="221" spans="2:12" ht="12" customHeight="1" thickTop="1">
      <c r="B221" s="49" t="s">
        <v>46</v>
      </c>
      <c r="C221" s="2">
        <v>0</v>
      </c>
      <c r="D221" s="3">
        <v>0</v>
      </c>
      <c r="E221" s="4">
        <v>0</v>
      </c>
      <c r="F221" s="3">
        <v>0</v>
      </c>
      <c r="G221" s="4">
        <v>1</v>
      </c>
      <c r="H221" s="3">
        <f>1/26</f>
        <v>0.038461538461538464</v>
      </c>
      <c r="I221" s="4">
        <v>2</v>
      </c>
      <c r="J221" s="3">
        <f>2/36</f>
        <v>0.05555555555555555</v>
      </c>
      <c r="K221" s="64">
        <v>3</v>
      </c>
      <c r="L221" s="65">
        <f>3/120</f>
        <v>0.025</v>
      </c>
    </row>
    <row r="222" spans="2:12" ht="12.75" customHeight="1">
      <c r="B222" s="51" t="s">
        <v>47</v>
      </c>
      <c r="C222" s="5">
        <v>1</v>
      </c>
      <c r="D222" s="43">
        <f>1/36</f>
        <v>0.027777777777777776</v>
      </c>
      <c r="E222" s="44">
        <v>1</v>
      </c>
      <c r="F222" s="43">
        <f>1/22</f>
        <v>0.045454545454545456</v>
      </c>
      <c r="G222" s="44">
        <v>2</v>
      </c>
      <c r="H222" s="43">
        <f>2/26</f>
        <v>0.07692307692307693</v>
      </c>
      <c r="I222" s="44">
        <v>0</v>
      </c>
      <c r="J222" s="43">
        <v>0</v>
      </c>
      <c r="K222" s="66">
        <v>4</v>
      </c>
      <c r="L222" s="67">
        <f>4/120</f>
        <v>0.03333333333333333</v>
      </c>
    </row>
    <row r="223" spans="2:12" ht="12.75" customHeight="1">
      <c r="B223" s="51" t="s">
        <v>169</v>
      </c>
      <c r="C223" s="5">
        <v>7</v>
      </c>
      <c r="D223" s="43">
        <f>7/36</f>
        <v>0.19444444444444445</v>
      </c>
      <c r="E223" s="44">
        <v>8</v>
      </c>
      <c r="F223" s="43">
        <f>8/22</f>
        <v>0.36363636363636365</v>
      </c>
      <c r="G223" s="44">
        <v>9</v>
      </c>
      <c r="H223" s="43">
        <f>9/26</f>
        <v>0.34615384615384615</v>
      </c>
      <c r="I223" s="44">
        <v>8</v>
      </c>
      <c r="J223" s="43">
        <f>8/36</f>
        <v>0.2222222222222222</v>
      </c>
      <c r="K223" s="66">
        <v>32</v>
      </c>
      <c r="L223" s="67">
        <f>32/120</f>
        <v>0.26666666666666666</v>
      </c>
    </row>
    <row r="224" spans="2:12" ht="12.75" customHeight="1">
      <c r="B224" s="51" t="s">
        <v>48</v>
      </c>
      <c r="C224" s="5">
        <v>0</v>
      </c>
      <c r="D224" s="43">
        <v>0</v>
      </c>
      <c r="E224" s="44">
        <v>0</v>
      </c>
      <c r="F224" s="43">
        <v>0</v>
      </c>
      <c r="G224" s="44">
        <v>0</v>
      </c>
      <c r="H224" s="43">
        <v>0</v>
      </c>
      <c r="I224" s="44">
        <v>0</v>
      </c>
      <c r="J224" s="43">
        <v>0</v>
      </c>
      <c r="K224" s="66">
        <v>0</v>
      </c>
      <c r="L224" s="67">
        <v>0</v>
      </c>
    </row>
    <row r="225" spans="2:12" ht="12.75" customHeight="1">
      <c r="B225" s="51" t="s">
        <v>9</v>
      </c>
      <c r="C225" s="5">
        <v>2</v>
      </c>
      <c r="D225" s="43">
        <f>2/36</f>
        <v>0.05555555555555555</v>
      </c>
      <c r="E225" s="44">
        <v>2</v>
      </c>
      <c r="F225" s="43">
        <f>2/22</f>
        <v>0.09090909090909091</v>
      </c>
      <c r="G225" s="44">
        <v>1</v>
      </c>
      <c r="H225" s="43">
        <f>1/26</f>
        <v>0.038461538461538464</v>
      </c>
      <c r="I225" s="44">
        <v>2</v>
      </c>
      <c r="J225" s="43">
        <f>2/36</f>
        <v>0.05555555555555555</v>
      </c>
      <c r="K225" s="66">
        <v>7</v>
      </c>
      <c r="L225" s="67">
        <f>7/120</f>
        <v>0.058333333333333334</v>
      </c>
    </row>
    <row r="226" spans="2:12" ht="12.75" customHeight="1" thickBot="1">
      <c r="B226" s="52" t="s">
        <v>49</v>
      </c>
      <c r="C226" s="6">
        <v>26</v>
      </c>
      <c r="D226" s="7">
        <f>26/36</f>
        <v>0.7222222222222222</v>
      </c>
      <c r="E226" s="8">
        <v>11</v>
      </c>
      <c r="F226" s="7">
        <f>11/22</f>
        <v>0.5</v>
      </c>
      <c r="G226" s="8">
        <v>15</v>
      </c>
      <c r="H226" s="7">
        <f>15/26</f>
        <v>0.5769230769230769</v>
      </c>
      <c r="I226" s="8">
        <v>25</v>
      </c>
      <c r="J226" s="7">
        <f>25/36</f>
        <v>0.6944444444444444</v>
      </c>
      <c r="K226" s="68">
        <v>77</v>
      </c>
      <c r="L226" s="69">
        <f>77/120</f>
        <v>0.6416666666666667</v>
      </c>
    </row>
    <row r="227" ht="12.75" customHeight="1" thickTop="1"/>
    <row r="228" spans="1:8" ht="12.75" customHeight="1">
      <c r="A228" s="26"/>
      <c r="B228" s="24"/>
      <c r="C228" s="19"/>
      <c r="D228" s="20"/>
      <c r="E228" s="19"/>
      <c r="F228" s="20"/>
      <c r="G228" s="19"/>
      <c r="H228" s="20"/>
    </row>
    <row r="229" spans="1:8" ht="26.25" customHeight="1">
      <c r="A229" s="26"/>
      <c r="B229" s="98" t="s">
        <v>179</v>
      </c>
      <c r="C229" s="98"/>
      <c r="D229" s="98"/>
      <c r="E229" s="98"/>
      <c r="F229" s="98"/>
      <c r="G229" s="98"/>
      <c r="H229" s="98"/>
    </row>
    <row r="230" spans="1:8" ht="12.75" customHeight="1" thickBot="1">
      <c r="A230" s="26"/>
      <c r="B230" s="26"/>
      <c r="C230" s="26"/>
      <c r="D230" s="26"/>
      <c r="E230" s="26"/>
      <c r="F230" s="26"/>
      <c r="G230" s="26"/>
      <c r="H230" s="26"/>
    </row>
    <row r="231" spans="1:12" ht="24.75" customHeight="1" thickTop="1">
      <c r="A231" s="26"/>
      <c r="B231" s="109" t="s">
        <v>0</v>
      </c>
      <c r="C231" s="111" t="s">
        <v>72</v>
      </c>
      <c r="D231" s="102"/>
      <c r="E231" s="102" t="s">
        <v>73</v>
      </c>
      <c r="F231" s="102"/>
      <c r="G231" s="102" t="s">
        <v>74</v>
      </c>
      <c r="H231" s="102"/>
      <c r="I231" s="102" t="s">
        <v>75</v>
      </c>
      <c r="J231" s="102"/>
      <c r="K231" s="102" t="s">
        <v>3</v>
      </c>
      <c r="L231" s="103"/>
    </row>
    <row r="232" spans="1:12" ht="12.75" customHeight="1" thickBot="1">
      <c r="A232" s="26"/>
      <c r="B232" s="110"/>
      <c r="C232" s="34" t="s">
        <v>4</v>
      </c>
      <c r="D232" s="35" t="s">
        <v>5</v>
      </c>
      <c r="E232" s="35" t="s">
        <v>4</v>
      </c>
      <c r="F232" s="35" t="s">
        <v>5</v>
      </c>
      <c r="G232" s="35" t="s">
        <v>4</v>
      </c>
      <c r="H232" s="35" t="s">
        <v>5</v>
      </c>
      <c r="I232" s="35" t="s">
        <v>4</v>
      </c>
      <c r="J232" s="35" t="s">
        <v>5</v>
      </c>
      <c r="K232" s="35" t="s">
        <v>4</v>
      </c>
      <c r="L232" s="36" t="s">
        <v>5</v>
      </c>
    </row>
    <row r="233" spans="1:12" ht="12.75" customHeight="1" thickTop="1">
      <c r="A233" s="26"/>
      <c r="B233" s="42" t="s">
        <v>170</v>
      </c>
      <c r="C233" s="5">
        <v>19</v>
      </c>
      <c r="D233" s="43">
        <v>0.5277777777777778</v>
      </c>
      <c r="E233" s="44">
        <v>17</v>
      </c>
      <c r="F233" s="43">
        <v>0.7727272727272727</v>
      </c>
      <c r="G233" s="44">
        <v>5</v>
      </c>
      <c r="H233" s="43">
        <v>0.19230769230769235</v>
      </c>
      <c r="I233" s="44">
        <v>21</v>
      </c>
      <c r="J233" s="43">
        <v>0.5833333333333334</v>
      </c>
      <c r="K233" s="66">
        <v>62</v>
      </c>
      <c r="L233" s="67">
        <v>0.5166666666666667</v>
      </c>
    </row>
    <row r="234" spans="1:12" ht="12.75" customHeight="1">
      <c r="A234" s="26"/>
      <c r="B234" s="42" t="s">
        <v>171</v>
      </c>
      <c r="C234" s="5">
        <v>2</v>
      </c>
      <c r="D234" s="43">
        <v>0.05555555555555555</v>
      </c>
      <c r="E234" s="44">
        <v>2</v>
      </c>
      <c r="F234" s="43">
        <v>0.09090909090909091</v>
      </c>
      <c r="G234" s="44">
        <v>1</v>
      </c>
      <c r="H234" s="43">
        <v>0.038461538461538464</v>
      </c>
      <c r="I234" s="44">
        <v>3</v>
      </c>
      <c r="J234" s="43">
        <v>0.08333333333333331</v>
      </c>
      <c r="K234" s="66">
        <v>8</v>
      </c>
      <c r="L234" s="67">
        <v>0.06666666666666667</v>
      </c>
    </row>
    <row r="235" spans="1:12" ht="12.75" customHeight="1">
      <c r="A235" s="26"/>
      <c r="B235" s="42" t="s">
        <v>172</v>
      </c>
      <c r="C235" s="5">
        <v>9</v>
      </c>
      <c r="D235" s="43">
        <v>0.25</v>
      </c>
      <c r="E235" s="44">
        <v>3</v>
      </c>
      <c r="F235" s="43">
        <v>0.13636363636363635</v>
      </c>
      <c r="G235" s="44">
        <v>1</v>
      </c>
      <c r="H235" s="43">
        <v>0.038461538461538464</v>
      </c>
      <c r="I235" s="44">
        <v>9</v>
      </c>
      <c r="J235" s="43">
        <v>0.25</v>
      </c>
      <c r="K235" s="66">
        <v>22</v>
      </c>
      <c r="L235" s="67">
        <v>0.18333333333333332</v>
      </c>
    </row>
    <row r="236" spans="1:12" ht="12.75" customHeight="1">
      <c r="A236" s="26"/>
      <c r="B236" s="42" t="s">
        <v>173</v>
      </c>
      <c r="C236" s="5">
        <v>2</v>
      </c>
      <c r="D236" s="43">
        <v>0.05555555555555555</v>
      </c>
      <c r="E236" s="44">
        <v>0</v>
      </c>
      <c r="F236" s="43">
        <v>0</v>
      </c>
      <c r="G236" s="44">
        <v>5</v>
      </c>
      <c r="H236" s="43">
        <v>0.19230769230769235</v>
      </c>
      <c r="I236" s="44">
        <v>1</v>
      </c>
      <c r="J236" s="43">
        <v>0.027777777777777776</v>
      </c>
      <c r="K236" s="66">
        <v>8</v>
      </c>
      <c r="L236" s="67">
        <v>0.06666666666666667</v>
      </c>
    </row>
    <row r="237" spans="1:12" ht="12.75" customHeight="1">
      <c r="A237" s="26"/>
      <c r="B237" s="42" t="s">
        <v>174</v>
      </c>
      <c r="C237" s="5">
        <v>1</v>
      </c>
      <c r="D237" s="43">
        <v>0.027777777777777776</v>
      </c>
      <c r="E237" s="44">
        <v>0</v>
      </c>
      <c r="F237" s="43">
        <v>0</v>
      </c>
      <c r="G237" s="44">
        <v>10</v>
      </c>
      <c r="H237" s="43">
        <v>0.3846153846153847</v>
      </c>
      <c r="I237" s="44">
        <v>1</v>
      </c>
      <c r="J237" s="43">
        <v>0.027777777777777776</v>
      </c>
      <c r="K237" s="66">
        <v>12</v>
      </c>
      <c r="L237" s="67">
        <v>0.1</v>
      </c>
    </row>
    <row r="238" spans="1:12" ht="12.75" customHeight="1">
      <c r="A238" s="55"/>
      <c r="B238" s="56" t="s">
        <v>175</v>
      </c>
      <c r="C238" s="57">
        <v>3</v>
      </c>
      <c r="D238" s="58">
        <v>0.08333333333333331</v>
      </c>
      <c r="E238" s="59">
        <v>0</v>
      </c>
      <c r="F238" s="58">
        <v>0</v>
      </c>
      <c r="G238" s="59">
        <v>3</v>
      </c>
      <c r="H238" s="58">
        <v>0.11538461538461538</v>
      </c>
      <c r="I238" s="59">
        <v>0</v>
      </c>
      <c r="J238" s="58">
        <v>0</v>
      </c>
      <c r="K238" s="73">
        <v>6</v>
      </c>
      <c r="L238" s="75">
        <v>0.05</v>
      </c>
    </row>
    <row r="239" spans="1:12" ht="12.75" customHeight="1">
      <c r="A239" s="55"/>
      <c r="B239" s="56" t="s">
        <v>176</v>
      </c>
      <c r="C239" s="57">
        <v>0</v>
      </c>
      <c r="D239" s="58">
        <v>0</v>
      </c>
      <c r="E239" s="59">
        <v>0</v>
      </c>
      <c r="F239" s="58">
        <v>0</v>
      </c>
      <c r="G239" s="59">
        <v>1</v>
      </c>
      <c r="H239" s="58">
        <v>0.038461538461538464</v>
      </c>
      <c r="I239" s="59">
        <v>1</v>
      </c>
      <c r="J239" s="58">
        <v>0.027777777777777776</v>
      </c>
      <c r="K239" s="73">
        <v>2</v>
      </c>
      <c r="L239" s="75">
        <v>0.016666666666666666</v>
      </c>
    </row>
    <row r="240" spans="1:12" ht="12.75" customHeight="1" thickBot="1">
      <c r="A240" s="26"/>
      <c r="B240" s="1" t="s">
        <v>3</v>
      </c>
      <c r="C240" s="6">
        <v>36</v>
      </c>
      <c r="D240" s="7">
        <v>1</v>
      </c>
      <c r="E240" s="8">
        <v>22</v>
      </c>
      <c r="F240" s="7">
        <v>1</v>
      </c>
      <c r="G240" s="8">
        <v>26</v>
      </c>
      <c r="H240" s="7">
        <v>1</v>
      </c>
      <c r="I240" s="8">
        <v>36</v>
      </c>
      <c r="J240" s="7">
        <v>1</v>
      </c>
      <c r="K240" s="68">
        <v>120</v>
      </c>
      <c r="L240" s="69">
        <v>1</v>
      </c>
    </row>
    <row r="241" spans="1:8" ht="12.75" customHeight="1" thickTop="1">
      <c r="A241" s="26"/>
      <c r="B241" s="28"/>
      <c r="C241" s="19"/>
      <c r="D241" s="20"/>
      <c r="E241" s="19"/>
      <c r="F241" s="20"/>
      <c r="G241" s="19"/>
      <c r="H241" s="20"/>
    </row>
    <row r="242" spans="1:8" ht="12.75" customHeight="1">
      <c r="A242" s="26"/>
      <c r="B242" s="24"/>
      <c r="C242" s="19"/>
      <c r="D242" s="20"/>
      <c r="E242" s="19"/>
      <c r="F242" s="20"/>
      <c r="G242" s="19"/>
      <c r="H242" s="20"/>
    </row>
    <row r="243" spans="1:8" ht="25.5" customHeight="1">
      <c r="A243" s="26"/>
      <c r="B243" s="98" t="s">
        <v>178</v>
      </c>
      <c r="C243" s="98"/>
      <c r="D243" s="98"/>
      <c r="E243" s="98"/>
      <c r="F243" s="98"/>
      <c r="G243" s="98"/>
      <c r="H243" s="98"/>
    </row>
    <row r="244" spans="1:8" ht="12.75" customHeight="1" thickBot="1">
      <c r="A244" s="26"/>
      <c r="B244" s="24"/>
      <c r="C244" s="19"/>
      <c r="D244" s="25"/>
      <c r="E244" s="19"/>
      <c r="F244" s="20"/>
      <c r="G244" s="19"/>
      <c r="H244" s="25"/>
    </row>
    <row r="245" spans="1:12" ht="27" customHeight="1" thickTop="1">
      <c r="A245" s="26"/>
      <c r="B245" s="109" t="s">
        <v>0</v>
      </c>
      <c r="C245" s="111" t="s">
        <v>72</v>
      </c>
      <c r="D245" s="102"/>
      <c r="E245" s="102" t="s">
        <v>73</v>
      </c>
      <c r="F245" s="102"/>
      <c r="G245" s="102" t="s">
        <v>74</v>
      </c>
      <c r="H245" s="102"/>
      <c r="I245" s="102" t="s">
        <v>75</v>
      </c>
      <c r="J245" s="102"/>
      <c r="K245" s="102" t="s">
        <v>3</v>
      </c>
      <c r="L245" s="103"/>
    </row>
    <row r="246" spans="1:12" ht="12.75" customHeight="1" thickBot="1">
      <c r="A246" s="26"/>
      <c r="B246" s="110"/>
      <c r="C246" s="34" t="s">
        <v>4</v>
      </c>
      <c r="D246" s="35" t="s">
        <v>5</v>
      </c>
      <c r="E246" s="35" t="s">
        <v>4</v>
      </c>
      <c r="F246" s="35" t="s">
        <v>5</v>
      </c>
      <c r="G246" s="35" t="s">
        <v>4</v>
      </c>
      <c r="H246" s="35" t="s">
        <v>5</v>
      </c>
      <c r="I246" s="35" t="s">
        <v>4</v>
      </c>
      <c r="J246" s="35" t="s">
        <v>5</v>
      </c>
      <c r="K246" s="35" t="s">
        <v>4</v>
      </c>
      <c r="L246" s="36" t="s">
        <v>5</v>
      </c>
    </row>
    <row r="247" spans="1:12" ht="12.75" customHeight="1" thickTop="1">
      <c r="A247" s="26"/>
      <c r="B247" s="42" t="s">
        <v>14</v>
      </c>
      <c r="C247" s="5">
        <v>23</v>
      </c>
      <c r="D247" s="43">
        <v>0.6388888888888888</v>
      </c>
      <c r="E247" s="44">
        <v>13</v>
      </c>
      <c r="F247" s="43">
        <v>0.5909090909090909</v>
      </c>
      <c r="G247" s="44">
        <v>12</v>
      </c>
      <c r="H247" s="43">
        <v>0.4615384615384615</v>
      </c>
      <c r="I247" s="44">
        <v>30</v>
      </c>
      <c r="J247" s="43">
        <v>0.8333333333333335</v>
      </c>
      <c r="K247" s="66">
        <v>78</v>
      </c>
      <c r="L247" s="67">
        <v>0.65</v>
      </c>
    </row>
    <row r="248" spans="1:12" ht="12.75" customHeight="1">
      <c r="A248" s="26"/>
      <c r="B248" s="42" t="s">
        <v>28</v>
      </c>
      <c r="C248" s="5">
        <v>7</v>
      </c>
      <c r="D248" s="43">
        <v>0.19444444444444448</v>
      </c>
      <c r="E248" s="44">
        <v>6</v>
      </c>
      <c r="F248" s="43">
        <v>0.2727272727272727</v>
      </c>
      <c r="G248" s="44">
        <v>9</v>
      </c>
      <c r="H248" s="43">
        <v>0.34615384615384615</v>
      </c>
      <c r="I248" s="44">
        <v>4</v>
      </c>
      <c r="J248" s="43">
        <v>0.1111111111111111</v>
      </c>
      <c r="K248" s="66">
        <v>26</v>
      </c>
      <c r="L248" s="67">
        <v>0.21666666666666667</v>
      </c>
    </row>
    <row r="249" spans="1:12" ht="24.75" customHeight="1">
      <c r="A249" s="26"/>
      <c r="B249" s="61" t="s">
        <v>177</v>
      </c>
      <c r="C249" s="60">
        <v>5</v>
      </c>
      <c r="D249" s="58">
        <v>0.1388888888888889</v>
      </c>
      <c r="E249" s="59">
        <v>3</v>
      </c>
      <c r="F249" s="58">
        <v>0.13636363636363635</v>
      </c>
      <c r="G249" s="59">
        <v>2</v>
      </c>
      <c r="H249" s="58">
        <v>0.07692307692307693</v>
      </c>
      <c r="I249" s="59">
        <v>1</v>
      </c>
      <c r="J249" s="58">
        <v>0.027777777777777776</v>
      </c>
      <c r="K249" s="73">
        <v>11</v>
      </c>
      <c r="L249" s="74">
        <v>0.09166666666666666</v>
      </c>
    </row>
    <row r="250" spans="1:12" ht="15.75" customHeight="1">
      <c r="A250" s="26"/>
      <c r="B250" s="56" t="s">
        <v>176</v>
      </c>
      <c r="C250" s="60">
        <v>1</v>
      </c>
      <c r="D250" s="58">
        <v>0.027777777777777776</v>
      </c>
      <c r="E250" s="59">
        <v>0</v>
      </c>
      <c r="F250" s="58">
        <v>0</v>
      </c>
      <c r="G250" s="59">
        <v>3</v>
      </c>
      <c r="H250" s="58">
        <v>0.11538461538461538</v>
      </c>
      <c r="I250" s="59">
        <v>1</v>
      </c>
      <c r="J250" s="58">
        <v>0.027777777777777776</v>
      </c>
      <c r="K250" s="73">
        <v>5</v>
      </c>
      <c r="L250" s="74">
        <v>0.04166666666666666</v>
      </c>
    </row>
    <row r="251" spans="1:12" ht="12.75" customHeight="1" thickBot="1">
      <c r="A251" s="26"/>
      <c r="B251" s="1" t="s">
        <v>3</v>
      </c>
      <c r="C251" s="6">
        <v>36</v>
      </c>
      <c r="D251" s="7">
        <v>1</v>
      </c>
      <c r="E251" s="8">
        <v>22</v>
      </c>
      <c r="F251" s="7">
        <v>1</v>
      </c>
      <c r="G251" s="8">
        <v>26</v>
      </c>
      <c r="H251" s="7">
        <v>1</v>
      </c>
      <c r="I251" s="8">
        <v>36</v>
      </c>
      <c r="J251" s="7">
        <v>1</v>
      </c>
      <c r="K251" s="68">
        <v>120</v>
      </c>
      <c r="L251" s="69">
        <v>1</v>
      </c>
    </row>
    <row r="252" spans="1:8" ht="12.75" customHeight="1" thickTop="1">
      <c r="A252" s="26"/>
      <c r="B252" s="24"/>
      <c r="C252" s="19"/>
      <c r="D252" s="20"/>
      <c r="E252" s="19"/>
      <c r="F252" s="20"/>
      <c r="G252" s="19"/>
      <c r="H252" s="20"/>
    </row>
    <row r="253" spans="1:8" ht="16.5" customHeight="1">
      <c r="A253" s="26"/>
      <c r="B253" s="24"/>
      <c r="C253" s="19"/>
      <c r="D253" s="20"/>
      <c r="E253" s="19"/>
      <c r="F253" s="20"/>
      <c r="G253" s="19"/>
      <c r="H253" s="20"/>
    </row>
    <row r="254" spans="1:8" ht="25.5" customHeight="1">
      <c r="A254" s="26"/>
      <c r="B254" s="98" t="s">
        <v>180</v>
      </c>
      <c r="C254" s="98"/>
      <c r="D254" s="98"/>
      <c r="E254" s="98"/>
      <c r="F254" s="98"/>
      <c r="G254" s="98"/>
      <c r="H254" s="98"/>
    </row>
    <row r="255" spans="1:8" ht="12.75" customHeight="1" thickBot="1">
      <c r="A255" s="26"/>
      <c r="B255" s="24"/>
      <c r="C255" s="19"/>
      <c r="D255" s="20"/>
      <c r="E255" s="19"/>
      <c r="F255" s="20"/>
      <c r="G255" s="19"/>
      <c r="H255" s="20"/>
    </row>
    <row r="256" spans="1:12" ht="27" customHeight="1" thickTop="1">
      <c r="A256" s="26"/>
      <c r="B256" s="109" t="s">
        <v>0</v>
      </c>
      <c r="C256" s="111" t="s">
        <v>72</v>
      </c>
      <c r="D256" s="102"/>
      <c r="E256" s="102" t="s">
        <v>73</v>
      </c>
      <c r="F256" s="102"/>
      <c r="G256" s="102" t="s">
        <v>74</v>
      </c>
      <c r="H256" s="102"/>
      <c r="I256" s="102" t="s">
        <v>75</v>
      </c>
      <c r="J256" s="102"/>
      <c r="K256" s="102" t="s">
        <v>3</v>
      </c>
      <c r="L256" s="103"/>
    </row>
    <row r="257" spans="1:12" ht="12.75" customHeight="1" thickBot="1">
      <c r="A257" s="26"/>
      <c r="B257" s="110"/>
      <c r="C257" s="34" t="s">
        <v>4</v>
      </c>
      <c r="D257" s="35" t="s">
        <v>5</v>
      </c>
      <c r="E257" s="35" t="s">
        <v>4</v>
      </c>
      <c r="F257" s="35" t="s">
        <v>5</v>
      </c>
      <c r="G257" s="35" t="s">
        <v>4</v>
      </c>
      <c r="H257" s="35" t="s">
        <v>5</v>
      </c>
      <c r="I257" s="35" t="s">
        <v>4</v>
      </c>
      <c r="J257" s="35" t="s">
        <v>5</v>
      </c>
      <c r="K257" s="35" t="s">
        <v>4</v>
      </c>
      <c r="L257" s="36" t="s">
        <v>5</v>
      </c>
    </row>
    <row r="258" spans="1:12" ht="12.75" customHeight="1" thickTop="1">
      <c r="A258" s="26"/>
      <c r="B258" s="42" t="s">
        <v>14</v>
      </c>
      <c r="C258" s="5">
        <v>15</v>
      </c>
      <c r="D258" s="43">
        <v>0.41666666666666674</v>
      </c>
      <c r="E258" s="44">
        <v>8</v>
      </c>
      <c r="F258" s="43">
        <v>0.36363636363636365</v>
      </c>
      <c r="G258" s="44">
        <v>12</v>
      </c>
      <c r="H258" s="43">
        <v>0.4615384615384615</v>
      </c>
      <c r="I258" s="44">
        <v>21</v>
      </c>
      <c r="J258" s="43">
        <v>0.5833333333333334</v>
      </c>
      <c r="K258" s="66">
        <v>56</v>
      </c>
      <c r="L258" s="67">
        <v>0.4666666666666666</v>
      </c>
    </row>
    <row r="259" spans="1:12" ht="12.75" customHeight="1">
      <c r="A259" s="26"/>
      <c r="B259" s="42" t="s">
        <v>28</v>
      </c>
      <c r="C259" s="5">
        <v>12</v>
      </c>
      <c r="D259" s="43">
        <v>0.33333333333333326</v>
      </c>
      <c r="E259" s="44">
        <v>6</v>
      </c>
      <c r="F259" s="43">
        <v>0.2727272727272727</v>
      </c>
      <c r="G259" s="44">
        <v>10</v>
      </c>
      <c r="H259" s="43">
        <v>0.3846153846153847</v>
      </c>
      <c r="I259" s="44">
        <v>11</v>
      </c>
      <c r="J259" s="43">
        <v>0.3055555555555556</v>
      </c>
      <c r="K259" s="66">
        <v>39</v>
      </c>
      <c r="L259" s="67">
        <v>0.325</v>
      </c>
    </row>
    <row r="260" spans="1:12" ht="12.75" customHeight="1">
      <c r="A260" s="26"/>
      <c r="B260" s="56" t="s">
        <v>176</v>
      </c>
      <c r="C260" s="5">
        <v>9</v>
      </c>
      <c r="D260" s="43">
        <v>0.25</v>
      </c>
      <c r="E260" s="44">
        <v>8</v>
      </c>
      <c r="F260" s="43">
        <v>0.364</v>
      </c>
      <c r="G260" s="44">
        <v>4</v>
      </c>
      <c r="H260" s="43">
        <v>0.154</v>
      </c>
      <c r="I260" s="44">
        <v>4</v>
      </c>
      <c r="J260" s="43">
        <v>0.111</v>
      </c>
      <c r="K260" s="66">
        <v>25</v>
      </c>
      <c r="L260" s="67">
        <v>0.208</v>
      </c>
    </row>
    <row r="261" spans="1:12" ht="15" customHeight="1" thickBot="1">
      <c r="A261" s="26"/>
      <c r="B261" s="1" t="s">
        <v>3</v>
      </c>
      <c r="C261" s="6">
        <v>36</v>
      </c>
      <c r="D261" s="7">
        <v>1</v>
      </c>
      <c r="E261" s="8">
        <v>22</v>
      </c>
      <c r="F261" s="7">
        <v>1</v>
      </c>
      <c r="G261" s="8">
        <v>26</v>
      </c>
      <c r="H261" s="7">
        <v>1</v>
      </c>
      <c r="I261" s="8">
        <v>36</v>
      </c>
      <c r="J261" s="7">
        <v>1</v>
      </c>
      <c r="K261" s="68">
        <v>120</v>
      </c>
      <c r="L261" s="69">
        <v>1</v>
      </c>
    </row>
    <row r="262" spans="1:8" ht="12.75" customHeight="1" thickTop="1">
      <c r="A262" s="26"/>
      <c r="B262" s="26"/>
      <c r="C262" s="26"/>
      <c r="D262" s="26"/>
      <c r="E262" s="26"/>
      <c r="F262" s="26"/>
      <c r="G262" s="26"/>
      <c r="H262" s="26"/>
    </row>
    <row r="263" spans="1:8" ht="12.75" customHeight="1">
      <c r="A263" s="26"/>
      <c r="B263" s="29"/>
      <c r="C263" s="101"/>
      <c r="D263" s="101"/>
      <c r="E263" s="101"/>
      <c r="F263" s="101"/>
      <c r="G263" s="101"/>
      <c r="H263" s="101"/>
    </row>
    <row r="264" spans="1:8" ht="27" customHeight="1">
      <c r="A264" s="26"/>
      <c r="B264" s="29"/>
      <c r="C264" s="107"/>
      <c r="D264" s="107"/>
      <c r="E264" s="107"/>
      <c r="F264" s="107"/>
      <c r="G264" s="107"/>
      <c r="H264" s="107"/>
    </row>
    <row r="265" spans="1:8" ht="12.75" customHeight="1">
      <c r="A265" s="26"/>
      <c r="B265" s="29"/>
      <c r="C265" s="27"/>
      <c r="D265" s="27"/>
      <c r="E265" s="27"/>
      <c r="F265" s="27"/>
      <c r="G265" s="27"/>
      <c r="H265" s="27"/>
    </row>
    <row r="266" spans="1:8" ht="12.75" customHeight="1">
      <c r="A266" s="26"/>
      <c r="B266" s="28"/>
      <c r="C266" s="19"/>
      <c r="D266" s="20"/>
      <c r="E266" s="19"/>
      <c r="F266" s="20"/>
      <c r="G266" s="19"/>
      <c r="H266" s="20"/>
    </row>
    <row r="267" spans="1:8" ht="12.75" customHeight="1">
      <c r="A267" s="26"/>
      <c r="B267" s="24"/>
      <c r="C267" s="19"/>
      <c r="D267" s="20"/>
      <c r="E267" s="19"/>
      <c r="F267" s="20"/>
      <c r="G267" s="19"/>
      <c r="H267" s="20"/>
    </row>
    <row r="268" spans="1:8" ht="12.75" customHeight="1">
      <c r="A268" s="26"/>
      <c r="B268" s="24"/>
      <c r="C268" s="19"/>
      <c r="D268" s="20"/>
      <c r="E268" s="19"/>
      <c r="F268" s="20"/>
      <c r="G268" s="19"/>
      <c r="H268" s="20"/>
    </row>
    <row r="269" spans="1:8" ht="12.75" customHeight="1">
      <c r="A269" s="26"/>
      <c r="B269" s="24"/>
      <c r="C269" s="19"/>
      <c r="D269" s="20"/>
      <c r="E269" s="19"/>
      <c r="F269" s="20"/>
      <c r="G269" s="19"/>
      <c r="H269" s="20"/>
    </row>
    <row r="270" spans="1:8" ht="12.75" customHeight="1">
      <c r="A270" s="26"/>
      <c r="B270" s="26"/>
      <c r="C270" s="26"/>
      <c r="D270" s="26"/>
      <c r="E270" s="26"/>
      <c r="F270" s="26"/>
      <c r="G270" s="26"/>
      <c r="H270" s="26"/>
    </row>
  </sheetData>
  <sheetProtection/>
  <mergeCells count="113">
    <mergeCell ref="I203:J203"/>
    <mergeCell ref="G203:H203"/>
    <mergeCell ref="E203:F203"/>
    <mergeCell ref="C203:D203"/>
    <mergeCell ref="C202:L202"/>
    <mergeCell ref="I150:J150"/>
    <mergeCell ref="I162:J162"/>
    <mergeCell ref="K162:L162"/>
    <mergeCell ref="F10:G10"/>
    <mergeCell ref="H10:I10"/>
    <mergeCell ref="J10:K10"/>
    <mergeCell ref="C136:L136"/>
    <mergeCell ref="C137:D137"/>
    <mergeCell ref="E137:F137"/>
    <mergeCell ref="G137:H137"/>
    <mergeCell ref="I137:J137"/>
    <mergeCell ref="K35:L35"/>
    <mergeCell ref="B34:L34"/>
    <mergeCell ref="K137:L137"/>
    <mergeCell ref="B149:B151"/>
    <mergeCell ref="C149:L149"/>
    <mergeCell ref="C150:D150"/>
    <mergeCell ref="E150:F150"/>
    <mergeCell ref="G150:H150"/>
    <mergeCell ref="B35:B36"/>
    <mergeCell ref="C35:D35"/>
    <mergeCell ref="E35:F35"/>
    <mergeCell ref="G35:H35"/>
    <mergeCell ref="I35:J35"/>
    <mergeCell ref="B8:K8"/>
    <mergeCell ref="B9:K9"/>
    <mergeCell ref="B10:C10"/>
    <mergeCell ref="C25:J25"/>
    <mergeCell ref="D10:E10"/>
    <mergeCell ref="B14:H14"/>
    <mergeCell ref="B15:B17"/>
    <mergeCell ref="C15:H15"/>
    <mergeCell ref="C16:D16"/>
    <mergeCell ref="E16:F16"/>
    <mergeCell ref="G16:H16"/>
    <mergeCell ref="B24:J24"/>
    <mergeCell ref="B25:B27"/>
    <mergeCell ref="C179:D179"/>
    <mergeCell ref="E179:F179"/>
    <mergeCell ref="G179:H179"/>
    <mergeCell ref="I179:J179"/>
    <mergeCell ref="C26:D26"/>
    <mergeCell ref="E26:F26"/>
    <mergeCell ref="G26:H26"/>
    <mergeCell ref="I26:J26"/>
    <mergeCell ref="K150:L150"/>
    <mergeCell ref="C161:L161"/>
    <mergeCell ref="C162:D162"/>
    <mergeCell ref="E162:F162"/>
    <mergeCell ref="G162:H162"/>
    <mergeCell ref="B159:H159"/>
    <mergeCell ref="E219:F219"/>
    <mergeCell ref="G219:H219"/>
    <mergeCell ref="I219:J219"/>
    <mergeCell ref="K219:L219"/>
    <mergeCell ref="B189:C189"/>
    <mergeCell ref="B190:C190"/>
    <mergeCell ref="B191:C191"/>
    <mergeCell ref="B192:C192"/>
    <mergeCell ref="B193:C193"/>
    <mergeCell ref="K203:L203"/>
    <mergeCell ref="H187:I187"/>
    <mergeCell ref="D186:M186"/>
    <mergeCell ref="D187:E187"/>
    <mergeCell ref="F187:G187"/>
    <mergeCell ref="C178:L178"/>
    <mergeCell ref="B194:C194"/>
    <mergeCell ref="L187:M187"/>
    <mergeCell ref="K179:L179"/>
    <mergeCell ref="B196:C196"/>
    <mergeCell ref="B197:C197"/>
    <mergeCell ref="B200:H200"/>
    <mergeCell ref="B243:H243"/>
    <mergeCell ref="B231:B232"/>
    <mergeCell ref="C231:D231"/>
    <mergeCell ref="E231:F231"/>
    <mergeCell ref="B229:H229"/>
    <mergeCell ref="C218:L218"/>
    <mergeCell ref="C219:D219"/>
    <mergeCell ref="B254:H254"/>
    <mergeCell ref="G231:H231"/>
    <mergeCell ref="I231:J231"/>
    <mergeCell ref="K231:L231"/>
    <mergeCell ref="B245:B246"/>
    <mergeCell ref="C245:D245"/>
    <mergeCell ref="E245:F245"/>
    <mergeCell ref="G245:H245"/>
    <mergeCell ref="I245:J245"/>
    <mergeCell ref="B195:C195"/>
    <mergeCell ref="C264:D264"/>
    <mergeCell ref="E264:F264"/>
    <mergeCell ref="G264:H264"/>
    <mergeCell ref="B216:H216"/>
    <mergeCell ref="B184:H184"/>
    <mergeCell ref="B256:B257"/>
    <mergeCell ref="C256:D256"/>
    <mergeCell ref="E256:F256"/>
    <mergeCell ref="G256:H256"/>
    <mergeCell ref="B2:K2"/>
    <mergeCell ref="B134:G134"/>
    <mergeCell ref="B147:G147"/>
    <mergeCell ref="B176:J176"/>
    <mergeCell ref="B4:K4"/>
    <mergeCell ref="C263:H263"/>
    <mergeCell ref="K245:L245"/>
    <mergeCell ref="I256:J256"/>
    <mergeCell ref="K256:L256"/>
    <mergeCell ref="J187:K187"/>
  </mergeCells>
  <printOptions/>
  <pageMargins left="0.75" right="0.75" top="1" bottom="1" header="0.5" footer="0.5"/>
  <pageSetup horizontalDpi="300" verticalDpi="300" orientation="portrait" r:id="rId2"/>
  <ignoredErrors>
    <ignoredError sqref="D14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66"/>
  <sheetViews>
    <sheetView showGridLines="0" zoomScalePageLayoutView="0" workbookViewId="0" topLeftCell="A211">
      <selection activeCell="U222" sqref="U222"/>
    </sheetView>
  </sheetViews>
  <sheetFormatPr defaultColWidth="9.140625" defaultRowHeight="12.75"/>
  <sheetData>
    <row r="2" spans="2:15" ht="54.75" customHeight="1">
      <c r="B2" s="97" t="s">
        <v>51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1" ht="10.5" customHeight="1"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2:15" ht="12.75" customHeight="1">
      <c r="B4" s="133" t="s">
        <v>70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6" spans="2:15" ht="21">
      <c r="B6" s="132" t="s">
        <v>50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8" spans="2:11" ht="15.75">
      <c r="B8" s="131" t="s">
        <v>11</v>
      </c>
      <c r="C8" s="131"/>
      <c r="D8" s="131"/>
      <c r="E8" s="131"/>
      <c r="F8" s="131"/>
      <c r="G8" s="131"/>
      <c r="H8" s="131"/>
      <c r="I8" s="131"/>
      <c r="J8" s="131"/>
      <c r="K8" s="131"/>
    </row>
    <row r="39" spans="2:11" ht="15.75">
      <c r="B39" s="131" t="s">
        <v>1</v>
      </c>
      <c r="C39" s="131"/>
      <c r="D39" s="131"/>
      <c r="E39" s="131"/>
      <c r="F39" s="131"/>
      <c r="G39" s="131"/>
      <c r="H39" s="131"/>
      <c r="I39" s="131"/>
      <c r="J39" s="131"/>
      <c r="K39" s="131"/>
    </row>
    <row r="70" spans="2:11" ht="15.75">
      <c r="B70" s="131" t="s">
        <v>6</v>
      </c>
      <c r="C70" s="131"/>
      <c r="D70" s="131"/>
      <c r="E70" s="131"/>
      <c r="F70" s="131"/>
      <c r="G70" s="131"/>
      <c r="H70" s="131"/>
      <c r="I70" s="131"/>
      <c r="J70" s="131"/>
      <c r="K70" s="131"/>
    </row>
    <row r="98" ht="15" customHeight="1"/>
    <row r="99" ht="23.25" customHeight="1"/>
    <row r="100" ht="17.25" customHeight="1"/>
    <row r="101" spans="2:13" ht="38.25" customHeight="1">
      <c r="B101" s="135" t="s">
        <v>60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38" spans="2:15" ht="35.25" customHeight="1">
      <c r="B138" s="134" t="s">
        <v>59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</row>
    <row r="173" ht="32.25" customHeight="1"/>
    <row r="174" spans="2:17" ht="31.5" customHeight="1">
      <c r="B174" s="134" t="s">
        <v>65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211" spans="2:10" ht="26.25" customHeight="1">
      <c r="B211" s="134" t="s">
        <v>61</v>
      </c>
      <c r="C211" s="134"/>
      <c r="D211" s="134"/>
      <c r="E211" s="134"/>
      <c r="F211" s="134"/>
      <c r="G211" s="134"/>
      <c r="H211" s="134"/>
      <c r="I211" s="134"/>
      <c r="J211" s="134"/>
    </row>
    <row r="277" spans="2:8" ht="28.5" customHeight="1">
      <c r="B277" s="134" t="s">
        <v>62</v>
      </c>
      <c r="C277" s="134"/>
      <c r="D277" s="134"/>
      <c r="E277" s="134"/>
      <c r="F277" s="134"/>
      <c r="G277" s="134"/>
      <c r="H277" s="134"/>
    </row>
    <row r="314" ht="15.75" customHeight="1"/>
    <row r="315" spans="2:16" ht="46.5" customHeight="1">
      <c r="B315" s="134" t="s">
        <v>64</v>
      </c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</row>
    <row r="352" spans="2:16" ht="33" customHeight="1">
      <c r="B352" s="134" t="s">
        <v>181</v>
      </c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</row>
    <row r="354" spans="2:17" ht="12.75" customHeight="1"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</row>
    <row r="377" ht="39.75" customHeight="1"/>
    <row r="378" spans="2:16" ht="15" customHeight="1"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</row>
    <row r="388" spans="2:19" ht="30" customHeight="1">
      <c r="B388" s="134" t="s">
        <v>187</v>
      </c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96" ht="38.25" customHeight="1"/>
    <row r="423" spans="2:17" ht="30.75" customHeight="1">
      <c r="B423" s="134" t="s">
        <v>186</v>
      </c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</row>
    <row r="427" spans="2:18" ht="32.25" customHeight="1"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</row>
    <row r="428" spans="2:18" ht="15"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</row>
    <row r="429" spans="2:18" ht="15"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</row>
    <row r="465" spans="2:17" ht="33" customHeight="1"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22"/>
    </row>
    <row r="466" spans="2:17" ht="15"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22"/>
    </row>
  </sheetData>
  <sheetProtection/>
  <mergeCells count="26">
    <mergeCell ref="B378:P378"/>
    <mergeCell ref="B388:S388"/>
    <mergeCell ref="B423:Q423"/>
    <mergeCell ref="B465:P465"/>
    <mergeCell ref="B466:P466"/>
    <mergeCell ref="B174:O174"/>
    <mergeCell ref="P174:Q174"/>
    <mergeCell ref="B427:P427"/>
    <mergeCell ref="Q427:R427"/>
    <mergeCell ref="B428:P428"/>
    <mergeCell ref="Q428:R428"/>
    <mergeCell ref="B429:P429"/>
    <mergeCell ref="Q429:R429"/>
    <mergeCell ref="B101:M101"/>
    <mergeCell ref="B138:O138"/>
    <mergeCell ref="B211:J211"/>
    <mergeCell ref="B277:H277"/>
    <mergeCell ref="B315:P315"/>
    <mergeCell ref="B354:Q354"/>
    <mergeCell ref="B352:P352"/>
    <mergeCell ref="B8:K8"/>
    <mergeCell ref="B6:O6"/>
    <mergeCell ref="B4:O4"/>
    <mergeCell ref="B2:O2"/>
    <mergeCell ref="B39:K39"/>
    <mergeCell ref="B70:K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474"/>
  <sheetViews>
    <sheetView showGridLines="0" tabSelected="1" zoomScale="85" zoomScaleNormal="85" zoomScalePageLayoutView="0" workbookViewId="0" topLeftCell="A1">
      <pane ySplit="1" topLeftCell="A221" activePane="bottomLeft" state="frozen"/>
      <selection pane="topLeft" activeCell="A1" sqref="A1"/>
      <selection pane="bottomLeft" activeCell="AG245" sqref="AG245"/>
    </sheetView>
  </sheetViews>
  <sheetFormatPr defaultColWidth="9.140625" defaultRowHeight="12.75"/>
  <sheetData>
    <row r="1" spans="2:28" ht="27.75">
      <c r="B1" s="140" t="s">
        <v>67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78"/>
      <c r="P1" s="140" t="s">
        <v>66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2:28" ht="2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48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2:28" ht="54.75" customHeight="1">
      <c r="B3" s="97" t="s">
        <v>51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2:11" ht="10.5" customHeight="1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2:28" ht="12.75" customHeight="1">
      <c r="B5" s="133" t="s">
        <v>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</row>
    <row r="8" spans="2:24" ht="21">
      <c r="B8" s="132" t="s">
        <v>50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41"/>
      <c r="Q8" s="141"/>
      <c r="R8" s="141"/>
      <c r="S8" s="141"/>
      <c r="T8" s="141"/>
      <c r="U8" s="141"/>
      <c r="V8" s="141"/>
      <c r="W8" s="141"/>
      <c r="X8" s="90"/>
    </row>
    <row r="9" spans="2:24" ht="10.5" customHeight="1" thickBot="1">
      <c r="B9" s="80"/>
      <c r="C9" s="80"/>
      <c r="D9" s="80"/>
      <c r="E9" s="80"/>
      <c r="F9" s="80"/>
      <c r="G9" s="80"/>
      <c r="H9" s="80"/>
      <c r="I9" s="80"/>
      <c r="J9" s="80"/>
      <c r="K9" s="80"/>
      <c r="L9" s="79"/>
      <c r="M9" s="79"/>
      <c r="N9" s="79"/>
      <c r="O9" s="79"/>
      <c r="P9" s="95"/>
      <c r="Q9" s="95"/>
      <c r="R9" s="95"/>
      <c r="S9" s="95"/>
      <c r="T9" s="95"/>
      <c r="U9" s="95"/>
      <c r="V9" s="95"/>
      <c r="W9" s="95"/>
      <c r="X9" s="90"/>
    </row>
    <row r="10" spans="2:24" ht="54.75" customHeight="1" thickTop="1">
      <c r="B10" s="139" t="s">
        <v>72</v>
      </c>
      <c r="C10" s="136"/>
      <c r="D10" s="136" t="s">
        <v>73</v>
      </c>
      <c r="E10" s="136"/>
      <c r="F10" s="136" t="s">
        <v>74</v>
      </c>
      <c r="G10" s="136"/>
      <c r="H10" s="136" t="s">
        <v>75</v>
      </c>
      <c r="I10" s="136"/>
      <c r="J10" s="136" t="s">
        <v>3</v>
      </c>
      <c r="K10" s="138"/>
      <c r="L10" s="79"/>
      <c r="M10" s="79"/>
      <c r="N10" s="79"/>
      <c r="O10" s="79"/>
      <c r="P10" s="139" t="s">
        <v>72</v>
      </c>
      <c r="Q10" s="136"/>
      <c r="R10" s="136" t="s">
        <v>189</v>
      </c>
      <c r="S10" s="136"/>
      <c r="T10" s="136" t="s">
        <v>75</v>
      </c>
      <c r="U10" s="136"/>
      <c r="V10" s="136" t="s">
        <v>3</v>
      </c>
      <c r="W10" s="137"/>
      <c r="X10" s="90"/>
    </row>
    <row r="11" spans="2:24" ht="12.75" customHeight="1" thickBot="1">
      <c r="B11" s="34" t="s">
        <v>188</v>
      </c>
      <c r="C11" s="88" t="s">
        <v>5</v>
      </c>
      <c r="D11" s="89" t="s">
        <v>188</v>
      </c>
      <c r="E11" s="88" t="s">
        <v>5</v>
      </c>
      <c r="F11" s="89" t="s">
        <v>188</v>
      </c>
      <c r="G11" s="88" t="s">
        <v>5</v>
      </c>
      <c r="H11" s="89" t="s">
        <v>188</v>
      </c>
      <c r="I11" s="88" t="s">
        <v>5</v>
      </c>
      <c r="J11" s="89" t="s">
        <v>188</v>
      </c>
      <c r="K11" s="36" t="s">
        <v>5</v>
      </c>
      <c r="L11" s="79"/>
      <c r="M11" s="79"/>
      <c r="N11" s="79"/>
      <c r="O11" s="79"/>
      <c r="P11" s="34" t="s">
        <v>188</v>
      </c>
      <c r="Q11" s="88" t="s">
        <v>5</v>
      </c>
      <c r="R11" s="89" t="s">
        <v>188</v>
      </c>
      <c r="S11" s="88" t="s">
        <v>5</v>
      </c>
      <c r="T11" s="89" t="s">
        <v>188</v>
      </c>
      <c r="U11" s="88" t="s">
        <v>5</v>
      </c>
      <c r="V11" s="89" t="s">
        <v>188</v>
      </c>
      <c r="W11" s="96" t="s">
        <v>5</v>
      </c>
      <c r="X11" s="90"/>
    </row>
    <row r="12" spans="2:24" s="87" customFormat="1" ht="12.75" customHeight="1" thickBot="1" thickTop="1">
      <c r="B12" s="81">
        <v>36</v>
      </c>
      <c r="C12" s="82">
        <v>0.3</v>
      </c>
      <c r="D12" s="83">
        <v>22</v>
      </c>
      <c r="E12" s="82">
        <v>0.18333333333333332</v>
      </c>
      <c r="F12" s="83">
        <v>26</v>
      </c>
      <c r="G12" s="82">
        <v>0.21666666666666667</v>
      </c>
      <c r="H12" s="83">
        <v>36</v>
      </c>
      <c r="I12" s="82">
        <v>0.3</v>
      </c>
      <c r="J12" s="84">
        <v>120</v>
      </c>
      <c r="K12" s="85">
        <v>1</v>
      </c>
      <c r="L12" s="86"/>
      <c r="M12" s="86"/>
      <c r="N12" s="86"/>
      <c r="O12" s="86"/>
      <c r="P12" s="91">
        <v>24</v>
      </c>
      <c r="Q12" s="92">
        <v>0.3870967741935484</v>
      </c>
      <c r="R12" s="93">
        <v>13</v>
      </c>
      <c r="S12" s="92">
        <v>0.20967741935483872</v>
      </c>
      <c r="T12" s="93">
        <v>25</v>
      </c>
      <c r="U12" s="92">
        <v>0.4032258064516129</v>
      </c>
      <c r="V12" s="93">
        <v>62</v>
      </c>
      <c r="W12" s="94">
        <v>1</v>
      </c>
      <c r="X12" s="90"/>
    </row>
    <row r="13" ht="13.5" thickTop="1"/>
    <row r="14" spans="2:11" ht="15.75">
      <c r="B14" s="131" t="s">
        <v>11</v>
      </c>
      <c r="C14" s="131"/>
      <c r="D14" s="131"/>
      <c r="E14" s="131"/>
      <c r="F14" s="131"/>
      <c r="G14" s="131"/>
      <c r="H14" s="131"/>
      <c r="I14" s="131"/>
      <c r="J14" s="131"/>
      <c r="K14" s="131"/>
    </row>
    <row r="45" spans="2:11" ht="15.75">
      <c r="B45" s="131" t="s">
        <v>1</v>
      </c>
      <c r="C45" s="131"/>
      <c r="D45" s="131"/>
      <c r="E45" s="131"/>
      <c r="F45" s="131"/>
      <c r="G45" s="131"/>
      <c r="H45" s="131"/>
      <c r="I45" s="131"/>
      <c r="J45" s="131"/>
      <c r="K45" s="131"/>
    </row>
    <row r="76" spans="2:11" ht="15.75">
      <c r="B76" s="131" t="s">
        <v>6</v>
      </c>
      <c r="C76" s="131"/>
      <c r="D76" s="131"/>
      <c r="E76" s="131"/>
      <c r="F76" s="131"/>
      <c r="G76" s="131"/>
      <c r="H76" s="131"/>
      <c r="I76" s="131"/>
      <c r="J76" s="131"/>
      <c r="K76" s="131"/>
    </row>
    <row r="104" ht="15" customHeight="1"/>
    <row r="105" ht="23.25" customHeight="1"/>
    <row r="106" ht="17.25" customHeight="1"/>
    <row r="107" spans="2:13" ht="38.25" customHeight="1">
      <c r="B107" s="135" t="s">
        <v>60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44" spans="2:31" ht="35.25" customHeight="1">
      <c r="B144" s="134" t="s">
        <v>59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R144" s="134" t="s">
        <v>184</v>
      </c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</row>
    <row r="179" ht="32.25" customHeight="1"/>
    <row r="180" spans="2:17" ht="31.5" customHeight="1">
      <c r="B180" s="134" t="s">
        <v>65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217" spans="2:10" ht="26.25" customHeight="1">
      <c r="B217" s="134" t="s">
        <v>61</v>
      </c>
      <c r="C217" s="134"/>
      <c r="D217" s="134"/>
      <c r="E217" s="134"/>
      <c r="F217" s="134"/>
      <c r="G217" s="134"/>
      <c r="H217" s="134"/>
      <c r="I217" s="134"/>
      <c r="J217" s="134"/>
    </row>
    <row r="283" spans="2:8" ht="28.5" customHeight="1">
      <c r="B283" s="134" t="s">
        <v>62</v>
      </c>
      <c r="C283" s="134"/>
      <c r="D283" s="134"/>
      <c r="E283" s="134"/>
      <c r="F283" s="134"/>
      <c r="G283" s="134"/>
      <c r="H283" s="134"/>
    </row>
    <row r="320" ht="15.75" customHeight="1"/>
    <row r="321" spans="2:16" ht="46.5" customHeight="1">
      <c r="B321" s="134" t="s">
        <v>64</v>
      </c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</row>
    <row r="358" spans="2:25" ht="18" customHeight="1">
      <c r="B358" s="142" t="s">
        <v>185</v>
      </c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</row>
    <row r="360" spans="2:16" ht="33" customHeight="1">
      <c r="B360" s="134" t="s">
        <v>181</v>
      </c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</row>
    <row r="362" spans="2:19" ht="30.75" customHeight="1">
      <c r="B362" s="134" t="s">
        <v>182</v>
      </c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4" spans="2:17" ht="38.25" customHeight="1">
      <c r="B364" s="134" t="s">
        <v>183</v>
      </c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</row>
    <row r="385" ht="39.75" customHeight="1"/>
    <row r="386" spans="2:16" ht="15" customHeight="1"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</row>
    <row r="396" ht="30" customHeight="1"/>
    <row r="404" ht="38.25" customHeight="1"/>
    <row r="431" ht="30.75" customHeight="1"/>
    <row r="435" spans="2:18" ht="32.25" customHeight="1"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</row>
    <row r="436" spans="2:18" ht="15"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</row>
    <row r="437" spans="2:18" ht="15"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</row>
    <row r="473" spans="2:17" ht="33" customHeight="1"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30"/>
    </row>
    <row r="474" spans="2:17" ht="15"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30"/>
    </row>
  </sheetData>
  <sheetProtection/>
  <mergeCells count="39">
    <mergeCell ref="B473:P473"/>
    <mergeCell ref="B474:P474"/>
    <mergeCell ref="B3:AB3"/>
    <mergeCell ref="B5:AB5"/>
    <mergeCell ref="R144:AE144"/>
    <mergeCell ref="B358:Y358"/>
    <mergeCell ref="B435:P435"/>
    <mergeCell ref="Q435:R435"/>
    <mergeCell ref="B436:P436"/>
    <mergeCell ref="Q436:R436"/>
    <mergeCell ref="B437:P437"/>
    <mergeCell ref="Q437:R437"/>
    <mergeCell ref="B321:P321"/>
    <mergeCell ref="B360:P360"/>
    <mergeCell ref="B386:P386"/>
    <mergeCell ref="B362:S362"/>
    <mergeCell ref="B364:Q364"/>
    <mergeCell ref="B107:M107"/>
    <mergeCell ref="B144:O144"/>
    <mergeCell ref="B180:O180"/>
    <mergeCell ref="P180:Q180"/>
    <mergeCell ref="B217:J217"/>
    <mergeCell ref="B283:H283"/>
    <mergeCell ref="B8:O8"/>
    <mergeCell ref="B14:K14"/>
    <mergeCell ref="B45:K45"/>
    <mergeCell ref="B76:K76"/>
    <mergeCell ref="B1:N1"/>
    <mergeCell ref="P1:AB1"/>
    <mergeCell ref="B10:C10"/>
    <mergeCell ref="D10:E10"/>
    <mergeCell ref="F10:G10"/>
    <mergeCell ref="P8:W8"/>
    <mergeCell ref="R10:S10"/>
    <mergeCell ref="T10:U10"/>
    <mergeCell ref="V10:W10"/>
    <mergeCell ref="H10:I10"/>
    <mergeCell ref="J10:K10"/>
    <mergeCell ref="P10:Q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2017-10-09T08:18:22Z</dcterms:modified>
  <cp:category/>
  <cp:version/>
  <cp:contentType/>
  <cp:contentStatus/>
</cp:coreProperties>
</file>