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theme/themeOverride16.xml" ContentType="application/vnd.openxmlformats-officedocument.themeOverride+xml"/>
  <Override PartName="/xl/charts/chart19.xml" ContentType="application/vnd.openxmlformats-officedocument.drawingml.chart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theme/themeOverride18.xml" ContentType="application/vnd.openxmlformats-officedocument.themeOverride+xml"/>
  <Override PartName="/xl/charts/chart21.xml" ContentType="application/vnd.openxmlformats-officedocument.drawingml.chart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theme/themeOverride20.xml" ContentType="application/vnd.openxmlformats-officedocument.themeOverride+xml"/>
  <Override PartName="/xl/charts/chart23.xml" ContentType="application/vnd.openxmlformats-officedocument.drawingml.chart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theme/themeOverride22.xml" ContentType="application/vnd.openxmlformats-officedocument.themeOverride+xml"/>
  <Override PartName="/xl/charts/chart25.xml" ContentType="application/vnd.openxmlformats-officedocument.drawingml.chart+xml"/>
  <Override PartName="/xl/theme/themeOverride23.xml" ContentType="application/vnd.openxmlformats-officedocument.themeOverride+xml"/>
  <Override PartName="/xl/charts/chart26.xml" ContentType="application/vnd.openxmlformats-officedocument.drawingml.chart+xml"/>
  <Override PartName="/xl/theme/themeOverride24.xml" ContentType="application/vnd.openxmlformats-officedocument.themeOverride+xml"/>
  <Override PartName="/xl/charts/chart27.xml" ContentType="application/vnd.openxmlformats-officedocument.drawingml.chart+xml"/>
  <Override PartName="/xl/theme/themeOverride25.xml" ContentType="application/vnd.openxmlformats-officedocument.themeOverride+xml"/>
  <Override PartName="/xl/charts/chart28.xml" ContentType="application/vnd.openxmlformats-officedocument.drawingml.chart+xml"/>
  <Override PartName="/xl/theme/themeOverride26.xml" ContentType="application/vnd.openxmlformats-officedocument.themeOverride+xml"/>
  <Override PartName="/xl/charts/chart29.xml" ContentType="application/vnd.openxmlformats-officedocument.drawingml.chart+xml"/>
  <Override PartName="/xl/theme/themeOverride27.xml" ContentType="application/vnd.openxmlformats-officedocument.themeOverride+xml"/>
  <Override PartName="/xl/charts/chart30.xml" ContentType="application/vnd.openxmlformats-officedocument.drawingml.chart+xml"/>
  <Override PartName="/xl/theme/themeOverride28.xml" ContentType="application/vnd.openxmlformats-officedocument.themeOverride+xml"/>
  <Override PartName="/xl/charts/chart31.xml" ContentType="application/vnd.openxmlformats-officedocument.drawingml.chart+xml"/>
  <Override PartName="/xl/theme/themeOverride29.xml" ContentType="application/vnd.openxmlformats-officedocument.themeOverride+xml"/>
  <Override PartName="/xl/charts/chart32.xml" ContentType="application/vnd.openxmlformats-officedocument.drawingml.chart+xml"/>
  <Override PartName="/xl/theme/themeOverride30.xml" ContentType="application/vnd.openxmlformats-officedocument.themeOverride+xml"/>
  <Override PartName="/xl/charts/chart33.xml" ContentType="application/vnd.openxmlformats-officedocument.drawingml.chart+xml"/>
  <Override PartName="/xl/theme/themeOverride31.xml" ContentType="application/vnd.openxmlformats-officedocument.themeOverride+xml"/>
  <Override PartName="/xl/charts/chart34.xml" ContentType="application/vnd.openxmlformats-officedocument.drawingml.chart+xml"/>
  <Override PartName="/xl/theme/themeOverride32.xml" ContentType="application/vnd.openxmlformats-officedocument.themeOverride+xml"/>
  <Override PartName="/xl/charts/chart35.xml" ContentType="application/vnd.openxmlformats-officedocument.drawingml.chart+xml"/>
  <Override PartName="/xl/theme/themeOverride33.xml" ContentType="application/vnd.openxmlformats-officedocument.themeOverride+xml"/>
  <Override PartName="/xl/charts/chart36.xml" ContentType="application/vnd.openxmlformats-officedocument.drawingml.chart+xml"/>
  <Override PartName="/xl/theme/themeOverride34.xml" ContentType="application/vnd.openxmlformats-officedocument.themeOverride+xml"/>
  <Override PartName="/xl/charts/chart37.xml" ContentType="application/vnd.openxmlformats-officedocument.drawingml.chart+xml"/>
  <Override PartName="/xl/theme/themeOverride35.xml" ContentType="application/vnd.openxmlformats-officedocument.themeOverride+xml"/>
  <Override PartName="/xl/charts/chart38.xml" ContentType="application/vnd.openxmlformats-officedocument.drawingml.chart+xml"/>
  <Override PartName="/xl/theme/themeOverride36.xml" ContentType="application/vnd.openxmlformats-officedocument.themeOverride+xml"/>
  <Override PartName="/xl/charts/chart39.xml" ContentType="application/vnd.openxmlformats-officedocument.drawingml.chart+xml"/>
  <Override PartName="/xl/theme/themeOverride37.xml" ContentType="application/vnd.openxmlformats-officedocument.themeOverride+xml"/>
  <Override PartName="/xl/charts/chart40.xml" ContentType="application/vnd.openxmlformats-officedocument.drawingml.chart+xml"/>
  <Override PartName="/xl/theme/themeOverride38.xml" ContentType="application/vnd.openxmlformats-officedocument.themeOverride+xml"/>
  <Override PartName="/xl/charts/chart41.xml" ContentType="application/vnd.openxmlformats-officedocument.drawingml.chart+xml"/>
  <Override PartName="/xl/theme/themeOverride39.xml" ContentType="application/vnd.openxmlformats-officedocument.themeOverride+xml"/>
  <Override PartName="/xl/charts/chart42.xml" ContentType="application/vnd.openxmlformats-officedocument.drawingml.chart+xml"/>
  <Override PartName="/xl/theme/themeOverride40.xml" ContentType="application/vnd.openxmlformats-officedocument.themeOverride+xml"/>
  <Override PartName="/xl/charts/chart43.xml" ContentType="application/vnd.openxmlformats-officedocument.drawingml.chart+xml"/>
  <Override PartName="/xl/theme/themeOverride41.xml" ContentType="application/vnd.openxmlformats-officedocument.themeOverride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theme/themeOverride42.xml" ContentType="application/vnd.openxmlformats-officedocument.themeOverride+xml"/>
  <Override PartName="/xl/charts/chart47.xml" ContentType="application/vnd.openxmlformats-officedocument.drawingml.chart+xml"/>
  <Override PartName="/xl/drawings/drawing3.xml" ContentType="application/vnd.openxmlformats-officedocument.drawing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theme/themeOverride62.xml" ContentType="application/vnd.openxmlformats-officedocument.themeOverride+xml"/>
  <Override PartName="/xl/charts/chart69.xml" ContentType="application/vnd.openxmlformats-officedocument.drawingml.chart+xml"/>
  <Override PartName="/xl/theme/themeOverride63.xml" ContentType="application/vnd.openxmlformats-officedocument.themeOverride+xml"/>
  <Override PartName="/xl/charts/chart70.xml" ContentType="application/vnd.openxmlformats-officedocument.drawingml.chart+xml"/>
  <Override PartName="/xl/theme/themeOverride64.xml" ContentType="application/vnd.openxmlformats-officedocument.themeOverride+xml"/>
  <Override PartName="/xl/charts/chart71.xml" ContentType="application/vnd.openxmlformats-officedocument.drawingml.chart+xml"/>
  <Override PartName="/xl/theme/themeOverride65.xml" ContentType="application/vnd.openxmlformats-officedocument.themeOverride+xml"/>
  <Override PartName="/xl/charts/chart72.xml" ContentType="application/vnd.openxmlformats-officedocument.drawingml.chart+xml"/>
  <Override PartName="/xl/theme/themeOverride66.xml" ContentType="application/vnd.openxmlformats-officedocument.themeOverride+xml"/>
  <Override PartName="/xl/charts/chart73.xml" ContentType="application/vnd.openxmlformats-officedocument.drawingml.chart+xml"/>
  <Override PartName="/xl/theme/themeOverride67.xml" ContentType="application/vnd.openxmlformats-officedocument.themeOverride+xml"/>
  <Override PartName="/xl/charts/chart74.xml" ContentType="application/vnd.openxmlformats-officedocument.drawingml.chart+xml"/>
  <Override PartName="/xl/theme/themeOverride68.xml" ContentType="application/vnd.openxmlformats-officedocument.themeOverride+xml"/>
  <Override PartName="/xl/charts/chart75.xml" ContentType="application/vnd.openxmlformats-officedocument.drawingml.chart+xml"/>
  <Override PartName="/xl/theme/themeOverride69.xml" ContentType="application/vnd.openxmlformats-officedocument.themeOverride+xml"/>
  <Override PartName="/xl/charts/chart76.xml" ContentType="application/vnd.openxmlformats-officedocument.drawingml.chart+xml"/>
  <Override PartName="/xl/theme/themeOverride70.xml" ContentType="application/vnd.openxmlformats-officedocument.themeOverride+xml"/>
  <Override PartName="/xl/charts/chart77.xml" ContentType="application/vnd.openxmlformats-officedocument.drawingml.chart+xml"/>
  <Override PartName="/xl/theme/themeOverride71.xml" ContentType="application/vnd.openxmlformats-officedocument.themeOverride+xml"/>
  <Override PartName="/xl/charts/chart78.xml" ContentType="application/vnd.openxmlformats-officedocument.drawingml.chart+xml"/>
  <Override PartName="/xl/theme/themeOverride72.xml" ContentType="application/vnd.openxmlformats-officedocument.themeOverride+xml"/>
  <Override PartName="/xl/charts/chart79.xml" ContentType="application/vnd.openxmlformats-officedocument.drawingml.chart+xml"/>
  <Override PartName="/xl/theme/themeOverride73.xml" ContentType="application/vnd.openxmlformats-officedocument.themeOverride+xml"/>
  <Override PartName="/xl/charts/chart80.xml" ContentType="application/vnd.openxmlformats-officedocument.drawingml.chart+xml"/>
  <Override PartName="/xl/theme/themeOverride74.xml" ContentType="application/vnd.openxmlformats-officedocument.themeOverride+xml"/>
  <Override PartName="/xl/charts/chart81.xml" ContentType="application/vnd.openxmlformats-officedocument.drawingml.chart+xml"/>
  <Override PartName="/xl/theme/themeOverride75.xml" ContentType="application/vnd.openxmlformats-officedocument.themeOverride+xml"/>
  <Override PartName="/xl/charts/chart82.xml" ContentType="application/vnd.openxmlformats-officedocument.drawingml.chart+xml"/>
  <Override PartName="/xl/theme/themeOverride76.xml" ContentType="application/vnd.openxmlformats-officedocument.themeOverride+xml"/>
  <Override PartName="/xl/charts/chart83.xml" ContentType="application/vnd.openxmlformats-officedocument.drawingml.chart+xml"/>
  <Override PartName="/xl/theme/themeOverride77.xml" ContentType="application/vnd.openxmlformats-officedocument.themeOverride+xml"/>
  <Override PartName="/xl/charts/chart84.xml" ContentType="application/vnd.openxmlformats-officedocument.drawingml.chart+xml"/>
  <Override PartName="/xl/theme/themeOverride78.xml" ContentType="application/vnd.openxmlformats-officedocument.themeOverride+xml"/>
  <Override PartName="/xl/charts/chart85.xml" ContentType="application/vnd.openxmlformats-officedocument.drawingml.chart+xml"/>
  <Override PartName="/xl/theme/themeOverride79.xml" ContentType="application/vnd.openxmlformats-officedocument.themeOverride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theme/themeOverride80.xml" ContentType="application/vnd.openxmlformats-officedocument.themeOverride+xml"/>
  <Override PartName="/xl/charts/chart88.xml" ContentType="application/vnd.openxmlformats-officedocument.drawingml.chart+xml"/>
  <Override PartName="/xl/theme/themeOverride81.xml" ContentType="application/vnd.openxmlformats-officedocument.themeOverride+xml"/>
  <Override PartName="/xl/charts/chart89.xml" ContentType="application/vnd.openxmlformats-officedocument.drawingml.chart+xml"/>
  <Override PartName="/xl/theme/themeOverride82.xml" ContentType="application/vnd.openxmlformats-officedocument.themeOverride+xml"/>
  <Override PartName="/xl/charts/chart90.xml" ContentType="application/vnd.openxmlformats-officedocument.drawingml.chart+xml"/>
  <Override PartName="/xl/theme/themeOverride83.xml" ContentType="application/vnd.openxmlformats-officedocument.themeOverride+xml"/>
  <Override PartName="/xl/charts/chart91.xml" ContentType="application/vnd.openxmlformats-officedocument.drawingml.chart+xml"/>
  <Override PartName="/xl/theme/themeOverride84.xml" ContentType="application/vnd.openxmlformats-officedocument.themeOverride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5480" windowHeight="11640"/>
  </bookViews>
  <sheets>
    <sheet name="UPC" sheetId="13" r:id="rId1"/>
    <sheet name="Gràfics" sheetId="14" r:id="rId2"/>
    <sheet name="Comparació" sheetId="15" r:id="rId3"/>
  </sheets>
  <definedNames>
    <definedName name="_xlnm.Print_Area" localSheetId="1">Gràfics!$A$1:$P$378</definedName>
    <definedName name="_xlnm.Print_Area" localSheetId="0">UPC!$A$1:$O$145</definedName>
  </definedNames>
  <calcPr calcId="145621"/>
</workbook>
</file>

<file path=xl/calcChain.xml><?xml version="1.0" encoding="utf-8"?>
<calcChain xmlns="http://schemas.openxmlformats.org/spreadsheetml/2006/main">
  <c r="BI380" i="14" l="1"/>
  <c r="BH386" i="14"/>
  <c r="BH382" i="14"/>
  <c r="BH383" i="14"/>
  <c r="BH384" i="14"/>
  <c r="BH385" i="14"/>
  <c r="BH381" i="14"/>
  <c r="BH366" i="14"/>
  <c r="BH367" i="14"/>
  <c r="BH368" i="14"/>
  <c r="BH369" i="14"/>
  <c r="BH370" i="14"/>
  <c r="BH371" i="14"/>
  <c r="BH372" i="14"/>
  <c r="BH365" i="14"/>
  <c r="BI345" i="14"/>
  <c r="BI346" i="14"/>
  <c r="BI347" i="14"/>
  <c r="BI348" i="14"/>
  <c r="BI349" i="14"/>
  <c r="BI350" i="14"/>
  <c r="BI351" i="14"/>
  <c r="BI352" i="14"/>
  <c r="BI353" i="14"/>
  <c r="BI344" i="14"/>
  <c r="BH327" i="14"/>
  <c r="BH328" i="14"/>
  <c r="BH326" i="14"/>
  <c r="BH314" i="14"/>
  <c r="BH315" i="14"/>
  <c r="BH313" i="14"/>
  <c r="BH309" i="14"/>
  <c r="BH308" i="14"/>
  <c r="BH307" i="14"/>
  <c r="BH295" i="14"/>
  <c r="BH292" i="14"/>
  <c r="BH293" i="14"/>
  <c r="BH294" i="14"/>
  <c r="BH291" i="14"/>
  <c r="G109" i="13"/>
  <c r="G148" i="13" l="1"/>
  <c r="G147" i="13"/>
  <c r="G146" i="13"/>
  <c r="G145" i="13"/>
  <c r="G144" i="13"/>
  <c r="G143" i="13"/>
  <c r="G136" i="13"/>
  <c r="G135" i="13"/>
  <c r="G134" i="13"/>
  <c r="G133" i="13"/>
  <c r="G132" i="13"/>
  <c r="G131" i="13"/>
  <c r="G130" i="13"/>
  <c r="G129" i="13"/>
  <c r="G121" i="13"/>
  <c r="G120" i="13"/>
  <c r="G119" i="13"/>
  <c r="G118" i="13"/>
  <c r="G117" i="13"/>
  <c r="G116" i="13"/>
  <c r="G115" i="13"/>
  <c r="G114" i="13"/>
  <c r="G113" i="13"/>
  <c r="G108" i="13"/>
  <c r="G107" i="13"/>
  <c r="G98" i="13"/>
  <c r="G97" i="13"/>
  <c r="G96" i="13"/>
  <c r="G95" i="13"/>
  <c r="G94" i="13"/>
  <c r="G93" i="13"/>
  <c r="G91" i="13"/>
  <c r="G90" i="13"/>
  <c r="G89" i="13"/>
  <c r="G83" i="13"/>
  <c r="G82" i="13"/>
  <c r="G81" i="13"/>
  <c r="G80" i="13"/>
  <c r="G79" i="13"/>
  <c r="G73" i="13"/>
  <c r="G72" i="13"/>
  <c r="G71" i="13"/>
  <c r="G70" i="13"/>
  <c r="G68" i="13"/>
  <c r="G67" i="13"/>
  <c r="G122" i="13" l="1"/>
  <c r="H119" i="13" l="1"/>
  <c r="BJ351" i="14" s="1"/>
  <c r="H120" i="13" l="1"/>
  <c r="BJ352" i="14" s="1"/>
  <c r="H121" i="13"/>
  <c r="BJ353" i="14" s="1"/>
  <c r="J31" i="13" l="1"/>
  <c r="H31" i="13"/>
  <c r="L30" i="13" l="1"/>
  <c r="K30" i="13" l="1"/>
  <c r="I30" i="13"/>
  <c r="L18" i="13" l="1"/>
  <c r="K18" i="13" s="1"/>
  <c r="N47" i="13"/>
  <c r="M47" i="13" s="1"/>
  <c r="N42" i="13"/>
  <c r="M42" i="13" s="1"/>
  <c r="N43" i="13"/>
  <c r="M43" i="13" s="1"/>
  <c r="N44" i="13"/>
  <c r="M44" i="13" s="1"/>
  <c r="N45" i="13"/>
  <c r="M45" i="13" s="1"/>
  <c r="N46" i="13"/>
  <c r="M46" i="13" s="1"/>
  <c r="L16" i="13"/>
  <c r="K16" i="13" s="1"/>
  <c r="L17" i="13"/>
  <c r="I17" i="13" s="1"/>
  <c r="L19" i="13"/>
  <c r="I19" i="13" s="1"/>
  <c r="L20" i="13"/>
  <c r="K20" i="13" s="1"/>
  <c r="L21" i="13"/>
  <c r="I21" i="13" s="1"/>
  <c r="K47" i="13" l="1"/>
  <c r="I47" i="13"/>
  <c r="I45" i="13"/>
  <c r="I43" i="13"/>
  <c r="K44" i="13"/>
  <c r="I46" i="13"/>
  <c r="I44" i="13"/>
  <c r="I42" i="13"/>
  <c r="K46" i="13"/>
  <c r="K42" i="13"/>
  <c r="I18" i="13"/>
  <c r="I20" i="13"/>
  <c r="I16" i="13"/>
  <c r="K21" i="13"/>
  <c r="K19" i="13"/>
  <c r="K17" i="13"/>
  <c r="K45" i="13"/>
  <c r="K43" i="13"/>
  <c r="H122" i="13" l="1"/>
  <c r="L57" i="13"/>
  <c r="J57" i="13"/>
  <c r="H57" i="13"/>
  <c r="N56" i="13"/>
  <c r="K56" i="13" s="1"/>
  <c r="N55" i="13"/>
  <c r="M55" i="13" s="1"/>
  <c r="N54" i="13"/>
  <c r="K54" i="13" s="1"/>
  <c r="N53" i="13"/>
  <c r="M53" i="13" s="1"/>
  <c r="N52" i="13"/>
  <c r="K52" i="13" s="1"/>
  <c r="N51" i="13"/>
  <c r="M51" i="13" s="1"/>
  <c r="N50" i="13"/>
  <c r="K50" i="13" s="1"/>
  <c r="N49" i="13"/>
  <c r="M49" i="13" s="1"/>
  <c r="N48" i="13"/>
  <c r="K48" i="13" s="1"/>
  <c r="N41" i="13"/>
  <c r="M41" i="13" s="1"/>
  <c r="N40" i="13"/>
  <c r="K40" i="13" s="1"/>
  <c r="N39" i="13"/>
  <c r="M39" i="13" s="1"/>
  <c r="N38" i="13"/>
  <c r="K38" i="13" s="1"/>
  <c r="N37" i="13"/>
  <c r="M37" i="13" s="1"/>
  <c r="L29" i="13"/>
  <c r="I29" i="13" s="1"/>
  <c r="L28" i="13"/>
  <c r="I28" i="13" s="1"/>
  <c r="L27" i="13"/>
  <c r="I27" i="13" s="1"/>
  <c r="L26" i="13"/>
  <c r="I26" i="13" s="1"/>
  <c r="L25" i="13"/>
  <c r="I25" i="13" s="1"/>
  <c r="L24" i="13"/>
  <c r="I24" i="13" s="1"/>
  <c r="L23" i="13"/>
  <c r="I23" i="13" s="1"/>
  <c r="L22" i="13"/>
  <c r="I22" i="13" s="1"/>
  <c r="L15" i="13"/>
  <c r="I15" i="13" s="1"/>
  <c r="L14" i="13"/>
  <c r="I14" i="13" s="1"/>
  <c r="L13" i="13"/>
  <c r="I13" i="13" s="1"/>
  <c r="L12" i="13"/>
  <c r="I12" i="13" s="1"/>
  <c r="L11" i="13"/>
  <c r="I11" i="13" s="1"/>
  <c r="BI11" i="14" s="1"/>
  <c r="K55" i="13" l="1"/>
  <c r="I55" i="13"/>
  <c r="I51" i="13"/>
  <c r="H115" i="13"/>
  <c r="BJ347" i="14" s="1"/>
  <c r="K37" i="13"/>
  <c r="K53" i="13"/>
  <c r="H113" i="13"/>
  <c r="BJ345" i="14" s="1"/>
  <c r="H117" i="13"/>
  <c r="BJ349" i="14" s="1"/>
  <c r="K41" i="13"/>
  <c r="K51" i="13"/>
  <c r="I53" i="13"/>
  <c r="K39" i="13"/>
  <c r="K49" i="13"/>
  <c r="I37" i="13"/>
  <c r="I39" i="13"/>
  <c r="I41" i="13"/>
  <c r="I49" i="13"/>
  <c r="L31" i="13"/>
  <c r="H146" i="13" s="1"/>
  <c r="BI384" i="14" s="1"/>
  <c r="N57" i="13"/>
  <c r="K11" i="13"/>
  <c r="BJ11" i="14" s="1"/>
  <c r="K12" i="13"/>
  <c r="K13" i="13"/>
  <c r="K14" i="13"/>
  <c r="K15" i="13"/>
  <c r="K22" i="13"/>
  <c r="K23" i="13"/>
  <c r="K24" i="13"/>
  <c r="K25" i="13"/>
  <c r="K26" i="13"/>
  <c r="K27" i="13"/>
  <c r="K28" i="13"/>
  <c r="K29" i="13"/>
  <c r="I38" i="13"/>
  <c r="M38" i="13"/>
  <c r="I40" i="13"/>
  <c r="M40" i="13"/>
  <c r="I48" i="13"/>
  <c r="M48" i="13"/>
  <c r="I50" i="13"/>
  <c r="M50" i="13"/>
  <c r="I52" i="13"/>
  <c r="M52" i="13"/>
  <c r="I54" i="13"/>
  <c r="M54" i="13"/>
  <c r="I56" i="13"/>
  <c r="M56" i="13"/>
  <c r="H114" i="13"/>
  <c r="BJ346" i="14" s="1"/>
  <c r="H116" i="13"/>
  <c r="BJ348" i="14" s="1"/>
  <c r="H118" i="13"/>
  <c r="BJ350" i="14" s="1"/>
  <c r="H148" i="13" l="1"/>
  <c r="BI386" i="14" s="1"/>
  <c r="H145" i="13"/>
  <c r="BI383" i="14" s="1"/>
  <c r="H143" i="13"/>
  <c r="BI381" i="14" s="1"/>
  <c r="H147" i="13"/>
  <c r="BI385" i="14" s="1"/>
  <c r="H144" i="13"/>
  <c r="BI382" i="14" s="1"/>
  <c r="H91" i="13"/>
  <c r="BI309" i="14" s="1"/>
  <c r="H81" i="13"/>
  <c r="BI293" i="14" s="1"/>
  <c r="H82" i="13"/>
  <c r="BI294" i="14" s="1"/>
  <c r="M18" i="13"/>
  <c r="M30" i="13"/>
  <c r="K31" i="13"/>
  <c r="M21" i="13"/>
  <c r="M19" i="13"/>
  <c r="M17" i="13"/>
  <c r="M20" i="13"/>
  <c r="M16" i="13"/>
  <c r="I57" i="13"/>
  <c r="O46" i="13"/>
  <c r="O42" i="13"/>
  <c r="O45" i="13"/>
  <c r="O44" i="13"/>
  <c r="O47" i="13"/>
  <c r="O43" i="13"/>
  <c r="M28" i="13"/>
  <c r="H135" i="13"/>
  <c r="BI371" i="14" s="1"/>
  <c r="H133" i="13"/>
  <c r="BI369" i="14" s="1"/>
  <c r="H131" i="13"/>
  <c r="BI367" i="14" s="1"/>
  <c r="H109" i="13"/>
  <c r="BI328" i="14" s="1"/>
  <c r="H107" i="13"/>
  <c r="BI326" i="14" s="1"/>
  <c r="H97" i="13"/>
  <c r="BI314" i="14" s="1"/>
  <c r="H95" i="13"/>
  <c r="BI312" i="14" s="1"/>
  <c r="H93" i="13"/>
  <c r="BI310" i="14" s="1"/>
  <c r="H89" i="13"/>
  <c r="BI307" i="14" s="1"/>
  <c r="H80" i="13"/>
  <c r="BI292" i="14" s="1"/>
  <c r="H73" i="13"/>
  <c r="BI275" i="14" s="1"/>
  <c r="H71" i="13"/>
  <c r="BI273" i="14" s="1"/>
  <c r="H68" i="13"/>
  <c r="BI271" i="14" s="1"/>
  <c r="M31" i="13"/>
  <c r="H136" i="13"/>
  <c r="BI372" i="14" s="1"/>
  <c r="H134" i="13"/>
  <c r="BI370" i="14" s="1"/>
  <c r="H132" i="13"/>
  <c r="BI368" i="14" s="1"/>
  <c r="H130" i="13"/>
  <c r="BI366" i="14" s="1"/>
  <c r="H129" i="13"/>
  <c r="BI365" i="14" s="1"/>
  <c r="H108" i="13"/>
  <c r="BI327" i="14" s="1"/>
  <c r="H98" i="13"/>
  <c r="BI315" i="14" s="1"/>
  <c r="H96" i="13"/>
  <c r="BI313" i="14" s="1"/>
  <c r="H94" i="13"/>
  <c r="BI311" i="14" s="1"/>
  <c r="H90" i="13"/>
  <c r="BI308" i="14" s="1"/>
  <c r="H83" i="13"/>
  <c r="BI295" i="14" s="1"/>
  <c r="H79" i="13"/>
  <c r="BI291" i="14" s="1"/>
  <c r="H72" i="13"/>
  <c r="BI274" i="14" s="1"/>
  <c r="H70" i="13"/>
  <c r="BI272" i="14" s="1"/>
  <c r="H67" i="13"/>
  <c r="BI270" i="14" s="1"/>
  <c r="O56" i="13"/>
  <c r="O52" i="13"/>
  <c r="O48" i="13"/>
  <c r="O38" i="13"/>
  <c r="M29" i="13"/>
  <c r="M27" i="13"/>
  <c r="M26" i="13"/>
  <c r="M24" i="13"/>
  <c r="M22" i="13"/>
  <c r="M13" i="13"/>
  <c r="M11" i="13"/>
  <c r="M14" i="13"/>
  <c r="O57" i="13"/>
  <c r="O55" i="13"/>
  <c r="O53" i="13"/>
  <c r="O51" i="13"/>
  <c r="O49" i="13"/>
  <c r="O41" i="13"/>
  <c r="O39" i="13"/>
  <c r="O37" i="13"/>
  <c r="K57" i="13"/>
  <c r="O54" i="13"/>
  <c r="O50" i="13"/>
  <c r="O40" i="13"/>
  <c r="M25" i="13"/>
  <c r="M23" i="13"/>
  <c r="M15" i="13"/>
  <c r="M12" i="13"/>
  <c r="M57" i="13"/>
  <c r="I31" i="13"/>
</calcChain>
</file>

<file path=xl/sharedStrings.xml><?xml version="1.0" encoding="utf-8"?>
<sst xmlns="http://schemas.openxmlformats.org/spreadsheetml/2006/main" count="601" uniqueCount="157">
  <si>
    <t>TOTAL</t>
  </si>
  <si>
    <t>Gènere</t>
  </si>
  <si>
    <t>Noi</t>
  </si>
  <si>
    <t>Noia</t>
  </si>
  <si>
    <t>Estudis cursats</t>
  </si>
  <si>
    <t>CFGS</t>
  </si>
  <si>
    <t>Altres</t>
  </si>
  <si>
    <t>Respostes</t>
  </si>
  <si>
    <t>%</t>
  </si>
  <si>
    <t>2. Quan vas decidir que faries aquests estudis?</t>
  </si>
  <si>
    <t>3. Per què has triat aquesta escola/facultat per cursar aquests estudis?</t>
  </si>
  <si>
    <t>Són els estudis que m'agraden més</t>
  </si>
  <si>
    <t>Són estudis amb una bona sortida laboral</t>
  </si>
  <si>
    <t>Me'ls han recomanat:</t>
  </si>
  <si>
    <t>Des de sempre els he volgut fer</t>
  </si>
  <si>
    <t>Crec que és la millor en aquests estudis</t>
  </si>
  <si>
    <t xml:space="preserve">Crec que és l'única que ofereix aquests estudis </t>
  </si>
  <si>
    <t>Me l'han recomanada:</t>
  </si>
  <si>
    <t>Per la facilitat d'accés (proximitat, bona comunicació...)</t>
  </si>
  <si>
    <t>Per la nota d'accés als estudis</t>
  </si>
  <si>
    <t>Saló de l'Ensenyament o altres fires</t>
  </si>
  <si>
    <t>Barcelona</t>
  </si>
  <si>
    <t>Baix Llobregat (Castelldefels)</t>
  </si>
  <si>
    <t>Manresa</t>
  </si>
  <si>
    <t>Sant Cugat del Vallès</t>
  </si>
  <si>
    <t>Terrassa</t>
  </si>
  <si>
    <t>Vilanova i la Geltrú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</si>
  <si>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</si>
  <si>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</si>
  <si>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</si>
  <si>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</si>
  <si>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</si>
  <si>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</si>
  <si>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</si>
  <si>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DADES GENERALS</t>
  </si>
  <si>
    <t xml:space="preserve">Visites a Campus </t>
  </si>
  <si>
    <t>% (*)</t>
  </si>
  <si>
    <t>Gabinet de Planificació, Avaluació i Qualitat</t>
  </si>
  <si>
    <t>BCT</t>
  </si>
  <si>
    <t>4. Com has obtingut informació de la UPC?</t>
  </si>
  <si>
    <t xml:space="preserve">4.1. Has participat en activitats de promoció dels estudis de la UPC? </t>
  </si>
  <si>
    <t xml:space="preserve">4.2. Quins canals has utilitzat per informar-te? </t>
  </si>
  <si>
    <t>Escola d'Enginyeria de Terrassa (EET)</t>
  </si>
  <si>
    <t>Escola Politècnica Superior d'Edificació de Barcelona (EPSEB)</t>
  </si>
  <si>
    <t>Escola Politècnica Superior d'Enginyeria de Manresa (EPSEM)</t>
  </si>
  <si>
    <t>Escola Politècnica Superior d'Enginyeria de Vilanova i la Geltrú (EPSEVG)</t>
  </si>
  <si>
    <t>Escola Superior d'Agricultura de Barcelona (ESAB)</t>
  </si>
  <si>
    <t>Escola Tècnica Superior d'Arquitectura de Barcelona (ETSAB)</t>
  </si>
  <si>
    <t>Escola Tècnica Superior d'Arquitectura del Vallès (ETSAV)</t>
  </si>
  <si>
    <t>Escola Tècnica Superior d'Enginyeria de Telecomunicació de Barcelona (ETSETB)</t>
  </si>
  <si>
    <t>Escola Tècnica Superior d'Enginyeria Industrial de Barcelona (ETSEIB)</t>
  </si>
  <si>
    <t>Escola Tècnica Superior d'Enginyeries Industrial i Aeronàutica de Terrassa (ETSEIAT)</t>
  </si>
  <si>
    <t>Escola Universitària d'Enginyeria Tècnica Industrial de Barcelona (EUETIB)</t>
  </si>
  <si>
    <t>Facultat de Matemàtiques i Estadística (FME)</t>
  </si>
  <si>
    <t>Facultat de Nàutica de Barcelona (FNB)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</si>
  <si>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2011-2012</t>
    </r>
  </si>
  <si>
    <t>Titulació</t>
  </si>
  <si>
    <t>BCT: Batxillerat ciències i tecnologia; CFGS: Cicles Formatius de Grau Superior; Altres;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</si>
  <si>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</si>
  <si>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 xml:space="preserve">     La família</t>
  </si>
  <si>
    <t xml:space="preserve"> </t>
  </si>
  <si>
    <t xml:space="preserve">     El professorat</t>
  </si>
  <si>
    <t>Ho vaig decidir en el moment de triar l'opció universitària</t>
  </si>
  <si>
    <t>Sessions informatives d'estudiantat o professorat de la UPC al meu centre de secundària</t>
  </si>
  <si>
    <t>Ns/Nc</t>
  </si>
  <si>
    <t>Portal d’activitats d’Informació i orientació per a l'estudiantat de secundària del web de la UPC</t>
  </si>
  <si>
    <t>Facebook (Jo també vull estudiar a la UPC)</t>
  </si>
  <si>
    <t>RESULTATS GLOBALS UPC</t>
  </si>
  <si>
    <t>Centre De Formació Interdisciplinària Superior (CFIS)</t>
  </si>
  <si>
    <t>Centre De La Imatge I La Tecnologia Multimèdia (CITM)</t>
  </si>
  <si>
    <t>Escola d'Enginyeria d'Igualada (EEI)</t>
  </si>
  <si>
    <t>Escola Tècnica Superior d'Enginyeria de Camins, Canals i Ports de Barcelona (ETSECCPB)</t>
  </si>
  <si>
    <t>Facultat d'informàtica de Barcelona (FIB)</t>
  </si>
  <si>
    <t>Escola d'Enginyeria de Telecomunicació i Aeroespacial de Castelldefels (EETAC)</t>
  </si>
  <si>
    <t>Batxillerat ciències i tecnologia</t>
  </si>
  <si>
    <t>Cicles Formatius de Grau Superior</t>
  </si>
  <si>
    <t>1. Per què has escollit els estudis en què t’has matriculat?
(pots marcar més d'una opció)</t>
  </si>
  <si>
    <t>La família</t>
  </si>
  <si>
    <t>Les amistats</t>
  </si>
  <si>
    <t>El professorat</t>
  </si>
  <si>
    <t>Jornades de Portes Obertes o visites als campus i centres de (*)</t>
  </si>
  <si>
    <t>Centre De Formació Interdisciplinària Superior (CFIS) - Gènere</t>
  </si>
  <si>
    <t>Centre De La Imatge I La Tecnologia Multimèdia (CITM) - Gènere</t>
  </si>
  <si>
    <t>Escola d'Enginyeria d'Igualada (EEI) - Gènere</t>
  </si>
  <si>
    <t>Escola d'Enginyeria de Terrassa (EET) - Gènere</t>
  </si>
  <si>
    <t>Escola d'Enginyeria de Telecomunicació i Aeroespacial de Castelldefels (EETAC) - Gènere</t>
  </si>
  <si>
    <t>Escola Politècnica Superior d'Edificació de Barcelona (EPSEB) - Gènere</t>
  </si>
  <si>
    <t>Escola Politècnica Superior d'Enginyeria de Manresa (EPSEM) - Gènere</t>
  </si>
  <si>
    <t>Escola Politècnica Superior d'Enginyeria de Vilanova i la Geltrú (EPSEVG) - Gènere</t>
  </si>
  <si>
    <t>Escola Superior d'Agricultura de Barcelona (ESAB) - Gènere</t>
  </si>
  <si>
    <t>Escola Tècnica Superior d'Arquitectura de Barcelona (ETSAB) - Gènere</t>
  </si>
  <si>
    <t>Escola Tècnica Superior d'Arquitectura del Vallès (ETSAV) - Gènere</t>
  </si>
  <si>
    <t>Escola Tècnica Superior d'Enginyeria de Camins, Canals i Ports de Barcelona (ETSECCPB) - Gènere</t>
  </si>
  <si>
    <t>Escola Tècnica Superior d'Enginyeries Industrial i Aeronàutica de Terrassa (ETSEIAT) - Gènere</t>
  </si>
  <si>
    <t>Escola Tècnica Superior d'Enginyeria Industrial de Barcelona (ETSEIB) - Gènere</t>
  </si>
  <si>
    <t>Escola Tècnica Superior d'Enginyeria de Telecomunicació de Barcelona (ETSETB) - Gènere</t>
  </si>
  <si>
    <t>Escola Universitària d'Enginyeria Tècnica Industrial de Barcelona (EUETIB) - Gènere</t>
  </si>
  <si>
    <t>Facultat d'informàtica de Barcelona (FIB) - Gènere</t>
  </si>
  <si>
    <t>Facultat de Matemàtiques i Estadística (FME) - Gènere</t>
  </si>
  <si>
    <t>Facultat de Nàutica de Barcelona (FNB) - Gènere</t>
  </si>
  <si>
    <t>Centre De Formació Interdisciplinària Superior (CFIS) - Estudis cursats</t>
  </si>
  <si>
    <t>Centre De La Imatge I La Tecnologia Multimèdia (CITM) - Estudis cursats</t>
  </si>
  <si>
    <t>Escola d'Enginyeria d'Igualada (EEI) - Estudis cursats</t>
  </si>
  <si>
    <t>Escola d'Enginyeria de Terrassa (EET) - Estudis cursats</t>
  </si>
  <si>
    <t>Escola d'Enginyeria de Telecomunicació i Aeroespacial de Castelldefels (EETAC) - Estudis cursats</t>
  </si>
  <si>
    <t>Escola Politècnica Superior d'Edificació de Barcelona (EPSEB) - Estudis cursats</t>
  </si>
  <si>
    <t>Escola Politècnica Superior d'Enginyeria de Manresa (EPSEM) - Estudis cursats</t>
  </si>
  <si>
    <t>Escola Politècnica Superior d'Enginyeria de Vilanova i la Geltrú (EPSEVG) - Estudis cursats</t>
  </si>
  <si>
    <t>Escola Superior d'Agricultura de Barcelona (ESAB) - Estudis cursats</t>
  </si>
  <si>
    <t>Escola Tècnica Superior d'Arquitectura de Barcelona (ETSAB) - Estudis cursats</t>
  </si>
  <si>
    <t>Escola Tècnica Superior d'Arquitectura del Vallès (ETSAV) - Estudis cursats</t>
  </si>
  <si>
    <t>Escola Tècnica Superior d'Enginyeria de Camins, Canals i Ports de Barcelona (ETSECCPB) - Estudis cursats</t>
  </si>
  <si>
    <t>Escola Tècnica Superior d'Enginyeries Industrial i Aeronàutica de Terrassa (ETSEIAT) - Estudis cursats</t>
  </si>
  <si>
    <t>Escola Tècnica Superior d'Enginyeria Industrial de Barcelona (ETSEIB) - Estudis cursats</t>
  </si>
  <si>
    <t>Escola Tècnica Superior d'Enginyeria de Telecomunicació de Barcelona (ETSETB) - Estudis cursats</t>
  </si>
  <si>
    <t>Escola Universitària d'Enginyeria Tècnica Industrial de Barcelona (EUETIB) - Estudis cursats</t>
  </si>
  <si>
    <t>Facultat d'informàtica de Barcelona (FIB) - Estudis cursats</t>
  </si>
  <si>
    <t>Facultat de Matemàtiques i Estadística (FME) - Estudis cursats</t>
  </si>
  <si>
    <t>Facultat de Nàutica de Barcelona (FNB) - Estudis cursats</t>
  </si>
  <si>
    <t>2010-2011</t>
  </si>
  <si>
    <t>2011-2012</t>
  </si>
  <si>
    <t>ENQUESTA PER A L'ESTUDIANTAT DE NOU INGRÉS</t>
  </si>
  <si>
    <t>COMPARACIÓ DE RESULTATS GLOBALS UPC</t>
  </si>
  <si>
    <t>Facultat d'Òptica i Optometria de Terrassa (FOOT)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</si>
  <si>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</si>
  <si>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</si>
  <si>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</si>
  <si>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t>Ho vaig decidir durant el Batxillerat / CFGS</t>
  </si>
  <si>
    <t>Per què és una universitat  pública</t>
  </si>
  <si>
    <t>Estudiants o antics estudiants de la UPC</t>
  </si>
  <si>
    <t xml:space="preserve">     Estudiants o antics estudiants de la UPC</t>
  </si>
  <si>
    <t>Sí</t>
  </si>
  <si>
    <t>No</t>
  </si>
  <si>
    <t>Activitats d'orientació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</si>
  <si>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</si>
  <si>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</si>
  <si>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</si>
  <si>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</si>
  <si>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</si>
  <si>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Jornada de Portes obertes o visites al Campus de Vilanova i la Geltrú</t>
  </si>
  <si>
    <t>Sessions informatives de professorat de la UPC al meu centre de secundària</t>
  </si>
  <si>
    <r>
      <t xml:space="preserve">5. Quines xarxes socials utilitzes?
</t>
    </r>
    <r>
      <rPr>
        <sz val="10"/>
        <color theme="0" tint="-0.499984740745262"/>
        <rFont val="Verdana"/>
        <family val="2"/>
      </rPr>
      <t>(pots marcar més d'una opció)</t>
    </r>
  </si>
  <si>
    <t>Facebook</t>
  </si>
  <si>
    <t>Tuenti</t>
  </si>
  <si>
    <t>Google+</t>
  </si>
  <si>
    <t>Twitter</t>
  </si>
  <si>
    <t>Youtube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</si>
  <si>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2012-2013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</si>
  <si>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</si>
  <si>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(*) Percentatges respecte el total de respostes (2835)</t>
  </si>
  <si>
    <t>30 d'octubre de 2012</t>
  </si>
  <si>
    <t>Facultat d'Òptica i Optometria de Terrassa (FOOT) - Gènere</t>
  </si>
  <si>
    <t>Facultat d'Òptica i Optometria de Terrassa (FOOT) - Estudis cursats</t>
  </si>
  <si>
    <t>2012-2013</t>
  </si>
  <si>
    <t>Centre De Formació Interdisciplinària Superior (CFIS) - Estudis Cursats</t>
  </si>
  <si>
    <t>Per què és una universitat pública</t>
  </si>
  <si>
    <t>NS/NC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</si>
</sst>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1"/>
      <color indexed="8"/>
      <name val="Calibri"/>
      <family val="2"/>
    </font>
    <font>
      <b/>
      <sz val="11"/>
      <color theme="3"/>
      <name val="Calibri"/>
      <family val="2"/>
      <scheme val="minor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sz val="9"/>
      <color indexed="8"/>
      <name val="Arial"/>
      <family val="2"/>
    </font>
    <font>
      <sz val="10"/>
      <color theme="0"/>
      <name val="Verdana"/>
      <family val="2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9"/>
      <color theme="1"/>
      <name val="Verdan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0"/>
      <name val="Verdana"/>
      <family val="2"/>
    </font>
    <font>
      <sz val="10"/>
      <color theme="0"/>
      <name val="Calibri"/>
      <family val="2"/>
      <scheme val="minor"/>
    </font>
    <font>
      <sz val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2" fillId="0" borderId="6" applyNumberFormat="0" applyFill="0" applyAlignment="0" applyProtection="0"/>
    <xf numFmtId="0" fontId="2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/>
    <xf numFmtId="3" fontId="5" fillId="3" borderId="3" xfId="2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3" fillId="0" borderId="0" xfId="0" applyFont="1" applyFill="1"/>
    <xf numFmtId="0" fontId="6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3" fillId="5" borderId="0" xfId="0" applyFont="1" applyFill="1"/>
    <xf numFmtId="0" fontId="6" fillId="5" borderId="0" xfId="0" applyFont="1" applyFill="1" applyAlignment="1">
      <alignment horizontal="center" vertical="center" wrapText="1"/>
    </xf>
    <xf numFmtId="0" fontId="14" fillId="2" borderId="7" xfId="4" applyFont="1" applyFill="1" applyBorder="1" applyAlignment="1">
      <alignment vertical="center"/>
    </xf>
    <xf numFmtId="0" fontId="3" fillId="0" borderId="7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15" fillId="0" borderId="0" xfId="5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164" fontId="7" fillId="9" borderId="5" xfId="1" applyNumberFormat="1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5" fillId="3" borderId="0" xfId="2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15" fillId="0" borderId="0" xfId="6" applyFont="1" applyBorder="1" applyAlignment="1">
      <alignment horizontal="left" vertical="top" wrapText="1"/>
    </xf>
    <xf numFmtId="165" fontId="15" fillId="0" borderId="0" xfId="6" applyNumberFormat="1" applyFont="1" applyBorder="1" applyAlignment="1">
      <alignment horizontal="right" vertical="top"/>
    </xf>
    <xf numFmtId="0" fontId="2" fillId="0" borderId="0" xfId="6" applyBorder="1"/>
    <xf numFmtId="0" fontId="2" fillId="0" borderId="0" xfId="6" applyFont="1" applyBorder="1" applyAlignment="1">
      <alignment vertical="center"/>
    </xf>
    <xf numFmtId="0" fontId="15" fillId="0" borderId="0" xfId="6" applyFont="1" applyBorder="1" applyAlignment="1">
      <alignment horizontal="center" wrapText="1"/>
    </xf>
    <xf numFmtId="0" fontId="19" fillId="5" borderId="0" xfId="0" applyFont="1" applyFill="1"/>
    <xf numFmtId="0" fontId="16" fillId="5" borderId="0" xfId="0" applyFont="1" applyFill="1" applyBorder="1"/>
    <xf numFmtId="10" fontId="20" fillId="5" borderId="0" xfId="0" applyNumberFormat="1" applyFont="1" applyFill="1" applyBorder="1"/>
    <xf numFmtId="0" fontId="5" fillId="5" borderId="0" xfId="0" applyFont="1" applyFill="1" applyBorder="1"/>
    <xf numFmtId="0" fontId="6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/>
    <xf numFmtId="0" fontId="21" fillId="5" borderId="0" xfId="0" applyFont="1" applyFill="1" applyBorder="1"/>
    <xf numFmtId="10" fontId="21" fillId="5" borderId="0" xfId="0" applyNumberFormat="1" applyFont="1" applyFill="1" applyBorder="1"/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22" fillId="5" borderId="0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left"/>
    </xf>
    <xf numFmtId="0" fontId="20" fillId="5" borderId="0" xfId="0" applyFont="1" applyFill="1" applyBorder="1" applyAlignment="1"/>
    <xf numFmtId="0" fontId="9" fillId="5" borderId="0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right"/>
    </xf>
    <xf numFmtId="0" fontId="20" fillId="5" borderId="0" xfId="0" applyFont="1" applyFill="1" applyBorder="1" applyAlignment="1">
      <alignment horizontal="right"/>
    </xf>
    <xf numFmtId="164" fontId="16" fillId="5" borderId="0" xfId="1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/>
    </xf>
    <xf numFmtId="10" fontId="20" fillId="5" borderId="0" xfId="0" applyNumberFormat="1" applyFont="1" applyFill="1" applyBorder="1" applyAlignment="1"/>
    <xf numFmtId="164" fontId="16" fillId="5" borderId="0" xfId="1" applyNumberFormat="1" applyFont="1" applyFill="1" applyBorder="1" applyAlignment="1">
      <alignment vertical="center"/>
    </xf>
    <xf numFmtId="0" fontId="23" fillId="5" borderId="0" xfId="0" applyFont="1" applyFill="1" applyBorder="1"/>
    <xf numFmtId="0" fontId="24" fillId="5" borderId="0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/>
    </xf>
    <xf numFmtId="164" fontId="5" fillId="5" borderId="0" xfId="1" applyNumberFormat="1" applyFont="1" applyFill="1" applyBorder="1" applyAlignment="1">
      <alignment horizontal="center" vertical="center"/>
    </xf>
    <xf numFmtId="0" fontId="25" fillId="5" borderId="0" xfId="0" applyFont="1" applyFill="1" applyBorder="1"/>
    <xf numFmtId="0" fontId="21" fillId="5" borderId="0" xfId="0" applyFont="1" applyFill="1" applyBorder="1" applyAlignment="1">
      <alignment horizontal="center"/>
    </xf>
    <xf numFmtId="0" fontId="21" fillId="5" borderId="0" xfId="0" applyFont="1" applyFill="1" applyBorder="1" applyAlignment="1"/>
    <xf numFmtId="0" fontId="21" fillId="5" borderId="0" xfId="0" applyFont="1" applyFill="1" applyBorder="1" applyAlignment="1">
      <alignment horizontal="right"/>
    </xf>
    <xf numFmtId="10" fontId="21" fillId="5" borderId="0" xfId="0" applyNumberFormat="1" applyFont="1" applyFill="1" applyBorder="1" applyAlignment="1"/>
    <xf numFmtId="164" fontId="20" fillId="5" borderId="0" xfId="1" applyNumberFormat="1" applyFont="1" applyFill="1" applyBorder="1"/>
    <xf numFmtId="10" fontId="20" fillId="5" borderId="0" xfId="1" applyNumberFormat="1" applyFont="1" applyFill="1" applyBorder="1"/>
    <xf numFmtId="3" fontId="5" fillId="3" borderId="8" xfId="2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4" fillId="9" borderId="8" xfId="0" applyNumberFormat="1" applyFont="1" applyFill="1" applyBorder="1" applyAlignment="1">
      <alignment horizontal="center" vertical="center"/>
    </xf>
    <xf numFmtId="164" fontId="4" fillId="9" borderId="5" xfId="1" applyNumberFormat="1" applyFont="1" applyFill="1" applyBorder="1" applyAlignment="1">
      <alignment horizontal="center" vertical="center"/>
    </xf>
    <xf numFmtId="0" fontId="20" fillId="5" borderId="0" xfId="0" applyNumberFormat="1" applyFont="1" applyFill="1" applyBorder="1"/>
    <xf numFmtId="0" fontId="20" fillId="5" borderId="0" xfId="0" applyNumberFormat="1" applyFont="1" applyFill="1" applyBorder="1" applyAlignment="1"/>
    <xf numFmtId="10" fontId="20" fillId="5" borderId="0" xfId="1" applyNumberFormat="1" applyFont="1" applyFill="1" applyBorder="1" applyAlignment="1"/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left" vertical="center"/>
    </xf>
    <xf numFmtId="0" fontId="17" fillId="2" borderId="7" xfId="4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 wrapText="1"/>
    </xf>
  </cellXfs>
  <cellStyles count="7">
    <cellStyle name="Normal" xfId="0" builtinId="0"/>
    <cellStyle name="Normal_200_freq" xfId="2"/>
    <cellStyle name="Normal_CFIS" xfId="5"/>
    <cellStyle name="Normal_Full2" xfId="6"/>
    <cellStyle name="Percentual 2" xfId="3"/>
    <cellStyle name="Porcentaje" xfId="1" builtinId="5"/>
    <cellStyle name="Título 3" xfId="4" builtinId="18"/>
  </cellStyles>
  <dxfs count="0"/>
  <tableStyles count="0" defaultTableStyle="TableStyleMedium9" defaultPivotStyle="PivotStyleLight16"/>
  <colors>
    <mruColors>
      <color rgb="FFA2B5DA"/>
      <color rgb="FF4070AA"/>
      <color rgb="FFD68C8A"/>
      <color rgb="FFA6B8DC"/>
      <color rgb="FFA4BADE"/>
      <color rgb="FFA5B5DC"/>
      <color rgb="FF9DBBDC"/>
      <color rgb="FF9DB5E2"/>
      <color rgb="FF9DB5DB"/>
      <color rgb="FFC1565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Centre De La Imatge I La Tecnologia Multimèdia (CITM)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Gràfics!$BH$14</c:f>
              <c:strCache>
                <c:ptCount val="1"/>
                <c:pt idx="0">
                  <c:v>Centre De La Imatge I La Tecnologia Multimèdia (CITM)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Gràfics!$BI$13:$BJ$13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Gràfics!$BI$14:$BJ$14</c:f>
              <c:numCache>
                <c:formatCode>0.0%</c:formatCode>
                <c:ptCount val="2"/>
                <c:pt idx="0">
                  <c:v>0.57099999999999995</c:v>
                </c:pt>
                <c:pt idx="1">
                  <c:v>0.42899999999999999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de Camins, Canals i Ports de Barcelona (ETSECCPB)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Gràfics!$BH$40</c:f>
              <c:strCache>
                <c:ptCount val="1"/>
                <c:pt idx="0">
                  <c:v>Escola Tècnica Superior d'Enginyeria de Camins, Canals i Ports de Barcelona (ETSECCPB)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multiLvlStrRef>
              <c:f>Gràfics!#REF!</c:f>
            </c:multiLvlStrRef>
          </c:cat>
          <c:val>
            <c:numRef>
              <c:f>Gràfics!$BI$40:$BJ$40</c:f>
              <c:numCache>
                <c:formatCode>0.0%</c:formatCode>
                <c:ptCount val="2"/>
                <c:pt idx="0">
                  <c:v>0.64200000000000002</c:v>
                </c:pt>
                <c:pt idx="1">
                  <c:v>0.35799999999999998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d'Enginyeries Industrial i Aeronàutica de Terrassa (ETSEIAT)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Gràfics!$BH$42</c:f>
              <c:strCache>
                <c:ptCount val="1"/>
                <c:pt idx="0">
                  <c:v>Escola Tècnica Superior d'Enginyeries Industrial i Aeronàutica de Terrassa (ETSEIAT)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Gràfics!$BI$41:$BJ$41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Gràfics!$BI$42:$BJ$42</c:f>
              <c:numCache>
                <c:formatCode>0.0%</c:formatCode>
                <c:ptCount val="2"/>
                <c:pt idx="0">
                  <c:v>0.84599999999999997</c:v>
                </c:pt>
                <c:pt idx="1">
                  <c:v>0.154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4190810534369764"/>
          <c:y val="0.40397843153935559"/>
          <c:w val="0.14019116197132642"/>
          <c:h val="0.297620249281190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Industrial de Barcelona (ETSEIB)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Gràfics!$BH$45</c:f>
              <c:strCache>
                <c:ptCount val="1"/>
                <c:pt idx="0">
                  <c:v>Escola Tècnica Superior d'Enginyeria Industrial de Barcelona (ETSEIB)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Gràfics!$BI$44:$BJ$44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Gràfics!$BI$45:$BJ$45</c:f>
              <c:numCache>
                <c:formatCode>0.0%</c:formatCode>
                <c:ptCount val="2"/>
                <c:pt idx="0">
                  <c:v>0.73699999999999999</c:v>
                </c:pt>
                <c:pt idx="1">
                  <c:v>0.26300000000000001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Per què has escollit els estudis en què t’has matriculat?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2700" h="57150"/>
            </a:sp3d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Gràfics!$BG$270:$BH$275</c:f>
              <c:multiLvlStrCache>
                <c:ptCount val="6"/>
                <c:lvl>
                  <c:pt idx="0">
                    <c:v>Són els estudis que m'agraden més</c:v>
                  </c:pt>
                  <c:pt idx="1">
                    <c:v>Són estudis amb una bona sortida laboral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Altres</c:v>
                  </c:pt>
                </c:lvl>
                <c:lvl>
                  <c:pt idx="2">
                    <c:v>Me'ls han recomanat:</c:v>
                  </c:pt>
                </c:lvl>
              </c:multiLvlStrCache>
            </c:multiLvlStrRef>
          </c:cat>
          <c:val>
            <c:numRef>
              <c:f>Gràfics!$BI$270:$BI$275</c:f>
              <c:numCache>
                <c:formatCode>0.0%</c:formatCode>
                <c:ptCount val="6"/>
                <c:pt idx="0">
                  <c:v>0.77883597883597888</c:v>
                </c:pt>
                <c:pt idx="1">
                  <c:v>0.3619047619047619</c:v>
                </c:pt>
                <c:pt idx="2">
                  <c:v>5.4673721340388004E-2</c:v>
                </c:pt>
                <c:pt idx="3">
                  <c:v>4.3738977072310406E-2</c:v>
                </c:pt>
                <c:pt idx="4">
                  <c:v>2.6455026455026454E-2</c:v>
                </c:pt>
                <c:pt idx="5">
                  <c:v>3.8447971781305115E-2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14944"/>
        <c:axId val="194516480"/>
        <c:axId val="0"/>
      </c:bar3DChart>
      <c:catAx>
        <c:axId val="194514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4516480"/>
        <c:crosses val="autoZero"/>
        <c:auto val="1"/>
        <c:lblAlgn val="ctr"/>
        <c:lblOffset val="100"/>
        <c:noMultiLvlLbl val="0"/>
      </c:catAx>
      <c:valAx>
        <c:axId val="194516480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one"/>
        <c:crossAx val="1945149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s-E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Quan vas decidir que faries aquests estudis?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71829894744511E-2"/>
          <c:y val="0.13457845662084536"/>
          <c:w val="0.95456340210510982"/>
          <c:h val="0.74460507230088468"/>
        </c:manualLayout>
      </c:layout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5016798856702011E-2"/>
                  <c:y val="-2.791205907745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92663209105273E-2"/>
                  <c:y val="-3.19770437848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6973304616449416E-2"/>
                  <c:y val="-3.5860981926843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Gràfics!$BH$291:$BH$293</c:f>
              <c:strCache>
                <c:ptCount val="3"/>
                <c:pt idx="0">
                  <c:v>Des de sempre els he volgut fer</c:v>
                </c:pt>
                <c:pt idx="1">
                  <c:v>Ho vaig decidir en el moment de triar l'opció universitària</c:v>
                </c:pt>
                <c:pt idx="2">
                  <c:v>Ho vaig decidir durant l'ESO</c:v>
                </c:pt>
              </c:strCache>
            </c:strRef>
          </c:cat>
          <c:val>
            <c:numRef>
              <c:f>Gràfics!$BI$291:$BI$293</c:f>
              <c:numCache>
                <c:formatCode>0.00%</c:formatCode>
                <c:ptCount val="3"/>
                <c:pt idx="0">
                  <c:v>0.14179894179894179</c:v>
                </c:pt>
                <c:pt idx="1">
                  <c:v>0.2070546737213404</c:v>
                </c:pt>
                <c:pt idx="2">
                  <c:v>0.11710758377425044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549632"/>
        <c:axId val="194551168"/>
        <c:axId val="0"/>
      </c:bar3DChart>
      <c:catAx>
        <c:axId val="1945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94551168"/>
        <c:crosses val="autoZero"/>
        <c:auto val="1"/>
        <c:lblAlgn val="ctr"/>
        <c:lblOffset val="100"/>
        <c:noMultiLvlLbl val="0"/>
      </c:catAx>
      <c:valAx>
        <c:axId val="194551168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one"/>
        <c:crossAx val="19454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Per què has triat aquesta escola/facultat per cursar aquests estudis?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Gràfics!$BI$306</c:f>
              <c:strCache>
                <c:ptCount val="1"/>
                <c:pt idx="0">
                  <c:v>% (*)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2700" h="50800"/>
            </a:sp3d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Gràfics!$BG$307:$BH$315</c:f>
              <c:multiLvlStrCache>
                <c:ptCount val="9"/>
                <c:lvl>
                  <c:pt idx="0">
                    <c:v>Crec que és la millor en aquests estudis</c:v>
                  </c:pt>
                  <c:pt idx="1">
                    <c:v>Crec que és l'única que ofereix aquests estudis </c:v>
                  </c:pt>
                  <c:pt idx="2">
                    <c:v>Per què és una universitat  pública</c:v>
                  </c:pt>
                  <c:pt idx="3">
                    <c:v>La família</c:v>
                  </c:pt>
                  <c:pt idx="4">
                    <c:v>Estudiants o antics estudiants de la UPC</c:v>
                  </c:pt>
                  <c:pt idx="5">
                    <c:v>El professorat</c:v>
                  </c:pt>
                  <c:pt idx="6">
                    <c:v>Per la facilitat d'accés (proximitat, bona comunicació...)</c:v>
                  </c:pt>
                  <c:pt idx="7">
                    <c:v>Per la nota d'accés als estudis</c:v>
                  </c:pt>
                  <c:pt idx="8">
                    <c:v>Altres</c:v>
                  </c:pt>
                </c:lvl>
                <c:lvl>
                  <c:pt idx="3">
                    <c:v>Me l'han recomanada:</c:v>
                  </c:pt>
                </c:lvl>
              </c:multiLvlStrCache>
            </c:multiLvlStrRef>
          </c:cat>
          <c:val>
            <c:numRef>
              <c:f>Gràfics!$BI$307:$BI$315</c:f>
              <c:numCache>
                <c:formatCode>0.0%</c:formatCode>
                <c:ptCount val="9"/>
                <c:pt idx="0">
                  <c:v>0.52768959435626106</c:v>
                </c:pt>
                <c:pt idx="1">
                  <c:v>0.15696649029982362</c:v>
                </c:pt>
                <c:pt idx="2">
                  <c:v>0.24585537918871253</c:v>
                </c:pt>
                <c:pt idx="3">
                  <c:v>5.3615520282186947E-2</c:v>
                </c:pt>
                <c:pt idx="4">
                  <c:v>0.12451499118165785</c:v>
                </c:pt>
                <c:pt idx="5">
                  <c:v>5.8201058201058198E-2</c:v>
                </c:pt>
                <c:pt idx="6">
                  <c:v>0.25079365079365079</c:v>
                </c:pt>
                <c:pt idx="7">
                  <c:v>0.10793650793650794</c:v>
                </c:pt>
                <c:pt idx="8">
                  <c:v>2.2222222222222223E-2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609152"/>
        <c:axId val="194610688"/>
        <c:axId val="0"/>
      </c:bar3DChart>
      <c:catAx>
        <c:axId val="1946091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s-ES"/>
          </a:p>
        </c:txPr>
        <c:crossAx val="194610688"/>
        <c:crosses val="autoZero"/>
        <c:auto val="1"/>
        <c:lblAlgn val="ctr"/>
        <c:lblOffset val="100"/>
        <c:noMultiLvlLbl val="0"/>
      </c:catAx>
      <c:valAx>
        <c:axId val="194610688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one"/>
        <c:crossAx val="19460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Has participat en activitats de promoció dels estudis de la UPC?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774327122153208E-2"/>
          <c:y val="0.12554347826086956"/>
          <c:w val="0.95445134575569357"/>
          <c:h val="0.797131404770055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Gràfics!$BI$325</c:f>
              <c:strCache>
                <c:ptCount val="1"/>
                <c:pt idx="0">
                  <c:v>% (*)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31750"/>
            </a:sp3d>
          </c:spPr>
          <c:invertIfNegative val="0"/>
          <c:dLbls>
            <c:dLbl>
              <c:idx val="0"/>
              <c:layout>
                <c:manualLayout>
                  <c:x val="1.4492753623188406E-2"/>
                  <c:y val="-3.62318840579710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915113871635612E-2"/>
                  <c:y val="-3.985507246376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4844720496894408E-2"/>
                  <c:y val="-3.2608695652173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Gràfics!$BH$326:$BH$328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NS/NC</c:v>
                </c:pt>
              </c:strCache>
            </c:strRef>
          </c:cat>
          <c:val>
            <c:numRef>
              <c:f>Gràfics!$BI$326:$BI$328</c:f>
              <c:numCache>
                <c:formatCode>0.00%</c:formatCode>
                <c:ptCount val="3"/>
                <c:pt idx="0">
                  <c:v>0.26807760141093473</c:v>
                </c:pt>
                <c:pt idx="1">
                  <c:v>0.69100529100529096</c:v>
                </c:pt>
                <c:pt idx="2">
                  <c:v>4.0917107583774252E-2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4635648"/>
        <c:axId val="194637184"/>
        <c:axId val="0"/>
      </c:bar3DChart>
      <c:catAx>
        <c:axId val="1946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94637184"/>
        <c:crosses val="autoZero"/>
        <c:auto val="1"/>
        <c:lblAlgn val="ctr"/>
        <c:lblOffset val="100"/>
        <c:noMultiLvlLbl val="0"/>
      </c:catAx>
      <c:valAx>
        <c:axId val="194637184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one"/>
        <c:crossAx val="19463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accent1"/>
                </a:solidFill>
              </a:defRPr>
            </a:pPr>
            <a:r>
              <a:rPr lang="es-ES" sz="1400">
                <a:solidFill>
                  <a:schemeClr val="accent1"/>
                </a:solidFill>
              </a:rPr>
              <a:t>(*) Visites a Campus 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936812246295297E-2"/>
          <c:y val="0.19804653991421803"/>
          <c:w val="0.91472571363362187"/>
          <c:h val="0.3447663401830868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Gràfics!$BI$345:$BI$353</c:f>
              <c:strCache>
                <c:ptCount val="9"/>
                <c:pt idx="0">
                  <c:v>Jornada de Portes Obertes o visites a Campus i centres de Barcelona</c:v>
                </c:pt>
                <c:pt idx="1">
                  <c:v>Jornada de Portes Obertes o visites a Campus i centres de Baix Llobregat (Castelldefels)</c:v>
                </c:pt>
                <c:pt idx="2">
                  <c:v>Jornada de Portes Obertes o visites al Campus de Manresa</c:v>
                </c:pt>
                <c:pt idx="3">
                  <c:v>Jornada de Portes Obertes o visites al Campus de Sant Cugat del Vallès</c:v>
                </c:pt>
                <c:pt idx="4">
                  <c:v>Jornada de Portes Obertes o visites a Campus i centres de Terrassa</c:v>
                </c:pt>
                <c:pt idx="5">
                  <c:v>Jornada de Portes obertes o visites al Campus de Vilanova i la Geltrú</c:v>
                </c:pt>
                <c:pt idx="6">
                  <c:v>Saló de l'Ensenyament o altres fires</c:v>
                </c:pt>
                <c:pt idx="7">
                  <c:v>Sessions informatives de professorat de la UPC al meu centre de secundària</c:v>
                </c:pt>
                <c:pt idx="8">
                  <c:v>Altres</c:v>
                </c:pt>
              </c:strCache>
            </c:strRef>
          </c:cat>
          <c:val>
            <c:numRef>
              <c:f>Gràfics!$BJ$345:$BJ$353</c:f>
              <c:numCache>
                <c:formatCode>0.00%</c:formatCode>
                <c:ptCount val="9"/>
                <c:pt idx="0">
                  <c:v>0.38545454545454544</c:v>
                </c:pt>
                <c:pt idx="1">
                  <c:v>2.9090909090909091E-2</c:v>
                </c:pt>
                <c:pt idx="2">
                  <c:v>2.8181818181818183E-2</c:v>
                </c:pt>
                <c:pt idx="3">
                  <c:v>1.1818181818181818E-2</c:v>
                </c:pt>
                <c:pt idx="4">
                  <c:v>0.14000000000000001</c:v>
                </c:pt>
                <c:pt idx="5">
                  <c:v>0.02</c:v>
                </c:pt>
                <c:pt idx="6">
                  <c:v>0.27545454545454545</c:v>
                </c:pt>
                <c:pt idx="7">
                  <c:v>9.636363636363636E-2</c:v>
                </c:pt>
                <c:pt idx="8">
                  <c:v>1.3636363636363636E-2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3.8245219347581563E-3"/>
          <c:y val="0.62903783368542343"/>
          <c:w val="0.98613977600626013"/>
          <c:h val="0.346571922412137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Quins canals has utilitzat per informar-te?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Gràfics!$BI$364</c:f>
              <c:strCache>
                <c:ptCount val="1"/>
                <c:pt idx="0">
                  <c:v>% (*)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2700" h="50800"/>
            </a:sp3d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Gràfics!$BH$365:$BH$372</c:f>
              <c:strCache>
                <c:ptCount val="8"/>
                <c:pt idx="0">
                  <c:v>Web de la UPC</c:v>
                </c:pt>
                <c:pt idx="1">
                  <c:v>Web de les escoles i facultats de la UPC</c:v>
                </c:pt>
                <c:pt idx="2">
                  <c:v>Facebook (Jo també vull estudiar a la UPC)</c:v>
                </c:pt>
                <c:pt idx="3">
                  <c:v>Cercadors (Google, Yahoo, altres)</c:v>
                </c:pt>
                <c:pt idx="4">
                  <c:v>Portals educatius</c:v>
                </c:pt>
                <c:pt idx="5">
                  <c:v>Guies informatives dels estudis de la UPC</c:v>
                </c:pt>
                <c:pt idx="6">
                  <c:v>Consultes al servei d'informació de la UPC</c:v>
                </c:pt>
                <c:pt idx="7">
                  <c:v>Altres</c:v>
                </c:pt>
              </c:strCache>
            </c:strRef>
          </c:cat>
          <c:val>
            <c:numRef>
              <c:f>Gràfics!$BI$365:$BI$372</c:f>
              <c:numCache>
                <c:formatCode>0.00%</c:formatCode>
                <c:ptCount val="8"/>
                <c:pt idx="0">
                  <c:v>0.84726631393298057</c:v>
                </c:pt>
                <c:pt idx="1">
                  <c:v>0.29982363315696647</c:v>
                </c:pt>
                <c:pt idx="2">
                  <c:v>6.2786596119929455E-2</c:v>
                </c:pt>
                <c:pt idx="3">
                  <c:v>0.24268077601410934</c:v>
                </c:pt>
                <c:pt idx="4">
                  <c:v>9.4885361552028216E-2</c:v>
                </c:pt>
                <c:pt idx="5">
                  <c:v>0.14708994708994708</c:v>
                </c:pt>
                <c:pt idx="6">
                  <c:v>7.1957671957671956E-2</c:v>
                </c:pt>
                <c:pt idx="7">
                  <c:v>3.4567901234567898E-2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705472"/>
        <c:axId val="195711360"/>
        <c:axId val="0"/>
      </c:bar3DChart>
      <c:catAx>
        <c:axId val="1957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95711360"/>
        <c:crosses val="autoZero"/>
        <c:auto val="1"/>
        <c:lblAlgn val="ctr"/>
        <c:lblOffset val="100"/>
        <c:noMultiLvlLbl val="0"/>
      </c:catAx>
      <c:valAx>
        <c:axId val="195711360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one"/>
        <c:crossAx val="19570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de Telecomunicació de Barcelona (ETSETB)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Gràfics!$BH$49</c:f>
              <c:strCache>
                <c:ptCount val="1"/>
                <c:pt idx="0">
                  <c:v>Escola Tècnica Superior d'Enginyeria de Telecomunicació de Barcelona (ETSETB)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Gràfics!$BI$48:$BJ$48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Gràfics!$BI$49:$BJ$49</c:f>
              <c:numCache>
                <c:formatCode>0.0%</c:formatCode>
                <c:ptCount val="2"/>
                <c:pt idx="0">
                  <c:v>0.76500000000000001</c:v>
                </c:pt>
                <c:pt idx="1">
                  <c:v>0.23499999999999999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de Terrassa (EET)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Gràfics!$BH$20</c:f>
              <c:strCache>
                <c:ptCount val="1"/>
                <c:pt idx="0">
                  <c:v>Escola d'Enginyeria de Terrassa (EET)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Gràfics!$BI$19:$BJ$19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Gràfics!$BI$20:$BJ$20</c:f>
              <c:numCache>
                <c:formatCode>0.0%</c:formatCode>
                <c:ptCount val="2"/>
                <c:pt idx="0">
                  <c:v>0.81699999999999995</c:v>
                </c:pt>
                <c:pt idx="1">
                  <c:v>0.183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Universitària d'Enginyeria Tècnica Industrial de Barcelona (EUETIB)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Gràfics!$BH$52</c:f>
              <c:strCache>
                <c:ptCount val="1"/>
                <c:pt idx="0">
                  <c:v>Escola Universitària d'Enginyeria Tècnica Industrial de Barcelona (EUETIB)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Gràfics!$BI$51:$BJ$51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Gràfics!$BI$52:$BJ$52</c:f>
              <c:numCache>
                <c:formatCode>0.0%</c:formatCode>
                <c:ptCount val="2"/>
                <c:pt idx="0">
                  <c:v>0.81599999999999995</c:v>
                </c:pt>
                <c:pt idx="1">
                  <c:v>0.184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 b="1" i="0" u="none" strike="noStrike" baseline="0"/>
              <a:t>Facultat d'informàtica de Barcelona (FIB) </a:t>
            </a:r>
            <a:r>
              <a:rPr lang="es-ES" sz="1100"/>
              <a:t>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Gràfics!$BH$55</c:f>
              <c:strCache>
                <c:ptCount val="1"/>
                <c:pt idx="0">
                  <c:v>Facultat d'informàtica de Barcelona (FIB)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Gràfics!$BI$54:$BJ$54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Gràfics!$BI$55:$BJ$55</c:f>
              <c:numCache>
                <c:formatCode>0.0%</c:formatCode>
                <c:ptCount val="2"/>
                <c:pt idx="0">
                  <c:v>0.88400000000000001</c:v>
                </c:pt>
                <c:pt idx="1">
                  <c:v>0.11600000000000001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 b="1" i="0" u="none" strike="noStrike" baseline="0"/>
              <a:t>Facultat de Matemàtiques i Estadística (FME) </a:t>
            </a:r>
            <a:r>
              <a:rPr lang="es-ES" sz="1100"/>
              <a:t>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Gràfics!$BH$58</c:f>
              <c:strCache>
                <c:ptCount val="1"/>
                <c:pt idx="0">
                  <c:v>Facultat de Matemàtiques i Estadística (FME)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Gràfics!$BI$57:$BJ$57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Gràfics!$BI$58:$BJ$58</c:f>
              <c:numCache>
                <c:formatCode>0.0%</c:formatCode>
                <c:ptCount val="2"/>
                <c:pt idx="0">
                  <c:v>0.71399999999999997</c:v>
                </c:pt>
                <c:pt idx="1">
                  <c:v>0.28599999999999998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 b="1" i="0" u="none" strike="noStrike" baseline="0"/>
              <a:t>Facultat de Nàutica de Barcelona (FNB) </a:t>
            </a:r>
            <a:r>
              <a:rPr lang="es-ES" sz="1100"/>
              <a:t>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Gràfics!$BH$61</c:f>
              <c:strCache>
                <c:ptCount val="1"/>
                <c:pt idx="0">
                  <c:v>Facultat de Nàutica de Barcelona (FNB)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Gràfics!$BI$60:$BJ$60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Gràfics!$BI$61:$BJ$61</c:f>
              <c:numCache>
                <c:formatCode>0.0%</c:formatCode>
                <c:ptCount val="2"/>
                <c:pt idx="0">
                  <c:v>0.78700000000000003</c:v>
                </c:pt>
                <c:pt idx="1">
                  <c:v>0.21299999999999999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Facultat d'Òptica i Optometria de Terrassa (FOOT)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Gràfics!$BH$64</c:f>
              <c:strCache>
                <c:ptCount val="1"/>
                <c:pt idx="0">
                  <c:v>Facultat d'Òptica i Optometria de Terrassa (FOOT)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Gràfics!$BI$63:$BJ$63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Gràfics!$BI$64:$BJ$64</c:f>
              <c:numCache>
                <c:formatCode>0.0%</c:formatCode>
                <c:ptCount val="2"/>
                <c:pt idx="0">
                  <c:v>0.33</c:v>
                </c:pt>
                <c:pt idx="1">
                  <c:v>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Centre De La Imatge I La Tecnologia Multimèdia (CITM)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879147550792972E-2"/>
          <c:y val="0.26313079615048118"/>
          <c:w val="0.90658567112760269"/>
          <c:h val="0.52249999999999996"/>
        </c:manualLayout>
      </c:layout>
      <c:pie3DChart>
        <c:varyColors val="1"/>
        <c:ser>
          <c:idx val="0"/>
          <c:order val="0"/>
          <c:tx>
            <c:strRef>
              <c:f>Gràfics!$BH$70</c:f>
              <c:strCache>
                <c:ptCount val="1"/>
                <c:pt idx="0">
                  <c:v>Centre De La Imatge I La Tecnologia Multimèdia (CITM)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Gràfics!$BI$69:$BK$69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Gràfics!$BI$70:$BK$70</c:f>
              <c:numCache>
                <c:formatCode>0.0%</c:formatCode>
                <c:ptCount val="3"/>
                <c:pt idx="0">
                  <c:v>0.78600000000000003</c:v>
                </c:pt>
                <c:pt idx="1">
                  <c:v>0.14299999999999999</c:v>
                </c:pt>
                <c:pt idx="2">
                  <c:v>7.0999999999999994E-2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d'Igualada (EEI)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612140444751265E-2"/>
          <c:y val="0.23300272562083585"/>
          <c:w val="0.90573439758571783"/>
          <c:h val="0.56319250959014744"/>
        </c:manualLayout>
      </c:layout>
      <c:pie3DChart>
        <c:varyColors val="1"/>
        <c:ser>
          <c:idx val="0"/>
          <c:order val="0"/>
          <c:tx>
            <c:strRef>
              <c:f>Gràfics!$BH$73</c:f>
              <c:strCache>
                <c:ptCount val="1"/>
                <c:pt idx="0">
                  <c:v>Escola d'Enginyeria d'Igualada (EEI)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Gràfics!$BI$72:$BK$72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Gràfics!$BI$73:$BK$73</c:f>
              <c:numCache>
                <c:formatCode>0.0%</c:formatCode>
                <c:ptCount val="3"/>
                <c:pt idx="0">
                  <c:v>0.64500000000000002</c:v>
                </c:pt>
                <c:pt idx="1">
                  <c:v>0.22600000000000001</c:v>
                </c:pt>
                <c:pt idx="2">
                  <c:v>0.129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de Terrassa (EET)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697886769424391E-2"/>
          <c:y val="0.24533918837068441"/>
          <c:w val="0.90667857463554091"/>
          <c:h val="0.55641833232384419"/>
        </c:manualLayout>
      </c:layout>
      <c:pie3DChart>
        <c:varyColors val="1"/>
        <c:ser>
          <c:idx val="0"/>
          <c:order val="0"/>
          <c:tx>
            <c:strRef>
              <c:f>Gràfics!$BH$76</c:f>
              <c:strCache>
                <c:ptCount val="1"/>
                <c:pt idx="0">
                  <c:v>Escola d'Enginyeria de Terrassa (EET)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Gràfics!$BI$75:$BK$75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Gràfics!$BI$76:$BK$76</c:f>
              <c:numCache>
                <c:formatCode>0.0%</c:formatCode>
                <c:ptCount val="3"/>
                <c:pt idx="0">
                  <c:v>0.73899999999999999</c:v>
                </c:pt>
                <c:pt idx="1">
                  <c:v>0.24</c:v>
                </c:pt>
                <c:pt idx="2">
                  <c:v>2.1000000000000001E-2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de Telecomunicació i Aeroespacial de Castelldefels (EETAC)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054914870550784E-2"/>
          <c:y val="0.32012214819301432"/>
          <c:w val="0.90602664953233547"/>
          <c:h val="0.48786392085604685"/>
        </c:manualLayout>
      </c:layout>
      <c:pie3DChart>
        <c:varyColors val="1"/>
        <c:ser>
          <c:idx val="0"/>
          <c:order val="0"/>
          <c:tx>
            <c:strRef>
              <c:f>Gràfics!$BH$79</c:f>
              <c:strCache>
                <c:ptCount val="1"/>
                <c:pt idx="0">
                  <c:v>Escola d'Enginyeria de Telecomunicació i Aeroespacial de Castelldefels (EETAC)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Gràfics!$BI$78:$BK$78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Gràfics!$BI$79:$BK$79</c:f>
              <c:numCache>
                <c:formatCode>0.0%</c:formatCode>
                <c:ptCount val="3"/>
                <c:pt idx="0">
                  <c:v>0.9</c:v>
                </c:pt>
                <c:pt idx="1">
                  <c:v>6.4000000000000001E-2</c:v>
                </c:pt>
                <c:pt idx="2">
                  <c:v>3.5999999999999997E-2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d'Edificació de Barcelona (EPSEB)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697899940386615E-2"/>
          <c:y val="0.30040732889158084"/>
          <c:w val="0.90667855404632014"/>
          <c:h val="0.48749999999999999"/>
        </c:manualLayout>
      </c:layout>
      <c:pie3DChart>
        <c:varyColors val="1"/>
        <c:ser>
          <c:idx val="0"/>
          <c:order val="0"/>
          <c:tx>
            <c:strRef>
              <c:f>Gràfics!$BH$82</c:f>
              <c:strCache>
                <c:ptCount val="1"/>
                <c:pt idx="0">
                  <c:v>Escola Politècnica Superior d'Edificació de Barcelona (EPSEB)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Gràfics!$BI$81:$BK$81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Gràfics!$BI$82:$BK$82</c:f>
              <c:numCache>
                <c:formatCode>0.0%</c:formatCode>
                <c:ptCount val="3"/>
                <c:pt idx="0">
                  <c:v>0.54</c:v>
                </c:pt>
                <c:pt idx="1">
                  <c:v>0.39900000000000002</c:v>
                </c:pt>
                <c:pt idx="2">
                  <c:v>6.0999999999999999E-2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de Telecomunicació i Aeroespacial de Castelldefels (EETAC)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Gràfics!$BH$23</c:f>
              <c:strCache>
                <c:ptCount val="1"/>
                <c:pt idx="0">
                  <c:v>Escola d'Enginyeria de Telecomunicació i Aeroespacial de Castelldefels (EETAC)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Gràfics!$BI$22:$BJ$22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Gràfics!$BI$23:$BJ$23</c:f>
              <c:numCache>
                <c:formatCode>0.0%</c:formatCode>
                <c:ptCount val="2"/>
                <c:pt idx="0">
                  <c:v>0.77300000000000002</c:v>
                </c:pt>
                <c:pt idx="1">
                  <c:v>0.22700000000000001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d'Enginyeria de Manresa (EPSEM)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15937771237325E-2"/>
          <c:y val="0.31371189178275793"/>
          <c:w val="0.90631328870902639"/>
          <c:h val="0.48786392085604685"/>
        </c:manualLayout>
      </c:layout>
      <c:pie3DChart>
        <c:varyColors val="1"/>
        <c:ser>
          <c:idx val="0"/>
          <c:order val="0"/>
          <c:tx>
            <c:strRef>
              <c:f>Gràfics!$BH$85</c:f>
              <c:strCache>
                <c:ptCount val="1"/>
                <c:pt idx="0">
                  <c:v>Escola Politècnica Superior d'Enginyeria de Manresa (EPSEM)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dLbl>
              <c:idx val="2"/>
              <c:layout>
                <c:manualLayout>
                  <c:x val="3.2846728364414379E-2"/>
                  <c:y val="8.5536038764385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Gràfics!$BI$84:$BK$84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Gràfics!$BI$85:$BK$85</c:f>
              <c:numCache>
                <c:formatCode>0.0%</c:formatCode>
                <c:ptCount val="3"/>
                <c:pt idx="0">
                  <c:v>0.68400000000000005</c:v>
                </c:pt>
                <c:pt idx="1">
                  <c:v>0.26400000000000001</c:v>
                </c:pt>
                <c:pt idx="2">
                  <c:v>5.1999999999999998E-2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d'Enginyeria de Vilanova i la Geltrú (EPSEVG)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2920134370633E-2"/>
          <c:y val="0.31322784171209367"/>
          <c:w val="0.90667855404632014"/>
          <c:h val="0.4810897435897436"/>
        </c:manualLayout>
      </c:layout>
      <c:pie3DChart>
        <c:varyColors val="1"/>
        <c:ser>
          <c:idx val="0"/>
          <c:order val="0"/>
          <c:tx>
            <c:strRef>
              <c:f>Gràfics!$BH$88</c:f>
              <c:strCache>
                <c:ptCount val="1"/>
                <c:pt idx="0">
                  <c:v>Escola Politècnica Superior d'Enginyeria de Vilanova i la Geltrú (EPSEVG)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Gràfics!$BI$87:$BK$87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Gràfics!$BI$88:$BK$88</c:f>
              <c:numCache>
                <c:formatCode>0.0%</c:formatCode>
                <c:ptCount val="3"/>
                <c:pt idx="0">
                  <c:v>0.57499999999999996</c:v>
                </c:pt>
                <c:pt idx="1">
                  <c:v>0.39200000000000002</c:v>
                </c:pt>
                <c:pt idx="2">
                  <c:v>3.3000000000000002E-2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Superior d'Agricultura de Barcelona (ESAB)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234663175299289E-2"/>
          <c:y val="0.30730163537250149"/>
          <c:w val="0.90652032373207303"/>
          <c:h val="0.49427417726630324"/>
        </c:manualLayout>
      </c:layout>
      <c:pie3DChart>
        <c:varyColors val="1"/>
        <c:ser>
          <c:idx val="0"/>
          <c:order val="0"/>
          <c:tx>
            <c:strRef>
              <c:f>Gràfics!$BH$91</c:f>
              <c:strCache>
                <c:ptCount val="1"/>
                <c:pt idx="0">
                  <c:v>Escola Superior d'Agricultura de Barcelona (ESAB)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dLbl>
              <c:idx val="2"/>
              <c:layout>
                <c:manualLayout>
                  <c:x val="5.1296312065796663E-2"/>
                  <c:y val="9.5847466182111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Gràfics!$BI$90:$BK$90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Gràfics!$BI$91:$BK$91</c:f>
              <c:numCache>
                <c:formatCode>0.0%</c:formatCode>
                <c:ptCount val="3"/>
                <c:pt idx="0">
                  <c:v>0.77400000000000002</c:v>
                </c:pt>
                <c:pt idx="1">
                  <c:v>0.129</c:v>
                </c:pt>
                <c:pt idx="2">
                  <c:v>9.7000000000000003E-2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d'Arquitectura de Barcelona (ETSAB)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456394154969433E-2"/>
          <c:y val="0.30681758530183728"/>
          <c:w val="0.90660428829899153"/>
          <c:h val="0.50032051282051282"/>
        </c:manualLayout>
      </c:layout>
      <c:pie3DChart>
        <c:varyColors val="1"/>
        <c:ser>
          <c:idx val="0"/>
          <c:order val="0"/>
          <c:tx>
            <c:strRef>
              <c:f>Gràfics!$BH$94</c:f>
              <c:strCache>
                <c:ptCount val="1"/>
                <c:pt idx="0">
                  <c:v>Escola Tècnica Superior d'Arquitectura de Barcelona (ETSAB)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Gràfics!$BI$93:$BK$93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Gràfics!$BI$94:$BK$94</c:f>
              <c:numCache>
                <c:formatCode>0.0%</c:formatCode>
                <c:ptCount val="3"/>
                <c:pt idx="0">
                  <c:v>0.94099999999999995</c:v>
                </c:pt>
                <c:pt idx="1">
                  <c:v>4.1000000000000002E-2</c:v>
                </c:pt>
                <c:pt idx="2">
                  <c:v>1.7999999999999999E-2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d'Arquitectura del Vallès (ETSAV)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693111890425471E-2"/>
          <c:y val="0.31322784171209367"/>
          <c:w val="0.90668784049052686"/>
          <c:h val="0.50673076923076921"/>
        </c:manualLayout>
      </c:layout>
      <c:pie3DChart>
        <c:varyColors val="1"/>
        <c:ser>
          <c:idx val="0"/>
          <c:order val="0"/>
          <c:tx>
            <c:strRef>
              <c:f>Gràfics!$BH$97</c:f>
              <c:strCache>
                <c:ptCount val="1"/>
                <c:pt idx="0">
                  <c:v>Escola Tècnica Superior d'Arquitectura del Vallès (ETSAV)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Gràfics!$BI$96:$BK$96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Gràfics!$BI$97:$BK$97</c:f>
              <c:numCache>
                <c:formatCode>0.0%</c:formatCode>
                <c:ptCount val="3"/>
                <c:pt idx="0">
                  <c:v>0.83699999999999997</c:v>
                </c:pt>
                <c:pt idx="1">
                  <c:v>0.11600000000000001</c:v>
                </c:pt>
                <c:pt idx="2">
                  <c:v>4.7E-2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de Camins, Canals i Ports de Barcelona (ETSECCPB)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4093963670251932E-2"/>
          <c:y val="0.3260483545326065"/>
          <c:w val="0.90667857463554091"/>
          <c:h val="0.49391025641025643"/>
        </c:manualLayout>
      </c:layout>
      <c:pie3DChart>
        <c:varyColors val="1"/>
        <c:ser>
          <c:idx val="0"/>
          <c:order val="0"/>
          <c:tx>
            <c:strRef>
              <c:f>Gràfics!$BH$101</c:f>
              <c:strCache>
                <c:ptCount val="1"/>
                <c:pt idx="0">
                  <c:v>Escola Tècnica Superior d'Enginyeria de Camins, Canals i Ports de Barcelona (ETSECCPB)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Gràfics!$BI$100:$BK$100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Gràfics!$BI$101:$BK$101</c:f>
              <c:numCache>
                <c:formatCode>0.0%</c:formatCode>
                <c:ptCount val="3"/>
                <c:pt idx="0">
                  <c:v>0.94</c:v>
                </c:pt>
                <c:pt idx="1">
                  <c:v>0.03</c:v>
                </c:pt>
                <c:pt idx="2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d'Enginyeries Industrial i Aeronàutica de Terrassa (ETSEIAT)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375467337865258E-2"/>
          <c:y val="0.31823274697979909"/>
          <c:w val="0.90690820239405745"/>
          <c:h val="0.49599314487426754"/>
        </c:manualLayout>
      </c:layout>
      <c:pie3DChart>
        <c:varyColors val="1"/>
        <c:ser>
          <c:idx val="0"/>
          <c:order val="0"/>
          <c:tx>
            <c:strRef>
              <c:f>Gràfics!$BH$104</c:f>
              <c:strCache>
                <c:ptCount val="1"/>
                <c:pt idx="0">
                  <c:v>Escola Tècnica Superior d'Enginyeries Industrial i Aeronàutica de Terrassa (ETSEIAT)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Gràfics!$BI$103:$BK$103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Gràfics!$BI$104:$BK$104</c:f>
              <c:numCache>
                <c:formatCode>0.0%</c:formatCode>
                <c:ptCount val="3"/>
                <c:pt idx="0">
                  <c:v>0.97</c:v>
                </c:pt>
                <c:pt idx="1">
                  <c:v>1.2E-2</c:v>
                </c:pt>
                <c:pt idx="2">
                  <c:v>1.7999999999999999E-2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Industrial de Barcelona (ETSEIB)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9989684255351016E-2"/>
          <c:y val="0.28156863631272511"/>
          <c:w val="0.90654834873863654"/>
          <c:h val="0.54153263759390224"/>
        </c:manualLayout>
      </c:layout>
      <c:pie3DChart>
        <c:varyColors val="1"/>
        <c:ser>
          <c:idx val="0"/>
          <c:order val="0"/>
          <c:tx>
            <c:strRef>
              <c:f>Gràfics!$BH$107</c:f>
              <c:strCache>
                <c:ptCount val="1"/>
                <c:pt idx="0">
                  <c:v>Escola Tècnica Superior d'Enginyeria Industrial de Barcelona (ETSEIB)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dLbl>
              <c:idx val="1"/>
              <c:delete val="1"/>
            </c:dLbl>
            <c:dLbl>
              <c:idx val="2"/>
              <c:layout>
                <c:manualLayout>
                  <c:x val="4.2243151584062798E-2"/>
                  <c:y val="5.40521156124792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Gràfics!$BI$106:$BK$106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Gràfics!$BI$107:$BK$107</c:f>
              <c:numCache>
                <c:formatCode>0.0%</c:formatCode>
                <c:ptCount val="3"/>
                <c:pt idx="0">
                  <c:v>0.99399999999999999</c:v>
                </c:pt>
                <c:pt idx="1">
                  <c:v>0</c:v>
                </c:pt>
                <c:pt idx="2">
                  <c:v>6.0000000000000001E-3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d'Enginyeria de Telecomunicació de Barcelona (ETSETB)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594175147155459E-2"/>
          <c:y val="0.3329253801225045"/>
          <c:w val="0.90714321103118345"/>
          <c:h val="0.48328873505859016"/>
        </c:manualLayout>
      </c:layout>
      <c:pie3DChart>
        <c:varyColors val="1"/>
        <c:ser>
          <c:idx val="0"/>
          <c:order val="0"/>
          <c:tx>
            <c:strRef>
              <c:f>Gràfics!$BH$110</c:f>
              <c:strCache>
                <c:ptCount val="1"/>
                <c:pt idx="0">
                  <c:v>Escola Tècnica Superior d'Enginyeria de Telecomunicació de Barcelona (ETSETB)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Gràfics!$BI$109:$BK$109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Gràfics!$BI$110:$BK$110</c:f>
              <c:numCache>
                <c:formatCode>0.0%</c:formatCode>
                <c:ptCount val="3"/>
                <c:pt idx="0">
                  <c:v>0.879</c:v>
                </c:pt>
                <c:pt idx="1">
                  <c:v>9.0999999999999998E-2</c:v>
                </c:pt>
                <c:pt idx="2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Universitària d'Enginyeria Tècnica Industrial de Barcelona (EUETIB) 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291990804273109E-2"/>
          <c:y val="0.30849715668655309"/>
          <c:w val="0.90667859522475258"/>
          <c:h val="0.51367925205727338"/>
        </c:manualLayout>
      </c:layout>
      <c:pie3DChart>
        <c:varyColors val="1"/>
        <c:ser>
          <c:idx val="0"/>
          <c:order val="0"/>
          <c:tx>
            <c:strRef>
              <c:f>Gràfics!$BH$113</c:f>
              <c:strCache>
                <c:ptCount val="1"/>
                <c:pt idx="0">
                  <c:v>Escola Universitària d'Enginyeria Tècnica Industrial de Barcelona (EUETIB)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Gràfics!$BI$112:$BK$112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Gràfics!$BI$113:$BK$113</c:f>
              <c:numCache>
                <c:formatCode>0.0%</c:formatCode>
                <c:ptCount val="3"/>
                <c:pt idx="0">
                  <c:v>0.88300000000000001</c:v>
                </c:pt>
                <c:pt idx="1">
                  <c:v>8.7999999999999995E-2</c:v>
                </c:pt>
                <c:pt idx="2">
                  <c:v>2.9000000000000001E-2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d'Edificació de Barcelona (EPSEB)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Gràfics!$BH$25</c:f>
              <c:strCache>
                <c:ptCount val="1"/>
                <c:pt idx="0">
                  <c:v>Escola Politècnica Superior d'Edificació de Barcelona (EPSEB)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Gràfics!$BI$24:$BJ$24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Gràfics!$BI$25:$BJ$25</c:f>
              <c:numCache>
                <c:formatCode>0.0%</c:formatCode>
                <c:ptCount val="2"/>
                <c:pt idx="0">
                  <c:v>0.626</c:v>
                </c:pt>
                <c:pt idx="1">
                  <c:v>0.374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 b="1" i="0" u="none" strike="noStrike" baseline="0"/>
              <a:t>Facultat d'informàtica de Barcelona (FIB) </a:t>
            </a:r>
            <a:r>
              <a:rPr lang="es-ES" sz="1100"/>
              <a:t>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954709745754516E-2"/>
          <c:y val="0.2297396673870617"/>
          <c:w val="0.87227292699929526"/>
          <c:h val="0.53047692000744473"/>
        </c:manualLayout>
      </c:layout>
      <c:pie3DChart>
        <c:varyColors val="1"/>
        <c:ser>
          <c:idx val="0"/>
          <c:order val="0"/>
          <c:tx>
            <c:strRef>
              <c:f>Gràfics!$BH$116</c:f>
              <c:strCache>
                <c:ptCount val="1"/>
                <c:pt idx="0">
                  <c:v>Facultat d'informàtica de Barcelona (FIB)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Gràfics!$BI$115:$BK$115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Gràfics!$BI$116:$BK$116</c:f>
              <c:numCache>
                <c:formatCode>0.0%</c:formatCode>
                <c:ptCount val="3"/>
                <c:pt idx="0">
                  <c:v>0.86299999999999999</c:v>
                </c:pt>
                <c:pt idx="1">
                  <c:v>0.111</c:v>
                </c:pt>
                <c:pt idx="2">
                  <c:v>2.5999999999999999E-2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 b="1" i="0" u="none" strike="noStrike" baseline="0"/>
              <a:t>Facultat de Matemàtiques i Estadística (FME) </a:t>
            </a:r>
            <a:r>
              <a:rPr lang="es-ES" sz="1100"/>
              <a:t>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298690130801711E-2"/>
          <c:y val="0.26898059404581592"/>
          <c:w val="0.90669712135704617"/>
          <c:h val="0.5212170113553285"/>
        </c:manualLayout>
      </c:layout>
      <c:pie3DChart>
        <c:varyColors val="1"/>
        <c:ser>
          <c:idx val="0"/>
          <c:order val="0"/>
          <c:tx>
            <c:strRef>
              <c:f>Gràfics!$BH$119</c:f>
              <c:strCache>
                <c:ptCount val="1"/>
                <c:pt idx="0">
                  <c:v>Facultat de Matemàtiques i Estadística (FME)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dLbl>
              <c:idx val="1"/>
              <c:delete val="1"/>
            </c:dLbl>
            <c:dLbl>
              <c:idx val="2"/>
              <c:delete val="1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Gràfics!$BI$118:$BK$118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Gràfics!$BI$119:$BK$119</c:f>
              <c:numCache>
                <c:formatCode>0.0%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 b="1" i="0" u="none" strike="noStrike" baseline="0"/>
              <a:t>Facultat de Nàutica de Barcelona (FNB) </a:t>
            </a:r>
            <a:r>
              <a:rPr lang="es-ES" sz="1100"/>
              <a:t>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383837872703765E-2"/>
          <c:y val="0.23488653449922367"/>
          <c:w val="0.90767252991782565"/>
          <c:h val="0.52598329773089469"/>
        </c:manualLayout>
      </c:layout>
      <c:pie3DChart>
        <c:varyColors val="1"/>
        <c:ser>
          <c:idx val="0"/>
          <c:order val="0"/>
          <c:tx>
            <c:strRef>
              <c:f>Gràfics!$BH$122</c:f>
              <c:strCache>
                <c:ptCount val="1"/>
                <c:pt idx="0">
                  <c:v>Facultat de Nàutica de Barcelona (FNB)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Gràfics!$BI$121:$BK$121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Gràfics!$BI$122:$BK$122</c:f>
              <c:numCache>
                <c:formatCode>0.0%</c:formatCode>
                <c:ptCount val="3"/>
                <c:pt idx="0">
                  <c:v>0.81499999999999995</c:v>
                </c:pt>
                <c:pt idx="1">
                  <c:v>0.157</c:v>
                </c:pt>
                <c:pt idx="2">
                  <c:v>2.8000000000000001E-2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Facultat d'Òptica</a:t>
            </a:r>
            <a:r>
              <a:rPr lang="es-ES" sz="1100" baseline="0"/>
              <a:t> i Optometria de Terrassa (FOOT) </a:t>
            </a:r>
            <a:r>
              <a:rPr lang="es-ES" sz="1100"/>
              <a:t>- Estudis cursats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906153759417037E-2"/>
          <c:y val="0.24333303950669924"/>
          <c:w val="0.90673384567679371"/>
          <c:h val="0.56915344457786932"/>
        </c:manualLayout>
      </c:layout>
      <c:pie3DChart>
        <c:varyColors val="1"/>
        <c:ser>
          <c:idx val="0"/>
          <c:order val="0"/>
          <c:tx>
            <c:strRef>
              <c:f>Gràfics!$BH$125</c:f>
              <c:strCache>
                <c:ptCount val="1"/>
                <c:pt idx="0">
                  <c:v>Facultat d'Òptica i Optometria de Terrassa (FOOT)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dLbl>
              <c:idx val="2"/>
              <c:layout>
                <c:manualLayout>
                  <c:x val="3.728794037224184E-2"/>
                  <c:y val="8.836662582715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Gràfics!$BI$124:$BK$124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Gràfics!$BI$125:$BK$125</c:f>
              <c:numCache>
                <c:formatCode>0.0%</c:formatCode>
                <c:ptCount val="3"/>
                <c:pt idx="0">
                  <c:v>0.69299999999999995</c:v>
                </c:pt>
                <c:pt idx="1">
                  <c:v>0.23899999999999999</c:v>
                </c:pt>
                <c:pt idx="2">
                  <c:v>6.8000000000000005E-2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100"/>
          </a:pPr>
          <a:endParaRPr lang="es-ES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612126889852499E-2"/>
          <c:y val="0.26667485152692316"/>
          <c:w val="0.90573441902028951"/>
          <c:h val="0.53793985338148564"/>
        </c:manualLayout>
      </c:layout>
      <c:pie3DChart>
        <c:varyColors val="1"/>
        <c:ser>
          <c:idx val="0"/>
          <c:order val="0"/>
          <c:tx>
            <c:strRef>
              <c:f>Gràfics!$BH$67</c:f>
              <c:strCache>
                <c:ptCount val="1"/>
                <c:pt idx="0">
                  <c:v>Centre De Formació Interdisciplinària Superior (CFIS) - Estudis cursats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dLbl>
              <c:idx val="1"/>
              <c:delete val="1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Gràfics!$BI$66:$BK$66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Gràfics!$BI$67:$BK$67</c:f>
              <c:numCache>
                <c:formatCode>0.0%</c:formatCode>
                <c:ptCount val="3"/>
                <c:pt idx="0">
                  <c:v>0.96899999999999997</c:v>
                </c:pt>
                <c:pt idx="1">
                  <c:v>0</c:v>
                </c:pt>
                <c:pt idx="2">
                  <c:v>3.1E-2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  <c:txPr>
        <a:bodyPr/>
        <a:lstStyle/>
        <a:p>
          <a:pPr>
            <a:defRPr sz="1100"/>
          </a:pPr>
          <a:endParaRPr lang="es-ES"/>
        </a:p>
      </c:tx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Gràfics!$BH$11</c:f>
              <c:strCache>
                <c:ptCount val="1"/>
                <c:pt idx="0">
                  <c:v>Centre De Formació Interdisciplinària Superior (CFIS)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Gràfics!$BI$10:$BJ$10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Gràfics!$BI$11:$BJ$11</c:f>
              <c:numCache>
                <c:formatCode>0.0%</c:formatCode>
                <c:ptCount val="2"/>
                <c:pt idx="0">
                  <c:v>0.875</c:v>
                </c:pt>
                <c:pt idx="1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d'Enginyeria d'Igualada (EEI)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Gràfics!$BH$17</c:f>
              <c:strCache>
                <c:ptCount val="1"/>
                <c:pt idx="0">
                  <c:v>Escola d'Enginyeria d'Igualada (EEI)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Gràfics!$BI$16:$BJ$16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Gràfics!$BI$17:$BJ$17</c:f>
              <c:numCache>
                <c:formatCode>0.0%</c:formatCode>
                <c:ptCount val="2"/>
                <c:pt idx="0">
                  <c:v>0.77400000000000002</c:v>
                </c:pt>
                <c:pt idx="1">
                  <c:v>0.22600000000000001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Quines xarxes socials utilitzes?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739793629430239E-2"/>
          <c:y val="0.10547945205479452"/>
          <c:w val="0.96052041274113953"/>
          <c:h val="0.8182598065652751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Gràfics!$BI$380</c:f>
              <c:strCache>
                <c:ptCount val="1"/>
                <c:pt idx="0">
                  <c:v>% (*)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7.1781067743382681E-3"/>
                  <c:y val="-9.1324200913242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1781067743382681E-3"/>
                  <c:y val="-9.1324200913242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767160161507403E-2"/>
                  <c:y val="-9.1324200913242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767160161507403E-2"/>
                  <c:y val="-6.0882800608828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767160161507403E-2"/>
                  <c:y val="-9.1324200913242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3835800807537013E-3"/>
                  <c:y val="-1.217656012176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Gràfics!$BH$381:$BH$386</c:f>
              <c:strCache>
                <c:ptCount val="6"/>
                <c:pt idx="0">
                  <c:v>Facebook</c:v>
                </c:pt>
                <c:pt idx="1">
                  <c:v>Tuenti</c:v>
                </c:pt>
                <c:pt idx="2">
                  <c:v>Google+</c:v>
                </c:pt>
                <c:pt idx="3">
                  <c:v>Twitter</c:v>
                </c:pt>
                <c:pt idx="4">
                  <c:v>Youtube</c:v>
                </c:pt>
                <c:pt idx="5">
                  <c:v>Altres</c:v>
                </c:pt>
              </c:strCache>
            </c:strRef>
          </c:cat>
          <c:val>
            <c:numRef>
              <c:f>Gràfics!$BI$381:$BI$386</c:f>
              <c:numCache>
                <c:formatCode>0.00%</c:formatCode>
                <c:ptCount val="6"/>
                <c:pt idx="0">
                  <c:v>0.91463844797178129</c:v>
                </c:pt>
                <c:pt idx="1">
                  <c:v>0.12627865961199294</c:v>
                </c:pt>
                <c:pt idx="2">
                  <c:v>0.26137566137566137</c:v>
                </c:pt>
                <c:pt idx="3">
                  <c:v>0.32733686067019402</c:v>
                </c:pt>
                <c:pt idx="4">
                  <c:v>0.57636684303350971</c:v>
                </c:pt>
                <c:pt idx="5">
                  <c:v>3.1746031746031744E-2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002176"/>
        <c:axId val="196003712"/>
        <c:axId val="0"/>
      </c:bar3DChart>
      <c:catAx>
        <c:axId val="19600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96003712"/>
        <c:crosses val="autoZero"/>
        <c:auto val="1"/>
        <c:lblAlgn val="ctr"/>
        <c:lblOffset val="100"/>
        <c:noMultiLvlLbl val="0"/>
      </c:catAx>
      <c:valAx>
        <c:axId val="1960037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19600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Centre De Formació Interdisciplinària Superior (CFIS) - Gènere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Comparació!$CR$17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Comparació!$CS$16:$CT$16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Comparació!$CS$17:$CT$17</c:f>
              <c:numCache>
                <c:formatCode>0.0%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Comparació!$CR$18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Comparació!$CS$16:$CT$16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Comparació!$CS$18:$CT$18</c:f>
              <c:numCache>
                <c:formatCode>0.00%</c:formatCode>
                <c:ptCount val="2"/>
                <c:pt idx="0">
                  <c:v>0.875</c:v>
                </c:pt>
                <c:pt idx="1">
                  <c:v>0.125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3524864"/>
        <c:axId val="193526400"/>
        <c:axId val="0"/>
      </c:bar3DChart>
      <c:catAx>
        <c:axId val="193524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3526400"/>
        <c:crosses val="autoZero"/>
        <c:auto val="1"/>
        <c:lblAlgn val="ctr"/>
        <c:lblOffset val="100"/>
        <c:noMultiLvlLbl val="0"/>
      </c:catAx>
      <c:valAx>
        <c:axId val="1935264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35248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Centre De La Imatge I La Tecnologia Multimèdia (CITM)-   Gènere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Comparació!$CR$11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Comparació!$CS$10:$CT$10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Comparació!$CS$11:$CT$11</c:f>
              <c:numCache>
                <c:formatCode>0.0%</c:formatCode>
                <c:ptCount val="2"/>
                <c:pt idx="0">
                  <c:v>0.57352941176470584</c:v>
                </c:pt>
                <c:pt idx="1">
                  <c:v>0.4264705882352941</c:v>
                </c:pt>
              </c:numCache>
            </c:numRef>
          </c:val>
        </c:ser>
        <c:ser>
          <c:idx val="1"/>
          <c:order val="1"/>
          <c:tx>
            <c:strRef>
              <c:f>Comparació!$CR$12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Comparació!$CS$10:$CT$10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Comparació!$CS$12:$CT$12</c:f>
              <c:numCache>
                <c:formatCode>0.00%</c:formatCode>
                <c:ptCount val="2"/>
                <c:pt idx="0">
                  <c:v>0.57099999999999995</c:v>
                </c:pt>
                <c:pt idx="1">
                  <c:v>0.42899999999999999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3393408"/>
        <c:axId val="193394944"/>
        <c:axId val="0"/>
      </c:bar3DChart>
      <c:catAx>
        <c:axId val="1933934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3394944"/>
        <c:crosses val="autoZero"/>
        <c:auto val="1"/>
        <c:lblAlgn val="ctr"/>
        <c:lblOffset val="100"/>
        <c:noMultiLvlLbl val="0"/>
      </c:catAx>
      <c:valAx>
        <c:axId val="19339494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33934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d'Enginyeria de Manresa (EPSEM)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Gràfics!$BH$28</c:f>
              <c:strCache>
                <c:ptCount val="1"/>
                <c:pt idx="0">
                  <c:v>Escola Politècnica Superior d'Enginyeria de Manresa (EPSEM)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Gràfics!$BI$27:$BJ$27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Gràfics!$BI$28:$BJ$28</c:f>
              <c:numCache>
                <c:formatCode>0.0%</c:formatCode>
                <c:ptCount val="2"/>
                <c:pt idx="0">
                  <c:v>0.80800000000000005</c:v>
                </c:pt>
                <c:pt idx="1">
                  <c:v>0.192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d'Igualada (EEI) - Gènere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Comparació!$CV$11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Comparació!$CW$10:$CX$10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Comparació!$CW$11:$CX$11</c:f>
              <c:numCache>
                <c:formatCode>0.0%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ser>
          <c:idx val="1"/>
          <c:order val="1"/>
          <c:tx>
            <c:strRef>
              <c:f>Comparació!$CV$12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Comparació!$CW$10:$CX$10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Comparació!$CW$12:$CX$12</c:f>
              <c:numCache>
                <c:formatCode>0.00%</c:formatCode>
                <c:ptCount val="2"/>
                <c:pt idx="0">
                  <c:v>0.77400000000000002</c:v>
                </c:pt>
                <c:pt idx="1">
                  <c:v>0.22600000000000001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3556864"/>
        <c:axId val="193558400"/>
        <c:axId val="0"/>
      </c:bar3DChart>
      <c:catAx>
        <c:axId val="193556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3558400"/>
        <c:crosses val="autoZero"/>
        <c:auto val="1"/>
        <c:lblAlgn val="ctr"/>
        <c:lblOffset val="100"/>
        <c:noMultiLvlLbl val="0"/>
      </c:catAx>
      <c:valAx>
        <c:axId val="1935584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355686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de Terrassa (EET) - Gènere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Comparació!$CR$23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Comparació!$CS$22:$CT$22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Comparació!$CS$23:$CT$23</c:f>
              <c:numCache>
                <c:formatCode>0.0%</c:formatCode>
                <c:ptCount val="2"/>
                <c:pt idx="0">
                  <c:v>0.80110000000000003</c:v>
                </c:pt>
                <c:pt idx="1">
                  <c:v>0.1988</c:v>
                </c:pt>
              </c:numCache>
            </c:numRef>
          </c:val>
        </c:ser>
        <c:ser>
          <c:idx val="1"/>
          <c:order val="1"/>
          <c:tx>
            <c:strRef>
              <c:f>Comparació!$CR$24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Comparació!$CS$22:$CT$22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Comparació!$CS$24:$CT$24</c:f>
              <c:numCache>
                <c:formatCode>0.0%</c:formatCode>
                <c:ptCount val="2"/>
                <c:pt idx="0">
                  <c:v>0.81699999999999995</c:v>
                </c:pt>
                <c:pt idx="1">
                  <c:v>0.183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623808"/>
        <c:axId val="197625344"/>
        <c:axId val="0"/>
      </c:bar3DChart>
      <c:catAx>
        <c:axId val="197623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625344"/>
        <c:crosses val="autoZero"/>
        <c:auto val="1"/>
        <c:lblAlgn val="ctr"/>
        <c:lblOffset val="100"/>
        <c:noMultiLvlLbl val="0"/>
      </c:catAx>
      <c:valAx>
        <c:axId val="19762534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62380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de Telecomunicació i Aeroespacial de Castelldefels (EETAC) - Gènere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Comparació!$CV$23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36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Comparació!$CW$22:$CX$22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Comparació!$CW$23:$CX$23</c:f>
              <c:numCache>
                <c:formatCode>0.0%</c:formatCode>
                <c:ptCount val="2"/>
                <c:pt idx="0">
                  <c:v>0.79239999999999999</c:v>
                </c:pt>
                <c:pt idx="1">
                  <c:v>0.20749999999999999</c:v>
                </c:pt>
              </c:numCache>
            </c:numRef>
          </c:val>
        </c:ser>
        <c:ser>
          <c:idx val="1"/>
          <c:order val="1"/>
          <c:tx>
            <c:strRef>
              <c:f>Comparació!$CV$24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394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Comparació!$CW$22:$CX$22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Comparació!$CW$24:$CX$24</c:f>
              <c:numCache>
                <c:formatCode>0.0%</c:formatCode>
                <c:ptCount val="2"/>
                <c:pt idx="0">
                  <c:v>0.77300000000000002</c:v>
                </c:pt>
                <c:pt idx="1">
                  <c:v>0.22700000000000001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655936"/>
        <c:axId val="197657728"/>
        <c:axId val="0"/>
      </c:bar3DChart>
      <c:catAx>
        <c:axId val="197655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657728"/>
        <c:crosses val="autoZero"/>
        <c:auto val="1"/>
        <c:lblAlgn val="ctr"/>
        <c:lblOffset val="100"/>
        <c:noMultiLvlLbl val="0"/>
      </c:catAx>
      <c:valAx>
        <c:axId val="19765772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65593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d'Edificació de Barcelona (EPSEB) - Gènere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Comparació!$CR$38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Comparació!$CS$37:$CT$37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Comparació!$CS$38:$CT$38</c:f>
              <c:numCache>
                <c:formatCode>0.0%</c:formatCode>
                <c:ptCount val="2"/>
                <c:pt idx="0">
                  <c:v>0.65369999999999995</c:v>
                </c:pt>
                <c:pt idx="1">
                  <c:v>0.34620000000000001</c:v>
                </c:pt>
              </c:numCache>
            </c:numRef>
          </c:val>
        </c:ser>
        <c:ser>
          <c:idx val="1"/>
          <c:order val="1"/>
          <c:tx>
            <c:strRef>
              <c:f>Comparació!$CR$39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Comparació!$CS$37:$CT$37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Comparació!$CS$39:$CT$39</c:f>
              <c:numCache>
                <c:formatCode>0.0%</c:formatCode>
                <c:ptCount val="2"/>
                <c:pt idx="0">
                  <c:v>0.626</c:v>
                </c:pt>
                <c:pt idx="1">
                  <c:v>0.374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712896"/>
        <c:axId val="197718784"/>
        <c:axId val="0"/>
      </c:bar3DChart>
      <c:catAx>
        <c:axId val="197712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718784"/>
        <c:crosses val="autoZero"/>
        <c:auto val="1"/>
        <c:lblAlgn val="ctr"/>
        <c:lblOffset val="100"/>
        <c:noMultiLvlLbl val="0"/>
      </c:catAx>
      <c:valAx>
        <c:axId val="19771878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7128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d'Enginyeria de Manresa (EPSEM)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Comparació!$CV$38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Comparació!$CW$37:$CX$37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Comparació!$CW$38:$CX$38</c:f>
              <c:numCache>
                <c:formatCode>0.0%</c:formatCode>
                <c:ptCount val="2"/>
                <c:pt idx="0">
                  <c:v>0.87629999999999997</c:v>
                </c:pt>
                <c:pt idx="1">
                  <c:v>0.1236</c:v>
                </c:pt>
              </c:numCache>
            </c:numRef>
          </c:val>
        </c:ser>
        <c:ser>
          <c:idx val="1"/>
          <c:order val="1"/>
          <c:tx>
            <c:strRef>
              <c:f>Comparació!$CV$39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Comparació!$CW$37:$CX$37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Comparació!$CW$39:$CX$39</c:f>
              <c:numCache>
                <c:formatCode>0.0%</c:formatCode>
                <c:ptCount val="2"/>
                <c:pt idx="0">
                  <c:v>0.80800000000000005</c:v>
                </c:pt>
                <c:pt idx="1">
                  <c:v>0.192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503616"/>
        <c:axId val="197525888"/>
        <c:axId val="0"/>
      </c:bar3DChart>
      <c:catAx>
        <c:axId val="1975036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525888"/>
        <c:crosses val="autoZero"/>
        <c:auto val="1"/>
        <c:lblAlgn val="ctr"/>
        <c:lblOffset val="100"/>
        <c:noMultiLvlLbl val="0"/>
      </c:catAx>
      <c:valAx>
        <c:axId val="19752588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503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d'Enginyeria de Vilanova i la Geltrú (EPSEVG)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Comparació!$CR$53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Comparació!$CS$52:$CT$52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Comparació!$CS$53:$CT$53</c:f>
              <c:numCache>
                <c:formatCode>0.0%</c:formatCode>
                <c:ptCount val="2"/>
                <c:pt idx="0">
                  <c:v>0.85919999999999996</c:v>
                </c:pt>
                <c:pt idx="1">
                  <c:v>0.14069999999999999</c:v>
                </c:pt>
              </c:numCache>
            </c:numRef>
          </c:val>
        </c:ser>
        <c:ser>
          <c:idx val="1"/>
          <c:order val="1"/>
          <c:tx>
            <c:strRef>
              <c:f>Comparació!$CR$54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Comparació!$CS$52:$CT$52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Comparació!$CS$54:$CT$54</c:f>
              <c:numCache>
                <c:formatCode>0.0%</c:formatCode>
                <c:ptCount val="2"/>
                <c:pt idx="0">
                  <c:v>0.78300000000000003</c:v>
                </c:pt>
                <c:pt idx="1">
                  <c:v>0.217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556480"/>
        <c:axId val="197582848"/>
        <c:axId val="0"/>
      </c:bar3DChart>
      <c:catAx>
        <c:axId val="197556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582848"/>
        <c:crosses val="autoZero"/>
        <c:auto val="1"/>
        <c:lblAlgn val="ctr"/>
        <c:lblOffset val="100"/>
        <c:noMultiLvlLbl val="0"/>
      </c:catAx>
      <c:valAx>
        <c:axId val="19758284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556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Superior d'Agricultura de Barcelona (ESAB)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Comparació!$CV$53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Comparació!$CW$52:$CX$52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Comparació!$CW$53:$CX$53</c:f>
              <c:numCache>
                <c:formatCode>0.0%</c:formatCode>
                <c:ptCount val="2"/>
                <c:pt idx="0">
                  <c:v>0.61529999999999996</c:v>
                </c:pt>
                <c:pt idx="1">
                  <c:v>0.3846</c:v>
                </c:pt>
              </c:numCache>
            </c:numRef>
          </c:val>
        </c:ser>
        <c:ser>
          <c:idx val="1"/>
          <c:order val="1"/>
          <c:tx>
            <c:strRef>
              <c:f>Comparació!$CV$54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Comparació!$CW$52:$CX$52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Comparació!$CW$54:$CX$54</c:f>
              <c:numCache>
                <c:formatCode>0.0%</c:formatCode>
                <c:ptCount val="2"/>
                <c:pt idx="0">
                  <c:v>0.48399999999999999</c:v>
                </c:pt>
                <c:pt idx="1">
                  <c:v>0.51600000000000001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076288"/>
        <c:axId val="198077824"/>
        <c:axId val="0"/>
      </c:bar3DChart>
      <c:catAx>
        <c:axId val="198076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077824"/>
        <c:crosses val="autoZero"/>
        <c:auto val="1"/>
        <c:lblAlgn val="ctr"/>
        <c:lblOffset val="100"/>
        <c:noMultiLvlLbl val="0"/>
      </c:catAx>
      <c:valAx>
        <c:axId val="1980778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076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d'Arquitectura de Barcelona (ETSAB)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Comparació!$CR$68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Comparació!$CS$67:$CT$67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Comparació!$CS$68:$CT$68</c:f>
              <c:numCache>
                <c:formatCode>0.0%</c:formatCode>
                <c:ptCount val="2"/>
                <c:pt idx="0">
                  <c:v>0.44929999999999998</c:v>
                </c:pt>
                <c:pt idx="1">
                  <c:v>0.55059999999999998</c:v>
                </c:pt>
              </c:numCache>
            </c:numRef>
          </c:val>
        </c:ser>
        <c:ser>
          <c:idx val="1"/>
          <c:order val="1"/>
          <c:tx>
            <c:strRef>
              <c:f>Comparació!$CR$69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Comparació!$CS$67:$CT$67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Comparació!$CS$69:$CT$69</c:f>
              <c:numCache>
                <c:formatCode>0.0%</c:formatCode>
                <c:ptCount val="2"/>
                <c:pt idx="0">
                  <c:v>0.42</c:v>
                </c:pt>
                <c:pt idx="1">
                  <c:v>0.57999999999999996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989888"/>
        <c:axId val="197991424"/>
        <c:axId val="0"/>
      </c:bar3DChart>
      <c:catAx>
        <c:axId val="197989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991424"/>
        <c:crosses val="autoZero"/>
        <c:auto val="1"/>
        <c:lblAlgn val="ctr"/>
        <c:lblOffset val="100"/>
        <c:noMultiLvlLbl val="0"/>
      </c:catAx>
      <c:valAx>
        <c:axId val="1979914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989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d'Arquitectura del Vallès (ETSAV)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Comparació!$CV$68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Comparació!$CW$67:$CX$67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Comparació!$CW$68:$CX$68</c:f>
              <c:numCache>
                <c:formatCode>0.0%</c:formatCode>
                <c:ptCount val="2"/>
                <c:pt idx="0">
                  <c:v>0.55310000000000004</c:v>
                </c:pt>
                <c:pt idx="1">
                  <c:v>0.44679999999999997</c:v>
                </c:pt>
              </c:numCache>
            </c:numRef>
          </c:val>
        </c:ser>
        <c:ser>
          <c:idx val="1"/>
          <c:order val="1"/>
          <c:tx>
            <c:strRef>
              <c:f>Comparació!$CV$69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Comparació!$CW$67:$CX$67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Comparació!$CW$69:$CX$69</c:f>
              <c:numCache>
                <c:formatCode>0.0%</c:formatCode>
                <c:ptCount val="2"/>
                <c:pt idx="0">
                  <c:v>0.55800000000000005</c:v>
                </c:pt>
                <c:pt idx="1">
                  <c:v>0.442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042752"/>
        <c:axId val="198044288"/>
        <c:axId val="0"/>
      </c:bar3DChart>
      <c:catAx>
        <c:axId val="198042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044288"/>
        <c:crosses val="autoZero"/>
        <c:auto val="1"/>
        <c:lblAlgn val="ctr"/>
        <c:lblOffset val="100"/>
        <c:noMultiLvlLbl val="0"/>
      </c:catAx>
      <c:valAx>
        <c:axId val="19804428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042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de Camins, Canals i Ports de Barcelona (ETSECCPB)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Comparació!$CR$83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Comparació!$CS$82:$CT$82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Comparació!$CS$83:$CT$83</c:f>
              <c:numCache>
                <c:formatCode>0.0%</c:formatCode>
                <c:ptCount val="2"/>
                <c:pt idx="0">
                  <c:v>0.72909999999999997</c:v>
                </c:pt>
                <c:pt idx="1">
                  <c:v>0.27079999999999999</c:v>
                </c:pt>
              </c:numCache>
            </c:numRef>
          </c:val>
        </c:ser>
        <c:ser>
          <c:idx val="1"/>
          <c:order val="1"/>
          <c:tx>
            <c:strRef>
              <c:f>Comparació!$CR$84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Comparació!$CS$82:$CT$82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Comparació!$CS$84:$CT$84</c:f>
              <c:numCache>
                <c:formatCode>0.0%</c:formatCode>
                <c:ptCount val="2"/>
                <c:pt idx="0">
                  <c:v>0.64200000000000002</c:v>
                </c:pt>
                <c:pt idx="1">
                  <c:v>0.35799999999999998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230784"/>
        <c:axId val="198232320"/>
        <c:axId val="0"/>
      </c:bar3DChart>
      <c:catAx>
        <c:axId val="198230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232320"/>
        <c:crosses val="autoZero"/>
        <c:auto val="1"/>
        <c:lblAlgn val="ctr"/>
        <c:lblOffset val="100"/>
        <c:noMultiLvlLbl val="0"/>
      </c:catAx>
      <c:valAx>
        <c:axId val="1982323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230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Politècnica Superior d'Enginyeria de Vilanova i la Geltrú (EPSEVG)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Gràfics!$BH$30</c:f>
              <c:strCache>
                <c:ptCount val="1"/>
                <c:pt idx="0">
                  <c:v>Escola Politècnica Superior d'Enginyeria de Vilanova i la Geltrú (EPSEVG)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Gràfics!$BI$29:$BJ$29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Gràfics!$BI$30:$BJ$30</c:f>
              <c:numCache>
                <c:formatCode>0.0%</c:formatCode>
                <c:ptCount val="2"/>
                <c:pt idx="0">
                  <c:v>0.78300000000000003</c:v>
                </c:pt>
                <c:pt idx="1">
                  <c:v>0.217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d'Enginyeries Industrial i Aeronàutica de Terrassa (ETSEIAT)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Comparació!$CV$83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Comparació!$CW$82:$CX$82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Comparació!$CW$83:$CX$83</c:f>
              <c:numCache>
                <c:formatCode>0.0%</c:formatCode>
                <c:ptCount val="2"/>
                <c:pt idx="0">
                  <c:v>0.86109999999999998</c:v>
                </c:pt>
                <c:pt idx="1">
                  <c:v>0.13880000000000001</c:v>
                </c:pt>
              </c:numCache>
            </c:numRef>
          </c:val>
        </c:ser>
        <c:ser>
          <c:idx val="1"/>
          <c:order val="1"/>
          <c:tx>
            <c:strRef>
              <c:f>Comparació!$CV$84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Comparació!$CW$82:$CX$82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Comparació!$CW$84:$CX$84</c:f>
              <c:numCache>
                <c:formatCode>0.0%</c:formatCode>
                <c:ptCount val="2"/>
                <c:pt idx="0">
                  <c:v>0.84599999999999997</c:v>
                </c:pt>
                <c:pt idx="1">
                  <c:v>0.154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291840"/>
        <c:axId val="198293376"/>
        <c:axId val="0"/>
      </c:bar3DChart>
      <c:catAx>
        <c:axId val="198291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293376"/>
        <c:crosses val="autoZero"/>
        <c:auto val="1"/>
        <c:lblAlgn val="ctr"/>
        <c:lblOffset val="100"/>
        <c:noMultiLvlLbl val="0"/>
      </c:catAx>
      <c:valAx>
        <c:axId val="1982933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291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Industrial de Barcelona (ETSEIB)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Comparació!$CR$98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Comparació!$CS$97:$CT$97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Comparació!$CS$98:$CT$98</c:f>
              <c:numCache>
                <c:formatCode>0.0%</c:formatCode>
                <c:ptCount val="2"/>
                <c:pt idx="0">
                  <c:v>0.75580000000000003</c:v>
                </c:pt>
                <c:pt idx="1">
                  <c:v>0.24410000000000001</c:v>
                </c:pt>
              </c:numCache>
            </c:numRef>
          </c:val>
        </c:ser>
        <c:ser>
          <c:idx val="1"/>
          <c:order val="1"/>
          <c:tx>
            <c:strRef>
              <c:f>Comparació!$CR$99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Comparació!$CS$97:$CT$97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Comparació!$CS$99:$CT$99</c:f>
              <c:numCache>
                <c:formatCode>0.0%</c:formatCode>
                <c:ptCount val="2"/>
                <c:pt idx="0">
                  <c:v>0.73699999999999999</c:v>
                </c:pt>
                <c:pt idx="1">
                  <c:v>0.26300000000000001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356992"/>
        <c:axId val="198358528"/>
        <c:axId val="0"/>
      </c:bar3DChart>
      <c:catAx>
        <c:axId val="198356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358528"/>
        <c:crosses val="autoZero"/>
        <c:auto val="1"/>
        <c:lblAlgn val="ctr"/>
        <c:lblOffset val="100"/>
        <c:noMultiLvlLbl val="0"/>
      </c:catAx>
      <c:valAx>
        <c:axId val="19835852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356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de Telecomunicació de Barcelona (ETSETB)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Comparació!$CV$98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Comparació!$CW$97:$CX$97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Comparació!$CW$98:$CX$98</c:f>
              <c:numCache>
                <c:formatCode>0.0%</c:formatCode>
                <c:ptCount val="2"/>
                <c:pt idx="0">
                  <c:v>0.74219999999999997</c:v>
                </c:pt>
                <c:pt idx="1">
                  <c:v>0.25769999999999998</c:v>
                </c:pt>
              </c:numCache>
            </c:numRef>
          </c:val>
        </c:ser>
        <c:ser>
          <c:idx val="1"/>
          <c:order val="1"/>
          <c:tx>
            <c:strRef>
              <c:f>Comparació!$CV$99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Comparació!$CW$97:$CX$97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Comparació!$CW$99:$CX$99</c:f>
              <c:numCache>
                <c:formatCode>0.0%</c:formatCode>
                <c:ptCount val="2"/>
                <c:pt idx="0">
                  <c:v>0.76500000000000001</c:v>
                </c:pt>
                <c:pt idx="1">
                  <c:v>0.23499999999999999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385024"/>
        <c:axId val="198411392"/>
        <c:axId val="0"/>
      </c:bar3DChart>
      <c:catAx>
        <c:axId val="198385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411392"/>
        <c:crosses val="autoZero"/>
        <c:auto val="1"/>
        <c:lblAlgn val="ctr"/>
        <c:lblOffset val="100"/>
        <c:noMultiLvlLbl val="0"/>
      </c:catAx>
      <c:valAx>
        <c:axId val="1984113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385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Universitària d'Enginyeria Tècnica Industrial de Barcelona (EUETIB)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Comparació!$CR$113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Comparació!$CS$112:$CT$112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Comparació!$CS$113:$CT$113</c:f>
              <c:numCache>
                <c:formatCode>0.0%</c:formatCode>
                <c:ptCount val="2"/>
                <c:pt idx="0">
                  <c:v>0.78569999999999995</c:v>
                </c:pt>
                <c:pt idx="1">
                  <c:v>0.2142</c:v>
                </c:pt>
              </c:numCache>
            </c:numRef>
          </c:val>
        </c:ser>
        <c:ser>
          <c:idx val="1"/>
          <c:order val="1"/>
          <c:tx>
            <c:strRef>
              <c:f>Comparació!$CR$114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Comparació!$CS$112:$CT$112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Comparació!$CS$114:$CT$114</c:f>
              <c:numCache>
                <c:formatCode>0.0%</c:formatCode>
                <c:ptCount val="2"/>
                <c:pt idx="0">
                  <c:v>0.81599999999999995</c:v>
                </c:pt>
                <c:pt idx="1">
                  <c:v>0.184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581248"/>
        <c:axId val="198583040"/>
        <c:axId val="0"/>
      </c:bar3DChart>
      <c:catAx>
        <c:axId val="198581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583040"/>
        <c:crosses val="autoZero"/>
        <c:auto val="1"/>
        <c:lblAlgn val="ctr"/>
        <c:lblOffset val="100"/>
        <c:noMultiLvlLbl val="0"/>
      </c:catAx>
      <c:valAx>
        <c:axId val="19858304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5812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d'informàtica de Barcelona (FIB)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Comparació!$CR$128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Comparació!$CS$127:$CT$127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Comparació!$CS$128:$CT$128</c:f>
              <c:numCache>
                <c:formatCode>0.0%</c:formatCode>
                <c:ptCount val="2"/>
                <c:pt idx="0">
                  <c:v>0.93830000000000002</c:v>
                </c:pt>
                <c:pt idx="1">
                  <c:v>6.1600000000000002E-2</c:v>
                </c:pt>
              </c:numCache>
            </c:numRef>
          </c:val>
        </c:ser>
        <c:ser>
          <c:idx val="1"/>
          <c:order val="1"/>
          <c:tx>
            <c:strRef>
              <c:f>Comparació!$CR$129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Comparació!$CS$127:$CT$127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Comparació!$CS$129:$CT$129</c:f>
              <c:numCache>
                <c:formatCode>0.0%</c:formatCode>
                <c:ptCount val="2"/>
                <c:pt idx="0">
                  <c:v>0.88400000000000001</c:v>
                </c:pt>
                <c:pt idx="1">
                  <c:v>0.11600000000000001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519424"/>
        <c:axId val="198529408"/>
        <c:axId val="0"/>
      </c:bar3DChart>
      <c:catAx>
        <c:axId val="198519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529408"/>
        <c:crosses val="autoZero"/>
        <c:auto val="1"/>
        <c:lblAlgn val="ctr"/>
        <c:lblOffset val="100"/>
        <c:noMultiLvlLbl val="0"/>
      </c:catAx>
      <c:valAx>
        <c:axId val="19852940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519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de Matemàtiques i Estadística (FME)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Comparació!$CV$128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Comparació!$CW$127:$CX$127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Comparació!$CW$128:$CX$128</c:f>
              <c:numCache>
                <c:formatCode>0.0%</c:formatCode>
                <c:ptCount val="2"/>
                <c:pt idx="0">
                  <c:v>0.61529999999999996</c:v>
                </c:pt>
                <c:pt idx="1">
                  <c:v>0.3846</c:v>
                </c:pt>
              </c:numCache>
            </c:numRef>
          </c:val>
        </c:ser>
        <c:ser>
          <c:idx val="1"/>
          <c:order val="1"/>
          <c:tx>
            <c:strRef>
              <c:f>Comparació!$CV$129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Comparació!$CW$127:$CX$127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Comparació!$CW$129:$CX$129</c:f>
              <c:numCache>
                <c:formatCode>0.0%</c:formatCode>
                <c:ptCount val="2"/>
                <c:pt idx="0">
                  <c:v>0.71399999999999997</c:v>
                </c:pt>
                <c:pt idx="1">
                  <c:v>0.28599999999999998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568192"/>
        <c:axId val="198656000"/>
        <c:axId val="0"/>
      </c:bar3DChart>
      <c:catAx>
        <c:axId val="1985681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656000"/>
        <c:crosses val="autoZero"/>
        <c:auto val="1"/>
        <c:lblAlgn val="ctr"/>
        <c:lblOffset val="100"/>
        <c:noMultiLvlLbl val="0"/>
      </c:catAx>
      <c:valAx>
        <c:axId val="1986560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568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de Nàutica de Barcelona (FNB) - Gènere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Comparació!$CR$143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7625433061291699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591306297967924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 anchor="t" anchorCtr="1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Comparació!$CS$142:$CT$142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Comparació!$CS$143:$CT$143</c:f>
              <c:numCache>
                <c:formatCode>0.0%</c:formatCode>
                <c:ptCount val="2"/>
                <c:pt idx="0">
                  <c:v>0.8478</c:v>
                </c:pt>
                <c:pt idx="1">
                  <c:v>0.15210000000000001</c:v>
                </c:pt>
              </c:numCache>
            </c:numRef>
          </c:val>
        </c:ser>
        <c:ser>
          <c:idx val="1"/>
          <c:order val="1"/>
          <c:tx>
            <c:strRef>
              <c:f>Comparació!$CR$144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100346449033401E-2"/>
                  <c:y val="-3.2407407407407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75606285808392E-2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Comparació!$CS$142:$CT$142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Comparació!$CS$144:$CT$144</c:f>
              <c:numCache>
                <c:formatCode>0.0%</c:formatCode>
                <c:ptCount val="2"/>
                <c:pt idx="0">
                  <c:v>0.78700000000000003</c:v>
                </c:pt>
                <c:pt idx="1">
                  <c:v>0.21299999999999999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686976"/>
        <c:axId val="198701056"/>
        <c:axId val="0"/>
      </c:bar3DChart>
      <c:catAx>
        <c:axId val="1986869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701056"/>
        <c:crosses val="autoZero"/>
        <c:auto val="1"/>
        <c:lblAlgn val="ctr"/>
        <c:lblOffset val="100"/>
        <c:noMultiLvlLbl val="0"/>
      </c:catAx>
      <c:valAx>
        <c:axId val="19870105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6869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Centre De La Imatge I La Tecnologia Multimèdia (CITM)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Comparació!$CV$143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rgbClr val="4070AA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7.6404504296199204E-3"/>
                  <c:y val="-9.2516979051096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Comparació!$CW$142:$CY$142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Comparació!$CW$143:$CY$143</c:f>
              <c:numCache>
                <c:formatCode>0.0%</c:formatCode>
                <c:ptCount val="3"/>
                <c:pt idx="0">
                  <c:v>0.5</c:v>
                </c:pt>
                <c:pt idx="1">
                  <c:v>0.23519999999999999</c:v>
                </c:pt>
                <c:pt idx="2">
                  <c:v>0.26469999999999999</c:v>
                </c:pt>
              </c:numCache>
            </c:numRef>
          </c:val>
        </c:ser>
        <c:ser>
          <c:idx val="1"/>
          <c:order val="1"/>
          <c:tx>
            <c:strRef>
              <c:f>Comparació!$CV$144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62E-2"/>
                  <c:y val="-9.2516979051096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Comparació!$CW$142:$CY$142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Comparació!$CW$144:$CY$144</c:f>
              <c:numCache>
                <c:formatCode>0.0%</c:formatCode>
                <c:ptCount val="3"/>
                <c:pt idx="0">
                  <c:v>0.78600000000000003</c:v>
                </c:pt>
                <c:pt idx="1">
                  <c:v>0.14299999999999999</c:v>
                </c:pt>
                <c:pt idx="2">
                  <c:v>7.0999999999999994E-2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736320"/>
        <c:axId val="197737856"/>
        <c:axId val="0"/>
      </c:bar3DChart>
      <c:catAx>
        <c:axId val="197736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737856"/>
        <c:crosses val="autoZero"/>
        <c:auto val="1"/>
        <c:lblAlgn val="ctr"/>
        <c:lblOffset val="100"/>
        <c:noMultiLvlLbl val="0"/>
      </c:catAx>
      <c:valAx>
        <c:axId val="19773785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7363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d'Igualada (EEI)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Comparació!$CR$157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1821791722691958E-2"/>
                  <c:y val="-2.3129231406188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Comparació!$CS$156:$CU$156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Comparació!$CS$157:$CU$157</c:f>
              <c:numCache>
                <c:formatCode>0.0%</c:formatCode>
                <c:ptCount val="3"/>
                <c:pt idx="0">
                  <c:v>0.5</c:v>
                </c:pt>
                <c:pt idx="1">
                  <c:v>0.3</c:v>
                </c:pt>
                <c:pt idx="2">
                  <c:v>0.2</c:v>
                </c:pt>
              </c:numCache>
            </c:numRef>
          </c:val>
        </c:ser>
        <c:ser>
          <c:idx val="1"/>
          <c:order val="1"/>
          <c:tx>
            <c:strRef>
              <c:f>Comparació!$CR$158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Comparació!$CS$156:$CU$156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Comparació!$CS$158:$CU$158</c:f>
              <c:numCache>
                <c:formatCode>0.0%</c:formatCode>
                <c:ptCount val="3"/>
                <c:pt idx="0">
                  <c:v>0.64500000000000002</c:v>
                </c:pt>
                <c:pt idx="1">
                  <c:v>0.22600000000000001</c:v>
                </c:pt>
                <c:pt idx="2">
                  <c:v>0.129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875584"/>
        <c:axId val="197877120"/>
        <c:axId val="0"/>
      </c:bar3DChart>
      <c:catAx>
        <c:axId val="197875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877120"/>
        <c:crosses val="autoZero"/>
        <c:auto val="1"/>
        <c:lblAlgn val="ctr"/>
        <c:lblOffset val="100"/>
        <c:noMultiLvlLbl val="0"/>
      </c:catAx>
      <c:valAx>
        <c:axId val="1978771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8755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de Terrassa (EET)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Comparació!$CW$157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Comparació!$CX$156:$CZ$156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Comparació!$CX$157:$CZ$157</c:f>
              <c:numCache>
                <c:formatCode>0.0%</c:formatCode>
                <c:ptCount val="3"/>
                <c:pt idx="0">
                  <c:v>0.6875</c:v>
                </c:pt>
                <c:pt idx="1">
                  <c:v>0.26419999999999999</c:v>
                </c:pt>
                <c:pt idx="2">
                  <c:v>4.82E-2</c:v>
                </c:pt>
              </c:numCache>
            </c:numRef>
          </c:val>
        </c:ser>
        <c:ser>
          <c:idx val="1"/>
          <c:order val="1"/>
          <c:tx>
            <c:strRef>
              <c:f>Comparació!$CW$158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Comparació!$CX$156:$CZ$156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Comparació!$CX$158:$CZ$158</c:f>
              <c:numCache>
                <c:formatCode>0.0%</c:formatCode>
                <c:ptCount val="3"/>
                <c:pt idx="0">
                  <c:v>0.73899999999999999</c:v>
                </c:pt>
                <c:pt idx="1">
                  <c:v>0.24</c:v>
                </c:pt>
                <c:pt idx="2">
                  <c:v>2.1000000000000001E-2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797760"/>
        <c:axId val="197798912"/>
        <c:axId val="0"/>
      </c:bar3DChart>
      <c:catAx>
        <c:axId val="197797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798912"/>
        <c:crosses val="autoZero"/>
        <c:auto val="1"/>
        <c:lblAlgn val="ctr"/>
        <c:lblOffset val="100"/>
        <c:noMultiLvlLbl val="0"/>
      </c:catAx>
      <c:valAx>
        <c:axId val="19779891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797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Superior d'Agricultura de Barcelona (ESAB)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Gràfics!$BH$33</c:f>
              <c:strCache>
                <c:ptCount val="1"/>
                <c:pt idx="0">
                  <c:v>Escola Superior d'Agricultura de Barcelona (ESAB)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Gràfics!$BI$32:$BJ$32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Gràfics!$BI$33:$BJ$33</c:f>
              <c:numCache>
                <c:formatCode>0.0%</c:formatCode>
                <c:ptCount val="2"/>
                <c:pt idx="0">
                  <c:v>0.48399999999999999</c:v>
                </c:pt>
                <c:pt idx="1">
                  <c:v>0.51600000000000001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d'Enginyeria de Telecomunicació i Aeroespacial de Castelldefels (EETAC)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Comparació!$CR$178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Comparació!$CS$177:$CU$177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Comparació!$CS$178:$CU$178</c:f>
              <c:numCache>
                <c:formatCode>0.0%</c:formatCode>
                <c:ptCount val="3"/>
                <c:pt idx="0">
                  <c:v>0.83009999999999995</c:v>
                </c:pt>
                <c:pt idx="1">
                  <c:v>0.13200000000000001</c:v>
                </c:pt>
                <c:pt idx="2">
                  <c:v>3.7699999999999997E-2</c:v>
                </c:pt>
              </c:numCache>
            </c:numRef>
          </c:val>
        </c:ser>
        <c:ser>
          <c:idx val="1"/>
          <c:order val="1"/>
          <c:tx>
            <c:strRef>
              <c:f>Comparació!$CR$179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Comparació!$CS$177:$CU$177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Comparació!$CS$179:$CU$179</c:f>
              <c:numCache>
                <c:formatCode>0.0%</c:formatCode>
                <c:ptCount val="3"/>
                <c:pt idx="0">
                  <c:v>0.9</c:v>
                </c:pt>
                <c:pt idx="1">
                  <c:v>6.4000000000000001E-2</c:v>
                </c:pt>
                <c:pt idx="2">
                  <c:v>3.5999999999999997E-2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850240"/>
        <c:axId val="197851776"/>
        <c:axId val="0"/>
      </c:bar3DChart>
      <c:catAx>
        <c:axId val="1978502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851776"/>
        <c:crosses val="autoZero"/>
        <c:auto val="1"/>
        <c:lblAlgn val="ctr"/>
        <c:lblOffset val="100"/>
        <c:noMultiLvlLbl val="0"/>
      </c:catAx>
      <c:valAx>
        <c:axId val="1978517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8502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d'Edificació de Barcelona (EPSEB)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Comparació!$CW$178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Comparació!$CX$177:$CZ$177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Comparació!$CX$178:$CZ$178</c:f>
              <c:numCache>
                <c:formatCode>0.0%</c:formatCode>
                <c:ptCount val="3"/>
                <c:pt idx="0">
                  <c:v>0.54920000000000002</c:v>
                </c:pt>
                <c:pt idx="1">
                  <c:v>0.36709999999999998</c:v>
                </c:pt>
                <c:pt idx="2">
                  <c:v>8.3500000000000005E-2</c:v>
                </c:pt>
              </c:numCache>
            </c:numRef>
          </c:val>
        </c:ser>
        <c:ser>
          <c:idx val="1"/>
          <c:order val="1"/>
          <c:tx>
            <c:strRef>
              <c:f>Comparació!$CW$179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Comparació!$CX$177:$CZ$177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Comparació!$CX$179:$CZ$179</c:f>
              <c:numCache>
                <c:formatCode>0.0%</c:formatCode>
                <c:ptCount val="3"/>
                <c:pt idx="0">
                  <c:v>0.54</c:v>
                </c:pt>
                <c:pt idx="1">
                  <c:v>0.39900000000000002</c:v>
                </c:pt>
                <c:pt idx="2">
                  <c:v>6.0999999999999999E-2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7968640"/>
        <c:axId val="197970176"/>
        <c:axId val="0"/>
      </c:bar3DChart>
      <c:catAx>
        <c:axId val="19796864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7970176"/>
        <c:crosses val="autoZero"/>
        <c:auto val="1"/>
        <c:lblAlgn val="ctr"/>
        <c:lblOffset val="100"/>
        <c:noMultiLvlLbl val="0"/>
      </c:catAx>
      <c:valAx>
        <c:axId val="19797017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7968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d'Enginyeria de Manresa (EPSEM)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Comparació!$CR$193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Comparació!$CS$192:$CU$192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Comparació!$CS$193:$CU$193</c:f>
              <c:numCache>
                <c:formatCode>0.0%</c:formatCode>
                <c:ptCount val="3"/>
                <c:pt idx="0">
                  <c:v>0.7258</c:v>
                </c:pt>
                <c:pt idx="1">
                  <c:v>0.215</c:v>
                </c:pt>
                <c:pt idx="2">
                  <c:v>5.91E-2</c:v>
                </c:pt>
              </c:numCache>
            </c:numRef>
          </c:val>
        </c:ser>
        <c:ser>
          <c:idx val="1"/>
          <c:order val="1"/>
          <c:tx>
            <c:strRef>
              <c:f>Comparació!$CR$194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Comparació!$CS$192:$CU$192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Comparació!$CS$194:$CU$194</c:f>
              <c:numCache>
                <c:formatCode>0.0%</c:formatCode>
                <c:ptCount val="3"/>
                <c:pt idx="0">
                  <c:v>0.68400000000000005</c:v>
                </c:pt>
                <c:pt idx="1">
                  <c:v>0.26400000000000001</c:v>
                </c:pt>
                <c:pt idx="2">
                  <c:v>5.1999999999999998E-2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077888"/>
        <c:axId val="199079424"/>
        <c:axId val="0"/>
      </c:bar3DChart>
      <c:catAx>
        <c:axId val="199077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079424"/>
        <c:crosses val="autoZero"/>
        <c:auto val="1"/>
        <c:lblAlgn val="ctr"/>
        <c:lblOffset val="100"/>
        <c:noMultiLvlLbl val="0"/>
      </c:catAx>
      <c:valAx>
        <c:axId val="1990794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077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Politècnica Superior d'Enginyeria de Vilanova i la Geltrú (EPSEVG)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Comparació!$CW$193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155662706561555E-2"/>
                  <c:y val="-1.3877393317356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495126977424322E-2"/>
                  <c:y val="-2.3118316929481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Comparació!$CX$192:$CZ$192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Comparació!$CX$193:$CZ$193</c:f>
              <c:numCache>
                <c:formatCode>0.0%</c:formatCode>
                <c:ptCount val="3"/>
                <c:pt idx="0">
                  <c:v>0.67330000000000001</c:v>
                </c:pt>
                <c:pt idx="1">
                  <c:v>0.27629999999999999</c:v>
                </c:pt>
                <c:pt idx="2">
                  <c:v>5.0200000000000002E-2</c:v>
                </c:pt>
              </c:numCache>
            </c:numRef>
          </c:val>
        </c:ser>
        <c:ser>
          <c:idx val="1"/>
          <c:order val="1"/>
          <c:tx>
            <c:strRef>
              <c:f>Comparació!$CW$194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06420850694E-2"/>
                  <c:y val="-3.2359240541605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Comparació!$CX$192:$CZ$192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Comparació!$CX$194:$CZ$194</c:f>
              <c:numCache>
                <c:formatCode>0.0%</c:formatCode>
                <c:ptCount val="3"/>
                <c:pt idx="0">
                  <c:v>0.57499999999999996</c:v>
                </c:pt>
                <c:pt idx="1">
                  <c:v>0.39200000000000002</c:v>
                </c:pt>
                <c:pt idx="2">
                  <c:v>3.3000000000000002E-2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105920"/>
        <c:axId val="199148672"/>
        <c:axId val="0"/>
      </c:bar3DChart>
      <c:catAx>
        <c:axId val="199105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148672"/>
        <c:crosses val="autoZero"/>
        <c:auto val="1"/>
        <c:lblAlgn val="ctr"/>
        <c:lblOffset val="100"/>
        <c:noMultiLvlLbl val="0"/>
      </c:catAx>
      <c:valAx>
        <c:axId val="19914867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105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Superior d'Agricultura de Barcelona (ESAB)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Comparació!$CR$208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Comparació!$CS$207:$CU$207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Comparació!$CS$208:$CU$208</c:f>
              <c:numCache>
                <c:formatCode>0.0%</c:formatCode>
                <c:ptCount val="3"/>
                <c:pt idx="0">
                  <c:v>0.80759999999999998</c:v>
                </c:pt>
                <c:pt idx="1">
                  <c:v>0.1153</c:v>
                </c:pt>
                <c:pt idx="2">
                  <c:v>7.6899999999999996E-2</c:v>
                </c:pt>
              </c:numCache>
            </c:numRef>
          </c:val>
        </c:ser>
        <c:ser>
          <c:idx val="1"/>
          <c:order val="1"/>
          <c:tx>
            <c:strRef>
              <c:f>Comparació!$CR$209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Comparació!$CS$207:$CU$207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Comparació!$CS$209:$CU$209</c:f>
              <c:numCache>
                <c:formatCode>0.0%</c:formatCode>
                <c:ptCount val="3"/>
                <c:pt idx="0">
                  <c:v>0.77400000000000002</c:v>
                </c:pt>
                <c:pt idx="1">
                  <c:v>0.129</c:v>
                </c:pt>
                <c:pt idx="2">
                  <c:v>9.7000000000000003E-2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855680"/>
        <c:axId val="198861568"/>
        <c:axId val="0"/>
      </c:bar3DChart>
      <c:catAx>
        <c:axId val="1988556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861568"/>
        <c:crosses val="autoZero"/>
        <c:auto val="1"/>
        <c:lblAlgn val="ctr"/>
        <c:lblOffset val="100"/>
        <c:noMultiLvlLbl val="0"/>
      </c:catAx>
      <c:valAx>
        <c:axId val="19886156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855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d'Arquitectura de Barcelona (ETSAB)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Comparació!$CW$208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Comparació!$CX$207:$CZ$207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Comparació!$CX$208:$CZ$208</c:f>
              <c:numCache>
                <c:formatCode>0.0%</c:formatCode>
                <c:ptCount val="3"/>
                <c:pt idx="0">
                  <c:v>0.93030000000000002</c:v>
                </c:pt>
                <c:pt idx="1">
                  <c:v>1.89E-2</c:v>
                </c:pt>
                <c:pt idx="2">
                  <c:v>5.0599999999999999E-2</c:v>
                </c:pt>
              </c:numCache>
            </c:numRef>
          </c:val>
        </c:ser>
        <c:ser>
          <c:idx val="1"/>
          <c:order val="1"/>
          <c:tx>
            <c:strRef>
              <c:f>Comparació!$CW$209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Comparació!$CX$207:$CZ$207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Comparació!$CX$209:$CZ$209</c:f>
              <c:numCache>
                <c:formatCode>0.0%</c:formatCode>
                <c:ptCount val="3"/>
                <c:pt idx="0">
                  <c:v>0.94099999999999995</c:v>
                </c:pt>
                <c:pt idx="1">
                  <c:v>4.1000000000000002E-2</c:v>
                </c:pt>
                <c:pt idx="2">
                  <c:v>1.7999999999999999E-2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8924928"/>
        <c:axId val="198939008"/>
        <c:axId val="0"/>
      </c:bar3DChart>
      <c:catAx>
        <c:axId val="198924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939008"/>
        <c:crosses val="autoZero"/>
        <c:auto val="1"/>
        <c:lblAlgn val="ctr"/>
        <c:lblOffset val="100"/>
        <c:noMultiLvlLbl val="0"/>
      </c:catAx>
      <c:valAx>
        <c:axId val="19893900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8924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d'Arquitectura del Vallès (ETSAV)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Comparació!$CR$222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Comparació!$CS$221:$CU$221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Comparació!$CS$222:$CU$222</c:f>
              <c:numCache>
                <c:formatCode>0.0%</c:formatCode>
                <c:ptCount val="3"/>
                <c:pt idx="0">
                  <c:v>0.74460000000000004</c:v>
                </c:pt>
                <c:pt idx="1">
                  <c:v>0.19139999999999999</c:v>
                </c:pt>
                <c:pt idx="2">
                  <c:v>6.3799999999999996E-2</c:v>
                </c:pt>
              </c:numCache>
            </c:numRef>
          </c:val>
        </c:ser>
        <c:ser>
          <c:idx val="1"/>
          <c:order val="1"/>
          <c:tx>
            <c:strRef>
              <c:f>Comparació!$CR$223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Comparació!$CS$221:$CU$221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Comparació!$CS$223:$CU$223</c:f>
              <c:numCache>
                <c:formatCode>0.0%</c:formatCode>
                <c:ptCount val="3"/>
                <c:pt idx="0">
                  <c:v>0.83699999999999997</c:v>
                </c:pt>
                <c:pt idx="1">
                  <c:v>0.11600000000000001</c:v>
                </c:pt>
                <c:pt idx="2">
                  <c:v>4.7E-2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440256"/>
        <c:axId val="199441792"/>
        <c:axId val="0"/>
      </c:bar3DChart>
      <c:catAx>
        <c:axId val="199440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441792"/>
        <c:crosses val="autoZero"/>
        <c:auto val="1"/>
        <c:lblAlgn val="ctr"/>
        <c:lblOffset val="100"/>
        <c:noMultiLvlLbl val="0"/>
      </c:catAx>
      <c:valAx>
        <c:axId val="19944179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4402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de Camins, Canals i Ports de Barcelona (ETSECCPB)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Comparació!$CW$222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Comparació!$CX$221:$CZ$221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Comparació!$CX$222:$CZ$222</c:f>
              <c:numCache>
                <c:formatCode>0.0%</c:formatCode>
                <c:ptCount val="3"/>
                <c:pt idx="0">
                  <c:v>0.85409999999999997</c:v>
                </c:pt>
                <c:pt idx="1">
                  <c:v>0.1041</c:v>
                </c:pt>
                <c:pt idx="2">
                  <c:v>4.1599999999999998E-2</c:v>
                </c:pt>
              </c:numCache>
            </c:numRef>
          </c:val>
        </c:ser>
        <c:ser>
          <c:idx val="1"/>
          <c:order val="1"/>
          <c:tx>
            <c:strRef>
              <c:f>Comparació!$CW$223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Comparació!$CX$221:$CZ$221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Comparació!$CX$223:$CZ$223</c:f>
              <c:numCache>
                <c:formatCode>0.0%</c:formatCode>
                <c:ptCount val="3"/>
                <c:pt idx="0">
                  <c:v>0.94</c:v>
                </c:pt>
                <c:pt idx="1">
                  <c:v>0.03</c:v>
                </c:pt>
                <c:pt idx="2">
                  <c:v>0.03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480832"/>
        <c:axId val="199482368"/>
        <c:axId val="0"/>
      </c:bar3DChart>
      <c:catAx>
        <c:axId val="199480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482368"/>
        <c:crosses val="autoZero"/>
        <c:auto val="1"/>
        <c:lblAlgn val="ctr"/>
        <c:lblOffset val="100"/>
        <c:noMultiLvlLbl val="0"/>
      </c:catAx>
      <c:valAx>
        <c:axId val="19948236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480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d'Enginyeries Industrial i Aeronàutica de Terrassa (ETSEIAT)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Comparació!$CR$238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Comparació!$CS$237:$CU$237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Comparació!$CS$238:$CU$238</c:f>
              <c:numCache>
                <c:formatCode>0.0%</c:formatCode>
                <c:ptCount val="3"/>
                <c:pt idx="0">
                  <c:v>0.96660000000000001</c:v>
                </c:pt>
                <c:pt idx="1">
                  <c:v>0</c:v>
                </c:pt>
                <c:pt idx="2">
                  <c:v>3.3300000000000003E-2</c:v>
                </c:pt>
              </c:numCache>
            </c:numRef>
          </c:val>
        </c:ser>
        <c:ser>
          <c:idx val="1"/>
          <c:order val="1"/>
          <c:tx>
            <c:strRef>
              <c:f>Comparació!$CR$239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Comparació!$CS$237:$CU$237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Comparació!$CS$239:$CU$239</c:f>
              <c:numCache>
                <c:formatCode>0.0%</c:formatCode>
                <c:ptCount val="3"/>
                <c:pt idx="0">
                  <c:v>0.97</c:v>
                </c:pt>
                <c:pt idx="1">
                  <c:v>1.2E-2</c:v>
                </c:pt>
                <c:pt idx="2">
                  <c:v>1.7999999999999999E-2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218304"/>
        <c:axId val="199219840"/>
        <c:axId val="0"/>
      </c:bar3DChart>
      <c:catAx>
        <c:axId val="199218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219840"/>
        <c:crosses val="autoZero"/>
        <c:auto val="1"/>
        <c:lblAlgn val="ctr"/>
        <c:lblOffset val="100"/>
        <c:noMultiLvlLbl val="0"/>
      </c:catAx>
      <c:valAx>
        <c:axId val="19921984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218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Industrial de Barcelona (ETSEIB)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Comparació!$CW$238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Comparació!$CX$237:$CZ$237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Comparació!$CX$238:$CZ$238</c:f>
              <c:numCache>
                <c:formatCode>0.0%</c:formatCode>
                <c:ptCount val="3"/>
                <c:pt idx="0">
                  <c:v>0.96970000000000001</c:v>
                </c:pt>
                <c:pt idx="1">
                  <c:v>2.0899999999999998E-2</c:v>
                </c:pt>
                <c:pt idx="2">
                  <c:v>9.2999999999999992E-3</c:v>
                </c:pt>
              </c:numCache>
            </c:numRef>
          </c:val>
        </c:ser>
        <c:ser>
          <c:idx val="1"/>
          <c:order val="1"/>
          <c:tx>
            <c:strRef>
              <c:f>Comparació!$CW$239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Comparació!$CX$237:$CZ$237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Comparació!$CX$239:$CZ$239</c:f>
              <c:numCache>
                <c:formatCode>0.0%</c:formatCode>
                <c:ptCount val="3"/>
                <c:pt idx="0">
                  <c:v>0.99399999999999999</c:v>
                </c:pt>
                <c:pt idx="1">
                  <c:v>0</c:v>
                </c:pt>
                <c:pt idx="2">
                  <c:v>6.0000000000000001E-3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267072"/>
        <c:axId val="199268608"/>
        <c:axId val="0"/>
      </c:bar3DChart>
      <c:catAx>
        <c:axId val="199267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268608"/>
        <c:crosses val="autoZero"/>
        <c:auto val="1"/>
        <c:lblAlgn val="ctr"/>
        <c:lblOffset val="100"/>
        <c:noMultiLvlLbl val="0"/>
      </c:catAx>
      <c:valAx>
        <c:axId val="19926860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267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d'Arquitectura de Barcelona (ETSAB)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Gràfics!$BH$36</c:f>
              <c:strCache>
                <c:ptCount val="1"/>
                <c:pt idx="0">
                  <c:v>Escola Tècnica Superior d'Arquitectura de Barcelona (ETSAB)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Gràfics!$BI$35:$BJ$35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Gràfics!$BI$36:$BJ$36</c:f>
              <c:numCache>
                <c:formatCode>0.0%</c:formatCode>
                <c:ptCount val="2"/>
                <c:pt idx="0">
                  <c:v>0.42</c:v>
                </c:pt>
                <c:pt idx="1">
                  <c:v>0.57999999999999996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Tècnica Superior d'Enginyeria de Telecomunicació de Barcelona (ETSETB)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Comparació!$CR$252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1821791722691984E-2"/>
                  <c:y val="-2.3129231406188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Comparació!$CS$251:$CU$251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Comparació!$CS$252:$CU$252</c:f>
              <c:numCache>
                <c:formatCode>0.0%</c:formatCode>
                <c:ptCount val="3"/>
                <c:pt idx="0">
                  <c:v>0.7319</c:v>
                </c:pt>
                <c:pt idx="1">
                  <c:v>0.10390000000000001</c:v>
                </c:pt>
                <c:pt idx="2">
                  <c:v>0.16489999999999999</c:v>
                </c:pt>
              </c:numCache>
            </c:numRef>
          </c:val>
        </c:ser>
        <c:ser>
          <c:idx val="1"/>
          <c:order val="1"/>
          <c:tx>
            <c:strRef>
              <c:f>Comparació!$CR$253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Comparació!$CS$251:$CU$251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Comparació!$CS$253:$CU$253</c:f>
              <c:numCache>
                <c:formatCode>0.0%</c:formatCode>
                <c:ptCount val="3"/>
                <c:pt idx="0">
                  <c:v>0.879</c:v>
                </c:pt>
                <c:pt idx="1">
                  <c:v>9.0999999999999998E-2</c:v>
                </c:pt>
                <c:pt idx="2">
                  <c:v>0.03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348608"/>
        <c:axId val="199350144"/>
        <c:axId val="0"/>
      </c:bar3DChart>
      <c:catAx>
        <c:axId val="199348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350144"/>
        <c:crosses val="autoZero"/>
        <c:auto val="1"/>
        <c:lblAlgn val="ctr"/>
        <c:lblOffset val="100"/>
        <c:noMultiLvlLbl val="0"/>
      </c:catAx>
      <c:valAx>
        <c:axId val="19935014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3486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Escola Universitària d'Enginyeria Tècnica Industrial de Barcelona (EUETIB)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Comparació!$CW$252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Comparació!$CX$251:$CZ$251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Comparació!$CX$252:$CZ$252</c:f>
              <c:numCache>
                <c:formatCode>0.0%</c:formatCode>
                <c:ptCount val="3"/>
                <c:pt idx="0">
                  <c:v>0.81740000000000002</c:v>
                </c:pt>
                <c:pt idx="1">
                  <c:v>0.1507</c:v>
                </c:pt>
                <c:pt idx="2">
                  <c:v>3.1699999999999999E-2</c:v>
                </c:pt>
              </c:numCache>
            </c:numRef>
          </c:val>
        </c:ser>
        <c:ser>
          <c:idx val="1"/>
          <c:order val="1"/>
          <c:tx>
            <c:strRef>
              <c:f>Comparació!$CW$253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Comparació!$CX$251:$CZ$251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Comparació!$CX$253:$CZ$253</c:f>
              <c:numCache>
                <c:formatCode>0.0%</c:formatCode>
                <c:ptCount val="3"/>
                <c:pt idx="0">
                  <c:v>0.88300000000000001</c:v>
                </c:pt>
                <c:pt idx="1">
                  <c:v>8.7999999999999995E-2</c:v>
                </c:pt>
                <c:pt idx="2">
                  <c:v>2.9000000000000001E-2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385088"/>
        <c:axId val="199386624"/>
        <c:axId val="0"/>
      </c:bar3DChart>
      <c:catAx>
        <c:axId val="199385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386624"/>
        <c:crosses val="autoZero"/>
        <c:auto val="1"/>
        <c:lblAlgn val="ctr"/>
        <c:lblOffset val="100"/>
        <c:noMultiLvlLbl val="0"/>
      </c:catAx>
      <c:valAx>
        <c:axId val="1993866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385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d'Òptica i Optometria</a:t>
            </a:r>
            <a:r>
              <a:rPr lang="es-ES" baseline="0"/>
              <a:t> de Terrassa </a:t>
            </a:r>
            <a:r>
              <a:rPr lang="es-ES"/>
              <a:t>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0523496537538657E-2"/>
          <c:y val="0.23240922884492457"/>
          <c:w val="0.93895300692492267"/>
          <c:h val="0.494374860613037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Comparació!$CR$268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Comparació!$CS$267:$CU$267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Comparació!$CS$268:$CU$268</c:f>
              <c:numCache>
                <c:formatCode>0.0%</c:formatCode>
                <c:ptCount val="3"/>
                <c:pt idx="0">
                  <c:v>0.64149999999999996</c:v>
                </c:pt>
                <c:pt idx="1">
                  <c:v>0.1603</c:v>
                </c:pt>
                <c:pt idx="2">
                  <c:v>0.1981</c:v>
                </c:pt>
              </c:numCache>
            </c:numRef>
          </c:val>
        </c:ser>
        <c:ser>
          <c:idx val="1"/>
          <c:order val="1"/>
          <c:tx>
            <c:strRef>
              <c:f>Comparació!$CR$269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Comparació!$CS$267:$CU$267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Comparació!$CS$269:$CU$269</c:f>
              <c:numCache>
                <c:formatCode>0.0%</c:formatCode>
                <c:ptCount val="3"/>
                <c:pt idx="0">
                  <c:v>0.69299999999999995</c:v>
                </c:pt>
                <c:pt idx="1">
                  <c:v>0.23899999999999999</c:v>
                </c:pt>
                <c:pt idx="2">
                  <c:v>6.8000000000000005E-2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982464"/>
        <c:axId val="199984256"/>
        <c:axId val="0"/>
      </c:bar3DChart>
      <c:catAx>
        <c:axId val="199982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984256"/>
        <c:crosses val="autoZero"/>
        <c:auto val="1"/>
        <c:lblAlgn val="ctr"/>
        <c:lblOffset val="100"/>
        <c:noMultiLvlLbl val="0"/>
      </c:catAx>
      <c:valAx>
        <c:axId val="19998425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9824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d'informàtica de Barcelona (FIB)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Comparació!$CW$268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Comparació!$CX$267:$CZ$267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Comparació!$CX$268:$CZ$268</c:f>
              <c:numCache>
                <c:formatCode>0.0%</c:formatCode>
                <c:ptCount val="3"/>
                <c:pt idx="0">
                  <c:v>0.75349999999999995</c:v>
                </c:pt>
                <c:pt idx="1">
                  <c:v>0.21</c:v>
                </c:pt>
                <c:pt idx="2">
                  <c:v>3.6400000000000002E-2</c:v>
                </c:pt>
              </c:numCache>
            </c:numRef>
          </c:val>
        </c:ser>
        <c:ser>
          <c:idx val="1"/>
          <c:order val="1"/>
          <c:tx>
            <c:strRef>
              <c:f>Comparació!$CW$269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Comparació!$CX$267:$CZ$267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Comparació!$CX$269:$CZ$269</c:f>
              <c:numCache>
                <c:formatCode>0.0%</c:formatCode>
                <c:ptCount val="3"/>
                <c:pt idx="0">
                  <c:v>0.86299999999999999</c:v>
                </c:pt>
                <c:pt idx="1">
                  <c:v>0.111</c:v>
                </c:pt>
                <c:pt idx="2">
                  <c:v>2.5999999999999999E-2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826432"/>
        <c:axId val="199852800"/>
        <c:axId val="0"/>
      </c:bar3DChart>
      <c:catAx>
        <c:axId val="1998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9852800"/>
        <c:crosses val="autoZero"/>
        <c:auto val="1"/>
        <c:lblAlgn val="ctr"/>
        <c:lblOffset val="100"/>
        <c:noMultiLvlLbl val="0"/>
      </c:catAx>
      <c:valAx>
        <c:axId val="19985280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826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de Matemàtiques i Estadística (FME)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Comparació!$CR$283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Comparació!$CS$282:$CU$282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Comparació!$CS$283:$CU$283</c:f>
              <c:numCache>
                <c:formatCode>0.0%</c:formatCode>
                <c:ptCount val="3"/>
                <c:pt idx="0">
                  <c:v>0.94869999999999999</c:v>
                </c:pt>
                <c:pt idx="1">
                  <c:v>0</c:v>
                </c:pt>
                <c:pt idx="2">
                  <c:v>5.1200000000000002E-2</c:v>
                </c:pt>
              </c:numCache>
            </c:numRef>
          </c:val>
        </c:ser>
        <c:ser>
          <c:idx val="1"/>
          <c:order val="1"/>
          <c:tx>
            <c:strRef>
              <c:f>Comparació!$CR$284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Comparació!$CS$282:$CU$282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Comparació!$CS$284:$CU$284</c:f>
              <c:numCache>
                <c:formatCode>0.0%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0027136"/>
        <c:axId val="200037120"/>
        <c:axId val="0"/>
      </c:bar3DChart>
      <c:catAx>
        <c:axId val="200027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00037120"/>
        <c:crosses val="autoZero"/>
        <c:auto val="1"/>
        <c:lblAlgn val="ctr"/>
        <c:lblOffset val="100"/>
        <c:noMultiLvlLbl val="0"/>
      </c:catAx>
      <c:valAx>
        <c:axId val="200037120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00027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/>
              <a:t>Facultat de Nàutica de Barcelona (FNB)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Comparació!$CW$283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921351288859797E-2"/>
                  <c:y val="-2.312924476277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1498490860637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187267239493224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Comparació!$CX$282:$CZ$282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Comparació!$CX$283:$CZ$283</c:f>
              <c:numCache>
                <c:formatCode>0.0%</c:formatCode>
                <c:ptCount val="3"/>
                <c:pt idx="0">
                  <c:v>0.8478</c:v>
                </c:pt>
                <c:pt idx="1">
                  <c:v>0.13039999999999999</c:v>
                </c:pt>
                <c:pt idx="2">
                  <c:v>2.1700000000000001E-2</c:v>
                </c:pt>
              </c:numCache>
            </c:numRef>
          </c:val>
        </c:ser>
        <c:ser>
          <c:idx val="1"/>
          <c:order val="1"/>
          <c:tx>
            <c:strRef>
              <c:f>Comparació!$CW$284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8014984908606377E-2"/>
                  <c:y val="-9.2516979051096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21351288859797E-2"/>
                  <c:y val="-1.387754685766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Comparació!$CX$282:$CZ$282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Comparació!$CX$284:$CZ$284</c:f>
              <c:numCache>
                <c:formatCode>0.0%</c:formatCode>
                <c:ptCount val="3"/>
                <c:pt idx="0">
                  <c:v>0.81499999999999995</c:v>
                </c:pt>
                <c:pt idx="1">
                  <c:v>0.157</c:v>
                </c:pt>
                <c:pt idx="2">
                  <c:v>2.8000000000000001E-2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0084096"/>
        <c:axId val="200085888"/>
        <c:axId val="0"/>
      </c:bar3DChart>
      <c:catAx>
        <c:axId val="200084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200085888"/>
        <c:crosses val="autoZero"/>
        <c:auto val="1"/>
        <c:lblAlgn val="ctr"/>
        <c:lblOffset val="100"/>
        <c:noMultiLvlLbl val="0"/>
      </c:catAx>
      <c:valAx>
        <c:axId val="200085888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00084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 Per què has escollit els estudis en què t’has matriculat?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Comparació!$CS$323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8.35967948857192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Comparació!$CQ$324:$CR$329</c:f>
              <c:multiLvlStrCache>
                <c:ptCount val="6"/>
                <c:lvl>
                  <c:pt idx="0">
                    <c:v>Són els estudis que m'agraden més</c:v>
                  </c:pt>
                  <c:pt idx="1">
                    <c:v>Són estudis amb una bona sortida laboral</c:v>
                  </c:pt>
                  <c:pt idx="2">
                    <c:v>La família</c:v>
                  </c:pt>
                  <c:pt idx="3">
                    <c:v>Les amistats</c:v>
                  </c:pt>
                  <c:pt idx="4">
                    <c:v>El professorat</c:v>
                  </c:pt>
                  <c:pt idx="5">
                    <c:v>Altres</c:v>
                  </c:pt>
                </c:lvl>
                <c:lvl>
                  <c:pt idx="2">
                    <c:v>Me'ls han recomanat:</c:v>
                  </c:pt>
                </c:lvl>
              </c:multiLvlStrCache>
            </c:multiLvlStrRef>
          </c:cat>
          <c:val>
            <c:numRef>
              <c:f>Comparació!$CS$324:$CS$329</c:f>
              <c:numCache>
                <c:formatCode>0.0%</c:formatCode>
                <c:ptCount val="6"/>
                <c:pt idx="0">
                  <c:v>0.82691131498470949</c:v>
                </c:pt>
                <c:pt idx="1">
                  <c:v>0.39418960244648316</c:v>
                </c:pt>
                <c:pt idx="2">
                  <c:v>0.19051987767584097</c:v>
                </c:pt>
                <c:pt idx="3">
                  <c:v>0.13088685015290519</c:v>
                </c:pt>
                <c:pt idx="4">
                  <c:v>0.12324159021406728</c:v>
                </c:pt>
                <c:pt idx="5">
                  <c:v>9.5412844036697253E-2</c:v>
                </c:pt>
              </c:numCache>
            </c:numRef>
          </c:val>
        </c:ser>
        <c:ser>
          <c:idx val="1"/>
          <c:order val="1"/>
          <c:tx>
            <c:strRef>
              <c:f>Comparació!$CT$323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39327991476198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9327991476198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932799147619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71935897714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462393180959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950591880666783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Comparació!$CQ$324:$CR$329</c:f>
              <c:multiLvlStrCache>
                <c:ptCount val="6"/>
                <c:lvl>
                  <c:pt idx="0">
                    <c:v>Són els estudis que m'agraden més</c:v>
                  </c:pt>
                  <c:pt idx="1">
                    <c:v>Són estudis amb una bona sortida laboral</c:v>
                  </c:pt>
                  <c:pt idx="2">
                    <c:v>La família</c:v>
                  </c:pt>
                  <c:pt idx="3">
                    <c:v>Les amistats</c:v>
                  </c:pt>
                  <c:pt idx="4">
                    <c:v>El professorat</c:v>
                  </c:pt>
                  <c:pt idx="5">
                    <c:v>Altres</c:v>
                  </c:pt>
                </c:lvl>
                <c:lvl>
                  <c:pt idx="2">
                    <c:v>Me'ls han recomanat:</c:v>
                  </c:pt>
                </c:lvl>
              </c:multiLvlStrCache>
            </c:multiLvlStrRef>
          </c:cat>
          <c:val>
            <c:numRef>
              <c:f>Comparació!$CT$324:$CT$329</c:f>
              <c:numCache>
                <c:formatCode>0.0%</c:formatCode>
                <c:ptCount val="6"/>
                <c:pt idx="0">
                  <c:v>0.77900000000000003</c:v>
                </c:pt>
                <c:pt idx="1">
                  <c:v>0.36199999999999999</c:v>
                </c:pt>
                <c:pt idx="2">
                  <c:v>5.5E-2</c:v>
                </c:pt>
                <c:pt idx="3">
                  <c:v>4.3999999999999997E-2</c:v>
                </c:pt>
                <c:pt idx="4">
                  <c:v>2.5999999999999999E-2</c:v>
                </c:pt>
                <c:pt idx="5">
                  <c:v>3.7999999999999999E-2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0128768"/>
        <c:axId val="200138752"/>
        <c:axId val="0"/>
      </c:bar3DChart>
      <c:catAx>
        <c:axId val="200128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200138752"/>
        <c:crosses val="autoZero"/>
        <c:auto val="1"/>
        <c:lblAlgn val="ctr"/>
        <c:lblOffset val="100"/>
        <c:noMultiLvlLbl val="0"/>
      </c:catAx>
      <c:valAx>
        <c:axId val="200138752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200128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Quan vas decidir que faries aquests estudis?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Comparació!$CX$323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7590539337016747E-2"/>
                  <c:y val="-8.6750470809149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051736764009559E-2"/>
                  <c:y val="-1.3012570621372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590539337016747E-2"/>
                  <c:y val="-1.3012570621372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590539337016833E-2"/>
                  <c:y val="-8.6750470809149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Comparació!$CW$324:$CW$328</c:f>
              <c:strCache>
                <c:ptCount val="5"/>
                <c:pt idx="0">
                  <c:v>Des de sempre els he volgut fer</c:v>
                </c:pt>
                <c:pt idx="1">
                  <c:v>Ho vaig decidir en el moment de triar l'opció universitària</c:v>
                </c:pt>
                <c:pt idx="2">
                  <c:v>Ho vaig decidir durant l'ESO</c:v>
                </c:pt>
                <c:pt idx="3">
                  <c:v>Ho vaig decidir durant el Batxillerat / CFGS</c:v>
                </c:pt>
                <c:pt idx="4">
                  <c:v>Altres</c:v>
                </c:pt>
              </c:strCache>
            </c:strRef>
          </c:cat>
          <c:val>
            <c:numRef>
              <c:f>Comparació!$CX$324:$CX$328</c:f>
              <c:numCache>
                <c:formatCode>0.00%</c:formatCode>
                <c:ptCount val="5"/>
                <c:pt idx="0">
                  <c:v>0.36911314984709481</c:v>
                </c:pt>
                <c:pt idx="1">
                  <c:v>0.4730886850152905</c:v>
                </c:pt>
                <c:pt idx="4">
                  <c:v>0.1743119266055046</c:v>
                </c:pt>
              </c:numCache>
            </c:numRef>
          </c:val>
        </c:ser>
        <c:ser>
          <c:idx val="1"/>
          <c:order val="1"/>
          <c:tx>
            <c:strRef>
              <c:f>Comparació!$CY$323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616407719021542E-2"/>
                  <c:y val="-8.6750470809149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103473528019153E-2"/>
                  <c:y val="-1.3012570621372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129341910023896E-2"/>
                  <c:y val="-8.6750470809149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590539337016653E-2"/>
                  <c:y val="-4.33752354045747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Comparació!$CW$324:$CW$328</c:f>
              <c:strCache>
                <c:ptCount val="5"/>
                <c:pt idx="0">
                  <c:v>Des de sempre els he volgut fer</c:v>
                </c:pt>
                <c:pt idx="1">
                  <c:v>Ho vaig decidir en el moment de triar l'opció universitària</c:v>
                </c:pt>
                <c:pt idx="2">
                  <c:v>Ho vaig decidir durant l'ESO</c:v>
                </c:pt>
                <c:pt idx="3">
                  <c:v>Ho vaig decidir durant el Batxillerat / CFGS</c:v>
                </c:pt>
                <c:pt idx="4">
                  <c:v>Altres</c:v>
                </c:pt>
              </c:strCache>
            </c:strRef>
          </c:cat>
          <c:val>
            <c:numRef>
              <c:f>Comparació!$CY$324:$CY$328</c:f>
              <c:numCache>
                <c:formatCode>0.00%</c:formatCode>
                <c:ptCount val="5"/>
                <c:pt idx="0">
                  <c:v>0.14199999999999999</c:v>
                </c:pt>
                <c:pt idx="1">
                  <c:v>0.20699999999999999</c:v>
                </c:pt>
                <c:pt idx="2">
                  <c:v>0.11700000000000001</c:v>
                </c:pt>
                <c:pt idx="3">
                  <c:v>0.51300000000000001</c:v>
                </c:pt>
                <c:pt idx="4">
                  <c:v>3.2000000000000001E-2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595904"/>
        <c:axId val="199597440"/>
        <c:axId val="0"/>
      </c:bar3DChart>
      <c:catAx>
        <c:axId val="1995959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199597440"/>
        <c:crosses val="autoZero"/>
        <c:auto val="1"/>
        <c:lblAlgn val="ctr"/>
        <c:lblOffset val="100"/>
        <c:noMultiLvlLbl val="0"/>
      </c:catAx>
      <c:valAx>
        <c:axId val="19959744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199595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Per què has triat aquesta escola/facultat per cursar aquests estudis?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Comparació!$CT$338</c:f>
              <c:strCache>
                <c:ptCount val="1"/>
                <c:pt idx="0">
                  <c:v>2010-2011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Comparació!$CR$339:$CS$347</c:f>
              <c:multiLvlStrCache>
                <c:ptCount val="9"/>
                <c:lvl>
                  <c:pt idx="0">
                    <c:v>Crec que és la millor en aquests estudis</c:v>
                  </c:pt>
                  <c:pt idx="1">
                    <c:v>Crec que és l'única que ofereix aquests estudis </c:v>
                  </c:pt>
                  <c:pt idx="2">
                    <c:v>Per què és una universitat pública</c:v>
                  </c:pt>
                  <c:pt idx="3">
                    <c:v>La família</c:v>
                  </c:pt>
                  <c:pt idx="4">
                    <c:v>Les amistats</c:v>
                  </c:pt>
                  <c:pt idx="5">
                    <c:v>El professorat</c:v>
                  </c:pt>
                  <c:pt idx="6">
                    <c:v>Per la facilitat d'accés (proximitat, bona comunicació...)</c:v>
                  </c:pt>
                  <c:pt idx="7">
                    <c:v>Per la nota d'accés als estudis</c:v>
                  </c:pt>
                  <c:pt idx="8">
                    <c:v>Altres</c:v>
                  </c:pt>
                </c:lvl>
                <c:lvl>
                  <c:pt idx="3">
                    <c:v>Me l'han recomanada:</c:v>
                  </c:pt>
                </c:lvl>
              </c:multiLvlStrCache>
            </c:multiLvlStrRef>
          </c:cat>
          <c:val>
            <c:numRef>
              <c:f>Comparació!$CT$339:$CT$347</c:f>
              <c:numCache>
                <c:formatCode>0.0%</c:formatCode>
                <c:ptCount val="9"/>
                <c:pt idx="0">
                  <c:v>0.61009174311926606</c:v>
                </c:pt>
                <c:pt idx="1">
                  <c:v>0.16605504587155964</c:v>
                </c:pt>
                <c:pt idx="3">
                  <c:v>0.11896024464831804</c:v>
                </c:pt>
                <c:pt idx="4">
                  <c:v>0.15535168195718654</c:v>
                </c:pt>
                <c:pt idx="5">
                  <c:v>0.12568807339449542</c:v>
                </c:pt>
                <c:pt idx="6">
                  <c:v>0.31590214067278288</c:v>
                </c:pt>
                <c:pt idx="7">
                  <c:v>0.15871559633027524</c:v>
                </c:pt>
                <c:pt idx="8">
                  <c:v>4.6483180428134555E-2</c:v>
                </c:pt>
              </c:numCache>
            </c:numRef>
          </c:val>
        </c:ser>
        <c:ser>
          <c:idx val="1"/>
          <c:order val="1"/>
          <c:tx>
            <c:strRef>
              <c:f>Comparació!$CU$338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10236229585321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34908197235472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4908197235472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4908197235472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635246544347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8608934516207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34908197235472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3.67454098617736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34908197235472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Comparació!$CR$339:$CS$347</c:f>
              <c:multiLvlStrCache>
                <c:ptCount val="9"/>
                <c:lvl>
                  <c:pt idx="0">
                    <c:v>Crec que és la millor en aquests estudis</c:v>
                  </c:pt>
                  <c:pt idx="1">
                    <c:v>Crec que és l'única que ofereix aquests estudis </c:v>
                  </c:pt>
                  <c:pt idx="2">
                    <c:v>Per què és una universitat pública</c:v>
                  </c:pt>
                  <c:pt idx="3">
                    <c:v>La família</c:v>
                  </c:pt>
                  <c:pt idx="4">
                    <c:v>Les amistats</c:v>
                  </c:pt>
                  <c:pt idx="5">
                    <c:v>El professorat</c:v>
                  </c:pt>
                  <c:pt idx="6">
                    <c:v>Per la facilitat d'accés (proximitat, bona comunicació...)</c:v>
                  </c:pt>
                  <c:pt idx="7">
                    <c:v>Per la nota d'accés als estudis</c:v>
                  </c:pt>
                  <c:pt idx="8">
                    <c:v>Altres</c:v>
                  </c:pt>
                </c:lvl>
                <c:lvl>
                  <c:pt idx="3">
                    <c:v>Me l'han recomanada:</c:v>
                  </c:pt>
                </c:lvl>
              </c:multiLvlStrCache>
            </c:multiLvlStrRef>
          </c:cat>
          <c:val>
            <c:numRef>
              <c:f>Comparació!$CU$339:$CU$347</c:f>
              <c:numCache>
                <c:formatCode>0.0%</c:formatCode>
                <c:ptCount val="9"/>
                <c:pt idx="0">
                  <c:v>0.52800000000000002</c:v>
                </c:pt>
                <c:pt idx="1">
                  <c:v>0.157</c:v>
                </c:pt>
                <c:pt idx="2">
                  <c:v>0.246</c:v>
                </c:pt>
                <c:pt idx="3">
                  <c:v>5.3999999999999999E-2</c:v>
                </c:pt>
                <c:pt idx="4">
                  <c:v>0.125</c:v>
                </c:pt>
                <c:pt idx="5">
                  <c:v>5.8000000000000003E-2</c:v>
                </c:pt>
                <c:pt idx="6">
                  <c:v>0.251</c:v>
                </c:pt>
                <c:pt idx="7">
                  <c:v>0.108</c:v>
                </c:pt>
                <c:pt idx="8">
                  <c:v>2.1999999999999999E-2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648768"/>
        <c:axId val="199650304"/>
        <c:axId val="0"/>
      </c:bar3DChart>
      <c:catAx>
        <c:axId val="199648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s-ES"/>
          </a:p>
        </c:txPr>
        <c:crossAx val="199650304"/>
        <c:crosses val="autoZero"/>
        <c:auto val="1"/>
        <c:lblAlgn val="ctr"/>
        <c:lblOffset val="100"/>
        <c:noMultiLvlLbl val="0"/>
      </c:catAx>
      <c:valAx>
        <c:axId val="19965030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one"/>
        <c:crossAx val="199648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Has participat en activitats de promoció dels estudis de la UPC?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453167511214857E-2"/>
          <c:y val="0.16680569782431789"/>
          <c:w val="0.96771239797308439"/>
          <c:h val="0.560670060363910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Comparació!$CT$361</c:f>
              <c:strCache>
                <c:ptCount val="1"/>
                <c:pt idx="0">
                  <c:v>%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4665895456127393E-2"/>
                  <c:y val="-2.2446779796080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3329477280636626E-3"/>
                  <c:y val="-2.2446779796080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832658524111468E-2"/>
                  <c:y val="-1.9240096968068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66589545612746E-2"/>
                  <c:y val="-1.603341414005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665895456127393E-2"/>
                  <c:y val="-1.2826731312045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665895456127393E-2"/>
                  <c:y val="-1.603341414005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665895456127393E-2"/>
                  <c:y val="-1.603341414005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Comparació!$CR$362:$CS$368</c:f>
              <c:multiLvlStrCache>
                <c:ptCount val="7"/>
                <c:lvl>
                  <c:pt idx="0">
                    <c:v>Jornades de Portes Obertes o visites als campus i centres de (*)</c:v>
                  </c:pt>
                  <c:pt idx="1">
                    <c:v>Saló de l'Ensenyament o altres fires</c:v>
                  </c:pt>
                  <c:pt idx="2">
                    <c:v>Sessions informatives d'estudiantat o professorat de la UPC al meu centre de secundària</c:v>
                  </c:pt>
                  <c:pt idx="3">
                    <c:v>Altres</c:v>
                  </c:pt>
                  <c:pt idx="4">
                    <c:v>Sí</c:v>
                  </c:pt>
                  <c:pt idx="5">
                    <c:v>No</c:v>
                  </c:pt>
                  <c:pt idx="6">
                    <c:v>Ns/Nc</c:v>
                  </c:pt>
                </c:lvl>
                <c:lvl>
                  <c:pt idx="0">
                    <c:v>2011-2012</c:v>
                  </c:pt>
                  <c:pt idx="4">
                    <c:v>2012-2013</c:v>
                  </c:pt>
                </c:lvl>
              </c:multiLvlStrCache>
            </c:multiLvlStrRef>
          </c:cat>
          <c:val>
            <c:numRef>
              <c:f>Comparació!$CT$362:$CT$368</c:f>
              <c:numCache>
                <c:formatCode>0.00%</c:formatCode>
                <c:ptCount val="7"/>
                <c:pt idx="0">
                  <c:v>0.58623853211009169</c:v>
                </c:pt>
                <c:pt idx="1">
                  <c:v>0.44984709480122326</c:v>
                </c:pt>
                <c:pt idx="2">
                  <c:v>0.14709480122324159</c:v>
                </c:pt>
                <c:pt idx="3">
                  <c:v>0.13363914373088684</c:v>
                </c:pt>
                <c:pt idx="4">
                  <c:v>0.26800000000000002</c:v>
                </c:pt>
                <c:pt idx="5">
                  <c:v>0.69099999999999995</c:v>
                </c:pt>
                <c:pt idx="6">
                  <c:v>4.1000000000000002E-2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9686784"/>
        <c:axId val="199714304"/>
        <c:axId val="0"/>
      </c:bar3DChart>
      <c:catAx>
        <c:axId val="1996867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700" b="1"/>
            </a:pPr>
            <a:endParaRPr lang="es-ES"/>
          </a:p>
        </c:txPr>
        <c:crossAx val="199714304"/>
        <c:crosses val="autoZero"/>
        <c:auto val="1"/>
        <c:lblAlgn val="ctr"/>
        <c:lblOffset val="100"/>
        <c:noMultiLvlLbl val="0"/>
      </c:catAx>
      <c:valAx>
        <c:axId val="1997143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19968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es-ES" sz="1100"/>
              <a:t>Escola Tècnica Superior d'Arquitectura del Vallès (ETSAV) - Gènere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Gràfics!$BH$38</c:f>
              <c:strCache>
                <c:ptCount val="1"/>
                <c:pt idx="0">
                  <c:v>Escola Tècnica Superior d'Arquitectura del Vallès (ETSAV) - Gènere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dLbls>
            <c:numFmt formatCode="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Gràfics!$BI$37:$BJ$37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Gràfics!$BI$38:$BJ$38</c:f>
              <c:numCache>
                <c:formatCode>0.0%</c:formatCode>
                <c:ptCount val="2"/>
                <c:pt idx="0">
                  <c:v>0.55800000000000005</c:v>
                </c:pt>
                <c:pt idx="1">
                  <c:v>0.442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(*) Visites a Campus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Comparació!$CW$361:$CX$375</c:f>
              <c:multiLvlStrCache>
                <c:ptCount val="15"/>
                <c:lvl>
                  <c:pt idx="0">
                    <c:v>Barcelona</c:v>
                  </c:pt>
                  <c:pt idx="1">
                    <c:v>Baix Llobregat (Castelldefels)</c:v>
                  </c:pt>
                  <c:pt idx="2">
                    <c:v>Manresa</c:v>
                  </c:pt>
                  <c:pt idx="3">
                    <c:v>Sant Cugat del Vallès</c:v>
                  </c:pt>
                  <c:pt idx="4">
                    <c:v>Terrassa</c:v>
                  </c:pt>
                  <c:pt idx="5">
                    <c:v>Vilanova i la Geltrú</c:v>
                  </c:pt>
                  <c:pt idx="6">
                    <c:v>Jornada de Portes Obertes o visites a Campus i centres de Barcelona</c:v>
                  </c:pt>
                  <c:pt idx="7">
                    <c:v>Jornada de Portes Obertes o visites a Campus i centres de Baix Llobregat (Castelldefels)</c:v>
                  </c:pt>
                  <c:pt idx="8">
                    <c:v>Jornada de Portes Obertes o visites al Campus de Manresa</c:v>
                  </c:pt>
                  <c:pt idx="9">
                    <c:v>Jornada de Portes Obertes o visites al Campus de Sant Cugat del Vallès</c:v>
                  </c:pt>
                  <c:pt idx="10">
                    <c:v>Jornada de Portes Obertes o visites a Campus i centres de Terrassa</c:v>
                  </c:pt>
                  <c:pt idx="11">
                    <c:v>Jornada de Portes obertes o visites al Campus de Vilanova i la Geltrú</c:v>
                  </c:pt>
                  <c:pt idx="12">
                    <c:v>Saló de l'Ensenyament o altres fires</c:v>
                  </c:pt>
                  <c:pt idx="13">
                    <c:v>Sessions informatives de professorat de la UPC al meu centre de secundària</c:v>
                  </c:pt>
                  <c:pt idx="14">
                    <c:v>Altres</c:v>
                  </c:pt>
                </c:lvl>
                <c:lvl>
                  <c:pt idx="0">
                    <c:v>2011-2012</c:v>
                  </c:pt>
                  <c:pt idx="6">
                    <c:v>2012-2013</c:v>
                  </c:pt>
                </c:lvl>
              </c:multiLvlStrCache>
            </c:multiLvlStrRef>
          </c:cat>
          <c:val>
            <c:numRef>
              <c:f>Comparació!$CY$361:$CY$375</c:f>
              <c:numCache>
                <c:formatCode>0.00%</c:formatCode>
                <c:ptCount val="15"/>
                <c:pt idx="0">
                  <c:v>0.62284820031298904</c:v>
                </c:pt>
                <c:pt idx="1">
                  <c:v>4.0688575899843503E-2</c:v>
                </c:pt>
                <c:pt idx="2">
                  <c:v>4.1731872717788214E-2</c:v>
                </c:pt>
                <c:pt idx="3">
                  <c:v>2.6604068857589983E-2</c:v>
                </c:pt>
                <c:pt idx="4">
                  <c:v>0.21961398017736045</c:v>
                </c:pt>
                <c:pt idx="5">
                  <c:v>4.8513302034428794E-2</c:v>
                </c:pt>
                <c:pt idx="6">
                  <c:v>0.38500000000000001</c:v>
                </c:pt>
                <c:pt idx="7">
                  <c:v>2.9000000000000001E-2</c:v>
                </c:pt>
                <c:pt idx="8">
                  <c:v>2.8000000000000001E-2</c:v>
                </c:pt>
                <c:pt idx="9">
                  <c:v>1.2E-2</c:v>
                </c:pt>
                <c:pt idx="10">
                  <c:v>0.14000000000000001</c:v>
                </c:pt>
                <c:pt idx="11">
                  <c:v>0.02</c:v>
                </c:pt>
                <c:pt idx="12">
                  <c:v>0.27500000000000002</c:v>
                </c:pt>
                <c:pt idx="13">
                  <c:v>9.6000000000000002E-2</c:v>
                </c:pt>
                <c:pt idx="14">
                  <c:v>1.4E-2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0422528"/>
        <c:axId val="200425472"/>
        <c:axId val="0"/>
      </c:bar3DChart>
      <c:catAx>
        <c:axId val="2004225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200425472"/>
        <c:crosses val="autoZero"/>
        <c:auto val="1"/>
        <c:lblAlgn val="ctr"/>
        <c:lblOffset val="100"/>
        <c:noMultiLvlLbl val="0"/>
      </c:catAx>
      <c:valAx>
        <c:axId val="2004254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0042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Quins canals has utilitzat per informar-te?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Comparació!$CS$376</c:f>
              <c:strCache>
                <c:ptCount val="1"/>
                <c:pt idx="0">
                  <c:v>2011-2012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Comparació!$CR$377:$CR$385</c:f>
              <c:strCache>
                <c:ptCount val="9"/>
                <c:pt idx="0">
                  <c:v>Web de la UPC</c:v>
                </c:pt>
                <c:pt idx="1">
                  <c:v>Portal d’activitats d’Informació i orientació per a l'estudiantat de secundària del web de la UPC</c:v>
                </c:pt>
                <c:pt idx="2">
                  <c:v>Web de les escoles i facultats de la UPC</c:v>
                </c:pt>
                <c:pt idx="3">
                  <c:v>Facebook (Jo també vull estudiar a la UPC)</c:v>
                </c:pt>
                <c:pt idx="4">
                  <c:v>Cercadors (Google, Yahoo, altres)</c:v>
                </c:pt>
                <c:pt idx="5">
                  <c:v>Portals educatius</c:v>
                </c:pt>
                <c:pt idx="6">
                  <c:v>Guies informatives dels estudis de la UPC</c:v>
                </c:pt>
                <c:pt idx="7">
                  <c:v>Consultes al servei d'informació de la UPC</c:v>
                </c:pt>
                <c:pt idx="8">
                  <c:v>Altres</c:v>
                </c:pt>
              </c:strCache>
            </c:strRef>
          </c:cat>
          <c:val>
            <c:numRef>
              <c:f>Comparació!$CS$377:$CS$385</c:f>
              <c:numCache>
                <c:formatCode>0.00%</c:formatCode>
                <c:ptCount val="9"/>
                <c:pt idx="0">
                  <c:v>0.92262996941896025</c:v>
                </c:pt>
                <c:pt idx="1">
                  <c:v>5.1987767584097858E-2</c:v>
                </c:pt>
                <c:pt idx="2">
                  <c:v>0.23853211009174313</c:v>
                </c:pt>
                <c:pt idx="3">
                  <c:v>5.4434250764525995E-2</c:v>
                </c:pt>
                <c:pt idx="4">
                  <c:v>0.23058103975535169</c:v>
                </c:pt>
                <c:pt idx="5">
                  <c:v>6.9418960244648317E-2</c:v>
                </c:pt>
                <c:pt idx="6">
                  <c:v>0.15168195718654434</c:v>
                </c:pt>
                <c:pt idx="7">
                  <c:v>6.3302752293577985E-2</c:v>
                </c:pt>
                <c:pt idx="8">
                  <c:v>2.7522935779816515E-2</c:v>
                </c:pt>
              </c:numCache>
            </c:numRef>
          </c:val>
        </c:ser>
        <c:ser>
          <c:idx val="1"/>
          <c:order val="1"/>
          <c:tx>
            <c:strRef>
              <c:f>Comparació!$CT$376</c:f>
              <c:strCache>
                <c:ptCount val="1"/>
                <c:pt idx="0">
                  <c:v>2012-2013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0234766430887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23476643088712E-2"/>
                  <c:y val="-5.60905511072018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77265694076040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1054745063366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31054745063360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234766430887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3863284703802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34766430887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9242189802534632E-3"/>
                  <c:y val="5.60905511072018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38632847038020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b="1">
                    <a:solidFill>
                      <a:schemeClr val="accent2">
                        <a:lumMod val="60000"/>
                        <a:lumOff val="4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Comparació!$CR$377:$CR$385</c:f>
              <c:strCache>
                <c:ptCount val="9"/>
                <c:pt idx="0">
                  <c:v>Web de la UPC</c:v>
                </c:pt>
                <c:pt idx="1">
                  <c:v>Portal d’activitats d’Informació i orientació per a l'estudiantat de secundària del web de la UPC</c:v>
                </c:pt>
                <c:pt idx="2">
                  <c:v>Web de les escoles i facultats de la UPC</c:v>
                </c:pt>
                <c:pt idx="3">
                  <c:v>Facebook (Jo també vull estudiar a la UPC)</c:v>
                </c:pt>
                <c:pt idx="4">
                  <c:v>Cercadors (Google, Yahoo, altres)</c:v>
                </c:pt>
                <c:pt idx="5">
                  <c:v>Portals educatius</c:v>
                </c:pt>
                <c:pt idx="6">
                  <c:v>Guies informatives dels estudis de la UPC</c:v>
                </c:pt>
                <c:pt idx="7">
                  <c:v>Consultes al servei d'informació de la UPC</c:v>
                </c:pt>
                <c:pt idx="8">
                  <c:v>Altres</c:v>
                </c:pt>
              </c:strCache>
            </c:strRef>
          </c:cat>
          <c:val>
            <c:numRef>
              <c:f>Comparació!$CT$377:$CT$385</c:f>
              <c:numCache>
                <c:formatCode>0.00%</c:formatCode>
                <c:ptCount val="9"/>
                <c:pt idx="0">
                  <c:v>0.84699999999999998</c:v>
                </c:pt>
                <c:pt idx="2">
                  <c:v>0.3</c:v>
                </c:pt>
                <c:pt idx="3">
                  <c:v>6.3E-2</c:v>
                </c:pt>
                <c:pt idx="4">
                  <c:v>0.24299999999999999</c:v>
                </c:pt>
                <c:pt idx="5">
                  <c:v>9.5000000000000001E-2</c:v>
                </c:pt>
                <c:pt idx="6">
                  <c:v>0.14699999999999999</c:v>
                </c:pt>
                <c:pt idx="7">
                  <c:v>7.1999999999999995E-2</c:v>
                </c:pt>
                <c:pt idx="8">
                  <c:v>3.5000000000000003E-2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00467584"/>
        <c:axId val="200469120"/>
        <c:axId val="0"/>
      </c:bar3DChart>
      <c:catAx>
        <c:axId val="2004675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s-ES"/>
          </a:p>
        </c:txPr>
        <c:crossAx val="200469120"/>
        <c:crosses val="autoZero"/>
        <c:auto val="1"/>
        <c:lblAlgn val="ctr"/>
        <c:lblOffset val="100"/>
        <c:noMultiLvlLbl val="0"/>
      </c:catAx>
      <c:valAx>
        <c:axId val="20046912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one"/>
        <c:crossAx val="2004675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Facultat d'Òptica i</a:t>
            </a:r>
            <a:r>
              <a:rPr lang="es-ES" sz="1200" baseline="0"/>
              <a:t> Optometria de Terrasa (FOOT) - Gènere</a:t>
            </a:r>
            <a:endParaRPr lang="es-ES" sz="12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952175967851597E-2"/>
          <c:y val="0.11612027353913382"/>
          <c:w val="0.9440956480642968"/>
          <c:h val="0.655658952379350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Comparació!$CV$113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5246641437009961E-2"/>
                  <c:y val="-2.786886564939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493282874019922E-2"/>
                  <c:y val="-2.786886564939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Comparació!$CW$112:$CX$112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Comparació!$CW$113:$CX$113</c:f>
              <c:numCache>
                <c:formatCode>0.0%</c:formatCode>
                <c:ptCount val="2"/>
                <c:pt idx="0">
                  <c:v>0.1792</c:v>
                </c:pt>
                <c:pt idx="1">
                  <c:v>0.82069999999999999</c:v>
                </c:pt>
              </c:numCache>
            </c:numRef>
          </c:val>
        </c:ser>
        <c:ser>
          <c:idx val="1"/>
          <c:order val="1"/>
          <c:tx>
            <c:strRef>
              <c:f>Comparació!$CV$114</c:f>
              <c:strCache>
                <c:ptCount val="1"/>
                <c:pt idx="0">
                  <c:v>2012-2013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3.3034389780188293E-2"/>
                  <c:y val="-2.786886564939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869962155514848E-2"/>
                  <c:y val="-2.786886564939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Comparació!$CW$112:$CX$112</c:f>
              <c:strCache>
                <c:ptCount val="2"/>
                <c:pt idx="0">
                  <c:v>Noi</c:v>
                </c:pt>
                <c:pt idx="1">
                  <c:v>Noia</c:v>
                </c:pt>
              </c:strCache>
            </c:strRef>
          </c:cat>
          <c:val>
            <c:numRef>
              <c:f>Comparació!$CW$114:$CX$114</c:f>
              <c:numCache>
                <c:formatCode>0.0%</c:formatCode>
                <c:ptCount val="2"/>
                <c:pt idx="0">
                  <c:v>0.33</c:v>
                </c:pt>
                <c:pt idx="1">
                  <c:v>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0213248"/>
        <c:axId val="200214784"/>
        <c:axId val="0"/>
      </c:bar3DChart>
      <c:catAx>
        <c:axId val="200213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0214784"/>
        <c:crosses val="autoZero"/>
        <c:auto val="1"/>
        <c:lblAlgn val="ctr"/>
        <c:lblOffset val="100"/>
        <c:noMultiLvlLbl val="0"/>
      </c:catAx>
      <c:valAx>
        <c:axId val="2002147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002132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Centre De Formació Interdisciplinària Superior (CFIS) - Estudis Cursats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2805443642751747"/>
          <c:w val="1"/>
          <c:h val="0.4881980709110120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Comparació!$CR$149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rgbClr val="4070AA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5.5555555555555558E-3"/>
                  <c:y val="-1.3877551912424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6666E-2"/>
                  <c:y val="-1.3877551912424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444444444444445E-2"/>
                  <c:y val="-9.2517012749499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Comparació!$CS$148:$CU$148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Comparació!$CS$149:$CU$149</c:f>
              <c:numCache>
                <c:formatCode>0.0%</c:formatCode>
                <c:ptCount val="3"/>
                <c:pt idx="0">
                  <c:v>0.92105263157894735</c:v>
                </c:pt>
                <c:pt idx="1">
                  <c:v>0</c:v>
                </c:pt>
                <c:pt idx="2">
                  <c:v>7.8947368421052627E-2</c:v>
                </c:pt>
              </c:numCache>
            </c:numRef>
          </c:val>
        </c:ser>
        <c:ser>
          <c:idx val="1"/>
          <c:order val="1"/>
          <c:tx>
            <c:strRef>
              <c:f>Comparació!$CR$150</c:f>
              <c:strCache>
                <c:ptCount val="1"/>
                <c:pt idx="0">
                  <c:v>2012-2013</c:v>
                </c:pt>
              </c:strCache>
            </c:strRef>
          </c:tx>
          <c:spPr>
            <a:solidFill>
              <a:srgbClr val="A2B5DA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2.2222222222222223E-2"/>
                  <c:y val="-4.62585063747499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444444444444445E-2"/>
                  <c:y val="-1.85034025498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0555555555555555E-2"/>
                  <c:y val="-2.3129253187374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Comparació!$CS$148:$CU$148</c:f>
              <c:strCache>
                <c:ptCount val="3"/>
                <c:pt idx="0">
                  <c:v>Batxillerat ciències i tecnologia</c:v>
                </c:pt>
                <c:pt idx="1">
                  <c:v>Cicles Formatius de Grau Superior</c:v>
                </c:pt>
                <c:pt idx="2">
                  <c:v>Altres</c:v>
                </c:pt>
              </c:strCache>
            </c:strRef>
          </c:cat>
          <c:val>
            <c:numRef>
              <c:f>Comparació!$CS$150:$CU$150</c:f>
              <c:numCache>
                <c:formatCode>0.0%</c:formatCode>
                <c:ptCount val="3"/>
                <c:pt idx="0">
                  <c:v>0.96899999999999997</c:v>
                </c:pt>
                <c:pt idx="1">
                  <c:v>0</c:v>
                </c:pt>
                <c:pt idx="2" formatCode="0.00%">
                  <c:v>3.1E-2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0249728"/>
        <c:axId val="200251264"/>
        <c:axId val="0"/>
      </c:bar3DChart>
      <c:catAx>
        <c:axId val="20024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200251264"/>
        <c:crosses val="autoZero"/>
        <c:auto val="1"/>
        <c:lblAlgn val="ctr"/>
        <c:lblOffset val="100"/>
        <c:noMultiLvlLbl val="0"/>
      </c:catAx>
      <c:valAx>
        <c:axId val="2002512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20024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13" Type="http://schemas.openxmlformats.org/officeDocument/2006/relationships/chart" Target="../charts/chart60.xml"/><Relationship Id="rId18" Type="http://schemas.openxmlformats.org/officeDocument/2006/relationships/chart" Target="../charts/chart65.xml"/><Relationship Id="rId26" Type="http://schemas.openxmlformats.org/officeDocument/2006/relationships/chart" Target="../charts/chart73.xml"/><Relationship Id="rId39" Type="http://schemas.openxmlformats.org/officeDocument/2006/relationships/chart" Target="../charts/chart86.xml"/><Relationship Id="rId3" Type="http://schemas.openxmlformats.org/officeDocument/2006/relationships/chart" Target="../charts/chart50.xml"/><Relationship Id="rId21" Type="http://schemas.openxmlformats.org/officeDocument/2006/relationships/chart" Target="../charts/chart68.xml"/><Relationship Id="rId34" Type="http://schemas.openxmlformats.org/officeDocument/2006/relationships/chart" Target="../charts/chart81.xml"/><Relationship Id="rId42" Type="http://schemas.openxmlformats.org/officeDocument/2006/relationships/chart" Target="../charts/chart89.xml"/><Relationship Id="rId7" Type="http://schemas.openxmlformats.org/officeDocument/2006/relationships/chart" Target="../charts/chart54.xml"/><Relationship Id="rId12" Type="http://schemas.openxmlformats.org/officeDocument/2006/relationships/chart" Target="../charts/chart59.xml"/><Relationship Id="rId17" Type="http://schemas.openxmlformats.org/officeDocument/2006/relationships/chart" Target="../charts/chart64.xml"/><Relationship Id="rId25" Type="http://schemas.openxmlformats.org/officeDocument/2006/relationships/chart" Target="../charts/chart72.xml"/><Relationship Id="rId33" Type="http://schemas.openxmlformats.org/officeDocument/2006/relationships/chart" Target="../charts/chart80.xml"/><Relationship Id="rId38" Type="http://schemas.openxmlformats.org/officeDocument/2006/relationships/chart" Target="../charts/chart85.xml"/><Relationship Id="rId46" Type="http://schemas.openxmlformats.org/officeDocument/2006/relationships/chart" Target="../charts/chart93.xml"/><Relationship Id="rId2" Type="http://schemas.openxmlformats.org/officeDocument/2006/relationships/chart" Target="../charts/chart49.xml"/><Relationship Id="rId16" Type="http://schemas.openxmlformats.org/officeDocument/2006/relationships/chart" Target="../charts/chart63.xml"/><Relationship Id="rId20" Type="http://schemas.openxmlformats.org/officeDocument/2006/relationships/chart" Target="../charts/chart67.xml"/><Relationship Id="rId29" Type="http://schemas.openxmlformats.org/officeDocument/2006/relationships/chart" Target="../charts/chart76.xml"/><Relationship Id="rId41" Type="http://schemas.openxmlformats.org/officeDocument/2006/relationships/chart" Target="../charts/chart88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11" Type="http://schemas.openxmlformats.org/officeDocument/2006/relationships/chart" Target="../charts/chart58.xml"/><Relationship Id="rId24" Type="http://schemas.openxmlformats.org/officeDocument/2006/relationships/chart" Target="../charts/chart71.xml"/><Relationship Id="rId32" Type="http://schemas.openxmlformats.org/officeDocument/2006/relationships/chart" Target="../charts/chart79.xml"/><Relationship Id="rId37" Type="http://schemas.openxmlformats.org/officeDocument/2006/relationships/chart" Target="../charts/chart84.xml"/><Relationship Id="rId40" Type="http://schemas.openxmlformats.org/officeDocument/2006/relationships/chart" Target="../charts/chart87.xml"/><Relationship Id="rId45" Type="http://schemas.openxmlformats.org/officeDocument/2006/relationships/chart" Target="../charts/chart92.xml"/><Relationship Id="rId5" Type="http://schemas.openxmlformats.org/officeDocument/2006/relationships/chart" Target="../charts/chart52.xml"/><Relationship Id="rId15" Type="http://schemas.openxmlformats.org/officeDocument/2006/relationships/chart" Target="../charts/chart62.xml"/><Relationship Id="rId23" Type="http://schemas.openxmlformats.org/officeDocument/2006/relationships/chart" Target="../charts/chart70.xml"/><Relationship Id="rId28" Type="http://schemas.openxmlformats.org/officeDocument/2006/relationships/chart" Target="../charts/chart75.xml"/><Relationship Id="rId36" Type="http://schemas.openxmlformats.org/officeDocument/2006/relationships/chart" Target="../charts/chart83.xml"/><Relationship Id="rId10" Type="http://schemas.openxmlformats.org/officeDocument/2006/relationships/chart" Target="../charts/chart57.xml"/><Relationship Id="rId19" Type="http://schemas.openxmlformats.org/officeDocument/2006/relationships/chart" Target="../charts/chart66.xml"/><Relationship Id="rId31" Type="http://schemas.openxmlformats.org/officeDocument/2006/relationships/chart" Target="../charts/chart78.xml"/><Relationship Id="rId44" Type="http://schemas.openxmlformats.org/officeDocument/2006/relationships/chart" Target="../charts/chart91.xml"/><Relationship Id="rId4" Type="http://schemas.openxmlformats.org/officeDocument/2006/relationships/chart" Target="../charts/chart51.xml"/><Relationship Id="rId9" Type="http://schemas.openxmlformats.org/officeDocument/2006/relationships/chart" Target="../charts/chart56.xml"/><Relationship Id="rId14" Type="http://schemas.openxmlformats.org/officeDocument/2006/relationships/chart" Target="../charts/chart61.xml"/><Relationship Id="rId22" Type="http://schemas.openxmlformats.org/officeDocument/2006/relationships/chart" Target="../charts/chart69.xml"/><Relationship Id="rId27" Type="http://schemas.openxmlformats.org/officeDocument/2006/relationships/chart" Target="../charts/chart74.xml"/><Relationship Id="rId30" Type="http://schemas.openxmlformats.org/officeDocument/2006/relationships/chart" Target="../charts/chart77.xml"/><Relationship Id="rId35" Type="http://schemas.openxmlformats.org/officeDocument/2006/relationships/chart" Target="../charts/chart82.xml"/><Relationship Id="rId43" Type="http://schemas.openxmlformats.org/officeDocument/2006/relationships/chart" Target="../charts/chart9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106</xdr:row>
      <xdr:rowOff>133350</xdr:rowOff>
    </xdr:from>
    <xdr:to>
      <xdr:col>1</xdr:col>
      <xdr:colOff>600075</xdr:colOff>
      <xdr:row>106</xdr:row>
      <xdr:rowOff>134938</xdr:rowOff>
    </xdr:to>
    <xdr:cxnSp macro="">
      <xdr:nvCxnSpPr>
        <xdr:cNvPr id="2" name="Connector recte 1"/>
        <xdr:cNvCxnSpPr/>
      </xdr:nvCxnSpPr>
      <xdr:spPr>
        <a:xfrm>
          <a:off x="619125" y="26050875"/>
          <a:ext cx="3238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111</xdr:row>
      <xdr:rowOff>47625</xdr:rowOff>
    </xdr:from>
    <xdr:to>
      <xdr:col>2</xdr:col>
      <xdr:colOff>704850</xdr:colOff>
      <xdr:row>111</xdr:row>
      <xdr:rowOff>49214</xdr:rowOff>
    </xdr:to>
    <xdr:cxnSp macro="">
      <xdr:nvCxnSpPr>
        <xdr:cNvPr id="3" name="Connector de fletxa recta 2"/>
        <xdr:cNvCxnSpPr/>
      </xdr:nvCxnSpPr>
      <xdr:spPr>
        <a:xfrm>
          <a:off x="609600" y="27765375"/>
          <a:ext cx="1152525" cy="1589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106</xdr:row>
      <xdr:rowOff>133352</xdr:rowOff>
    </xdr:from>
    <xdr:to>
      <xdr:col>1</xdr:col>
      <xdr:colOff>266701</xdr:colOff>
      <xdr:row>111</xdr:row>
      <xdr:rowOff>38098</xdr:rowOff>
    </xdr:to>
    <xdr:cxnSp macro="">
      <xdr:nvCxnSpPr>
        <xdr:cNvPr id="4" name="Connector recte 3"/>
        <xdr:cNvCxnSpPr/>
      </xdr:nvCxnSpPr>
      <xdr:spPr>
        <a:xfrm rot="16200000" flipH="1">
          <a:off x="-242885" y="26903362"/>
          <a:ext cx="170497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320</xdr:row>
      <xdr:rowOff>85725</xdr:rowOff>
    </xdr:from>
    <xdr:to>
      <xdr:col>3</xdr:col>
      <xdr:colOff>57150</xdr:colOff>
      <xdr:row>320</xdr:row>
      <xdr:rowOff>87313</xdr:rowOff>
    </xdr:to>
    <xdr:cxnSp macro="">
      <xdr:nvCxnSpPr>
        <xdr:cNvPr id="2" name="Connector recte 32"/>
        <xdr:cNvCxnSpPr/>
      </xdr:nvCxnSpPr>
      <xdr:spPr>
        <a:xfrm>
          <a:off x="1447800" y="61712475"/>
          <a:ext cx="571500" cy="1588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342900</xdr:colOff>
      <xdr:row>320</xdr:row>
      <xdr:rowOff>104775</xdr:rowOff>
    </xdr:from>
    <xdr:to>
      <xdr:col>2</xdr:col>
      <xdr:colOff>342901</xdr:colOff>
      <xdr:row>329</xdr:row>
      <xdr:rowOff>95246</xdr:rowOff>
    </xdr:to>
    <xdr:cxnSp macro="">
      <xdr:nvCxnSpPr>
        <xdr:cNvPr id="3" name="Connector recte 33"/>
        <xdr:cNvCxnSpPr/>
      </xdr:nvCxnSpPr>
      <xdr:spPr>
        <a:xfrm rot="16200000" flipH="1">
          <a:off x="595315" y="62584010"/>
          <a:ext cx="1704971" cy="1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329</xdr:row>
      <xdr:rowOff>95250</xdr:rowOff>
    </xdr:from>
    <xdr:to>
      <xdr:col>3</xdr:col>
      <xdr:colOff>552450</xdr:colOff>
      <xdr:row>329</xdr:row>
      <xdr:rowOff>96838</xdr:rowOff>
    </xdr:to>
    <xdr:cxnSp macro="">
      <xdr:nvCxnSpPr>
        <xdr:cNvPr id="4" name="Connector de fletxa recta 34"/>
        <xdr:cNvCxnSpPr/>
      </xdr:nvCxnSpPr>
      <xdr:spPr>
        <a:xfrm>
          <a:off x="1438275" y="63436500"/>
          <a:ext cx="1076325" cy="1588"/>
        </a:xfrm>
        <a:prstGeom prst="straightConnector1">
          <a:avLst/>
        </a:prstGeom>
        <a:ln>
          <a:solidFill>
            <a:schemeClr val="accent1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493059</xdr:colOff>
      <xdr:row>5</xdr:row>
      <xdr:rowOff>11206</xdr:rowOff>
    </xdr:from>
    <xdr:to>
      <xdr:col>15</xdr:col>
      <xdr:colOff>268942</xdr:colOff>
      <xdr:row>16</xdr:row>
      <xdr:rowOff>67235</xdr:rowOff>
    </xdr:to>
    <xdr:graphicFrame macro="">
      <xdr:nvGraphicFramePr>
        <xdr:cNvPr id="6" name="Gràfic 6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490971</xdr:colOff>
      <xdr:row>17</xdr:row>
      <xdr:rowOff>9526</xdr:rowOff>
    </xdr:from>
    <xdr:to>
      <xdr:col>15</xdr:col>
      <xdr:colOff>265834</xdr:colOff>
      <xdr:row>28</xdr:row>
      <xdr:rowOff>61480</xdr:rowOff>
    </xdr:to>
    <xdr:graphicFrame macro="">
      <xdr:nvGraphicFramePr>
        <xdr:cNvPr id="8" name="Gràfic 6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175779</xdr:colOff>
      <xdr:row>28</xdr:row>
      <xdr:rowOff>180110</xdr:rowOff>
    </xdr:from>
    <xdr:to>
      <xdr:col>7</xdr:col>
      <xdr:colOff>390525</xdr:colOff>
      <xdr:row>41</xdr:row>
      <xdr:rowOff>128155</xdr:rowOff>
    </xdr:to>
    <xdr:graphicFrame macro="">
      <xdr:nvGraphicFramePr>
        <xdr:cNvPr id="9" name="Gràfic 6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498763</xdr:colOff>
      <xdr:row>28</xdr:row>
      <xdr:rowOff>187901</xdr:rowOff>
    </xdr:from>
    <xdr:to>
      <xdr:col>15</xdr:col>
      <xdr:colOff>273627</xdr:colOff>
      <xdr:row>41</xdr:row>
      <xdr:rowOff>118630</xdr:rowOff>
    </xdr:to>
    <xdr:graphicFrame macro="">
      <xdr:nvGraphicFramePr>
        <xdr:cNvPr id="10" name="Gràfic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171695</xdr:colOff>
      <xdr:row>42</xdr:row>
      <xdr:rowOff>74098</xdr:rowOff>
    </xdr:from>
    <xdr:to>
      <xdr:col>7</xdr:col>
      <xdr:colOff>390524</xdr:colOff>
      <xdr:row>53</xdr:row>
      <xdr:rowOff>148318</xdr:rowOff>
    </xdr:to>
    <xdr:graphicFrame macro="">
      <xdr:nvGraphicFramePr>
        <xdr:cNvPr id="11" name="Gràfic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509403</xdr:colOff>
      <xdr:row>42</xdr:row>
      <xdr:rowOff>79045</xdr:rowOff>
    </xdr:from>
    <xdr:to>
      <xdr:col>15</xdr:col>
      <xdr:colOff>293914</xdr:colOff>
      <xdr:row>53</xdr:row>
      <xdr:rowOff>148318</xdr:rowOff>
    </xdr:to>
    <xdr:graphicFrame macro="">
      <xdr:nvGraphicFramePr>
        <xdr:cNvPr id="12" name="Gràfic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170584</xdr:colOff>
      <xdr:row>54</xdr:row>
      <xdr:rowOff>103662</xdr:rowOff>
    </xdr:from>
    <xdr:to>
      <xdr:col>7</xdr:col>
      <xdr:colOff>400050</xdr:colOff>
      <xdr:row>65</xdr:row>
      <xdr:rowOff>97971</xdr:rowOff>
    </xdr:to>
    <xdr:graphicFrame macro="">
      <xdr:nvGraphicFramePr>
        <xdr:cNvPr id="13" name="Gràfic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515712</xdr:colOff>
      <xdr:row>54</xdr:row>
      <xdr:rowOff>100693</xdr:rowOff>
    </xdr:from>
    <xdr:to>
      <xdr:col>15</xdr:col>
      <xdr:colOff>295275</xdr:colOff>
      <xdr:row>65</xdr:row>
      <xdr:rowOff>104775</xdr:rowOff>
    </xdr:to>
    <xdr:graphicFrame macro="">
      <xdr:nvGraphicFramePr>
        <xdr:cNvPr id="14" name="Gràfic 7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163287</xdr:colOff>
      <xdr:row>66</xdr:row>
      <xdr:rowOff>44903</xdr:rowOff>
    </xdr:from>
    <xdr:to>
      <xdr:col>7</xdr:col>
      <xdr:colOff>400050</xdr:colOff>
      <xdr:row>78</xdr:row>
      <xdr:rowOff>137432</xdr:rowOff>
    </xdr:to>
    <xdr:graphicFrame macro="">
      <xdr:nvGraphicFramePr>
        <xdr:cNvPr id="15" name="Gràfic 7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525235</xdr:colOff>
      <xdr:row>66</xdr:row>
      <xdr:rowOff>54428</xdr:rowOff>
    </xdr:from>
    <xdr:to>
      <xdr:col>15</xdr:col>
      <xdr:colOff>304800</xdr:colOff>
      <xdr:row>78</xdr:row>
      <xdr:rowOff>152400</xdr:rowOff>
    </xdr:to>
    <xdr:graphicFrame macro="">
      <xdr:nvGraphicFramePr>
        <xdr:cNvPr id="16" name="Gràfic 7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160193</xdr:colOff>
      <xdr:row>79</xdr:row>
      <xdr:rowOff>88321</xdr:rowOff>
    </xdr:from>
    <xdr:to>
      <xdr:col>7</xdr:col>
      <xdr:colOff>400050</xdr:colOff>
      <xdr:row>91</xdr:row>
      <xdr:rowOff>71004</xdr:rowOff>
    </xdr:to>
    <xdr:graphicFrame macro="">
      <xdr:nvGraphicFramePr>
        <xdr:cNvPr id="17" name="Gràfic 7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528205</xdr:colOff>
      <xdr:row>79</xdr:row>
      <xdr:rowOff>93517</xdr:rowOff>
    </xdr:from>
    <xdr:to>
      <xdr:col>15</xdr:col>
      <xdr:colOff>304800</xdr:colOff>
      <xdr:row>91</xdr:row>
      <xdr:rowOff>66675</xdr:rowOff>
    </xdr:to>
    <xdr:graphicFrame macro="">
      <xdr:nvGraphicFramePr>
        <xdr:cNvPr id="18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54349</xdr:colOff>
      <xdr:row>243</xdr:row>
      <xdr:rowOff>18490</xdr:rowOff>
    </xdr:from>
    <xdr:to>
      <xdr:col>13</xdr:col>
      <xdr:colOff>285750</xdr:colOff>
      <xdr:row>260</xdr:row>
      <xdr:rowOff>161925</xdr:rowOff>
    </xdr:to>
    <xdr:graphicFrame macro="">
      <xdr:nvGraphicFramePr>
        <xdr:cNvPr id="20" name="Gràfic 7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38100</xdr:colOff>
      <xdr:row>262</xdr:row>
      <xdr:rowOff>54348</xdr:rowOff>
    </xdr:from>
    <xdr:to>
      <xdr:col>13</xdr:col>
      <xdr:colOff>329453</xdr:colOff>
      <xdr:row>279</xdr:row>
      <xdr:rowOff>85725</xdr:rowOff>
    </xdr:to>
    <xdr:graphicFrame macro="">
      <xdr:nvGraphicFramePr>
        <xdr:cNvPr id="21" name="Gràfic 7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800100</xdr:colOff>
      <xdr:row>280</xdr:row>
      <xdr:rowOff>149038</xdr:rowOff>
    </xdr:from>
    <xdr:to>
      <xdr:col>13</xdr:col>
      <xdr:colOff>435909</xdr:colOff>
      <xdr:row>301</xdr:row>
      <xdr:rowOff>14568</xdr:rowOff>
    </xdr:to>
    <xdr:graphicFrame macro="">
      <xdr:nvGraphicFramePr>
        <xdr:cNvPr id="22" name="Gràfic 7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57150</xdr:colOff>
      <xdr:row>302</xdr:row>
      <xdr:rowOff>66675</xdr:rowOff>
    </xdr:from>
    <xdr:to>
      <xdr:col>13</xdr:col>
      <xdr:colOff>333375</xdr:colOff>
      <xdr:row>320</xdr:row>
      <xdr:rowOff>142875</xdr:rowOff>
    </xdr:to>
    <xdr:graphicFrame macro="">
      <xdr:nvGraphicFramePr>
        <xdr:cNvPr id="23" name="Gràfic 7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552450</xdr:colOff>
      <xdr:row>323</xdr:row>
      <xdr:rowOff>133350</xdr:rowOff>
    </xdr:from>
    <xdr:to>
      <xdr:col>14</xdr:col>
      <xdr:colOff>190500</xdr:colOff>
      <xdr:row>340</xdr:row>
      <xdr:rowOff>19050</xdr:rowOff>
    </xdr:to>
    <xdr:graphicFrame macro="">
      <xdr:nvGraphicFramePr>
        <xdr:cNvPr id="24" name="Gràfic 8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590550</xdr:colOff>
      <xdr:row>341</xdr:row>
      <xdr:rowOff>104774</xdr:rowOff>
    </xdr:from>
    <xdr:to>
      <xdr:col>14</xdr:col>
      <xdr:colOff>400050</xdr:colOff>
      <xdr:row>362</xdr:row>
      <xdr:rowOff>19049</xdr:rowOff>
    </xdr:to>
    <xdr:graphicFrame macro="">
      <xdr:nvGraphicFramePr>
        <xdr:cNvPr id="25" name="Gràfic 8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160193</xdr:colOff>
      <xdr:row>91</xdr:row>
      <xdr:rowOff>180109</xdr:rowOff>
    </xdr:from>
    <xdr:to>
      <xdr:col>7</xdr:col>
      <xdr:colOff>390525</xdr:colOff>
      <xdr:row>103</xdr:row>
      <xdr:rowOff>83127</xdr:rowOff>
    </xdr:to>
    <xdr:graphicFrame macro="">
      <xdr:nvGraphicFramePr>
        <xdr:cNvPr id="54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529936</xdr:colOff>
      <xdr:row>92</xdr:row>
      <xdr:rowOff>4330</xdr:rowOff>
    </xdr:from>
    <xdr:to>
      <xdr:col>15</xdr:col>
      <xdr:colOff>314324</xdr:colOff>
      <xdr:row>103</xdr:row>
      <xdr:rowOff>92652</xdr:rowOff>
    </xdr:to>
    <xdr:graphicFrame macro="">
      <xdr:nvGraphicFramePr>
        <xdr:cNvPr id="55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165388</xdr:colOff>
      <xdr:row>104</xdr:row>
      <xdr:rowOff>50222</xdr:rowOff>
    </xdr:from>
    <xdr:to>
      <xdr:col>7</xdr:col>
      <xdr:colOff>390525</xdr:colOff>
      <xdr:row>115</xdr:row>
      <xdr:rowOff>171450</xdr:rowOff>
    </xdr:to>
    <xdr:graphicFrame macro="">
      <xdr:nvGraphicFramePr>
        <xdr:cNvPr id="56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537731</xdr:colOff>
      <xdr:row>104</xdr:row>
      <xdr:rowOff>47624</xdr:rowOff>
    </xdr:from>
    <xdr:to>
      <xdr:col>15</xdr:col>
      <xdr:colOff>323850</xdr:colOff>
      <xdr:row>115</xdr:row>
      <xdr:rowOff>171449</xdr:rowOff>
    </xdr:to>
    <xdr:graphicFrame macro="">
      <xdr:nvGraphicFramePr>
        <xdr:cNvPr id="57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155122</xdr:colOff>
      <xdr:row>116</xdr:row>
      <xdr:rowOff>111578</xdr:rowOff>
    </xdr:from>
    <xdr:to>
      <xdr:col>7</xdr:col>
      <xdr:colOff>400051</xdr:colOff>
      <xdr:row>127</xdr:row>
      <xdr:rowOff>125185</xdr:rowOff>
    </xdr:to>
    <xdr:graphicFrame macro="">
      <xdr:nvGraphicFramePr>
        <xdr:cNvPr id="58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</xdr:col>
      <xdr:colOff>530681</xdr:colOff>
      <xdr:row>116</xdr:row>
      <xdr:rowOff>119742</xdr:rowOff>
    </xdr:from>
    <xdr:to>
      <xdr:col>15</xdr:col>
      <xdr:colOff>333376</xdr:colOff>
      <xdr:row>127</xdr:row>
      <xdr:rowOff>123825</xdr:rowOff>
    </xdr:to>
    <xdr:graphicFrame macro="">
      <xdr:nvGraphicFramePr>
        <xdr:cNvPr id="59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529318</xdr:colOff>
      <xdr:row>128</xdr:row>
      <xdr:rowOff>186417</xdr:rowOff>
    </xdr:from>
    <xdr:to>
      <xdr:col>15</xdr:col>
      <xdr:colOff>352425</xdr:colOff>
      <xdr:row>141</xdr:row>
      <xdr:rowOff>28574</xdr:rowOff>
    </xdr:to>
    <xdr:graphicFrame macro="">
      <xdr:nvGraphicFramePr>
        <xdr:cNvPr id="86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121102</xdr:colOff>
      <xdr:row>141</xdr:row>
      <xdr:rowOff>155121</xdr:rowOff>
    </xdr:from>
    <xdr:to>
      <xdr:col>7</xdr:col>
      <xdr:colOff>400049</xdr:colOff>
      <xdr:row>153</xdr:row>
      <xdr:rowOff>28575</xdr:rowOff>
    </xdr:to>
    <xdr:graphicFrame macro="">
      <xdr:nvGraphicFramePr>
        <xdr:cNvPr id="87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</xdr:col>
      <xdr:colOff>529318</xdr:colOff>
      <xdr:row>141</xdr:row>
      <xdr:rowOff>155120</xdr:rowOff>
    </xdr:from>
    <xdr:to>
      <xdr:col>15</xdr:col>
      <xdr:colOff>366032</xdr:colOff>
      <xdr:row>153</xdr:row>
      <xdr:rowOff>19049</xdr:rowOff>
    </xdr:to>
    <xdr:graphicFrame macro="">
      <xdr:nvGraphicFramePr>
        <xdr:cNvPr id="88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122463</xdr:colOff>
      <xdr:row>153</xdr:row>
      <xdr:rowOff>144236</xdr:rowOff>
    </xdr:from>
    <xdr:to>
      <xdr:col>7</xdr:col>
      <xdr:colOff>408215</xdr:colOff>
      <xdr:row>164</xdr:row>
      <xdr:rowOff>29936</xdr:rowOff>
    </xdr:to>
    <xdr:graphicFrame macro="">
      <xdr:nvGraphicFramePr>
        <xdr:cNvPr id="89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542925</xdr:colOff>
      <xdr:row>153</xdr:row>
      <xdr:rowOff>144236</xdr:rowOff>
    </xdr:from>
    <xdr:to>
      <xdr:col>15</xdr:col>
      <xdr:colOff>371475</xdr:colOff>
      <xdr:row>164</xdr:row>
      <xdr:rowOff>29936</xdr:rowOff>
    </xdr:to>
    <xdr:graphicFrame macro="">
      <xdr:nvGraphicFramePr>
        <xdr:cNvPr id="90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123824</xdr:colOff>
      <xdr:row>164</xdr:row>
      <xdr:rowOff>148318</xdr:rowOff>
    </xdr:from>
    <xdr:to>
      <xdr:col>7</xdr:col>
      <xdr:colOff>406853</xdr:colOff>
      <xdr:row>175</xdr:row>
      <xdr:rowOff>34018</xdr:rowOff>
    </xdr:to>
    <xdr:graphicFrame macro="">
      <xdr:nvGraphicFramePr>
        <xdr:cNvPr id="91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7</xdr:col>
      <xdr:colOff>542926</xdr:colOff>
      <xdr:row>164</xdr:row>
      <xdr:rowOff>153761</xdr:rowOff>
    </xdr:from>
    <xdr:to>
      <xdr:col>15</xdr:col>
      <xdr:colOff>379639</xdr:colOff>
      <xdr:row>175</xdr:row>
      <xdr:rowOff>39461</xdr:rowOff>
    </xdr:to>
    <xdr:graphicFrame macro="">
      <xdr:nvGraphicFramePr>
        <xdr:cNvPr id="92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114300</xdr:colOff>
      <xdr:row>175</xdr:row>
      <xdr:rowOff>151038</xdr:rowOff>
    </xdr:from>
    <xdr:to>
      <xdr:col>7</xdr:col>
      <xdr:colOff>429985</xdr:colOff>
      <xdr:row>186</xdr:row>
      <xdr:rowOff>95249</xdr:rowOff>
    </xdr:to>
    <xdr:graphicFrame macro="">
      <xdr:nvGraphicFramePr>
        <xdr:cNvPr id="93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7</xdr:col>
      <xdr:colOff>549729</xdr:colOff>
      <xdr:row>175</xdr:row>
      <xdr:rowOff>153760</xdr:rowOff>
    </xdr:from>
    <xdr:to>
      <xdr:col>15</xdr:col>
      <xdr:colOff>375557</xdr:colOff>
      <xdr:row>186</xdr:row>
      <xdr:rowOff>95249</xdr:rowOff>
    </xdr:to>
    <xdr:graphicFrame macro="">
      <xdr:nvGraphicFramePr>
        <xdr:cNvPr id="94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114300</xdr:colOff>
      <xdr:row>187</xdr:row>
      <xdr:rowOff>16328</xdr:rowOff>
    </xdr:from>
    <xdr:to>
      <xdr:col>7</xdr:col>
      <xdr:colOff>434068</xdr:colOff>
      <xdr:row>197</xdr:row>
      <xdr:rowOff>92528</xdr:rowOff>
    </xdr:to>
    <xdr:graphicFrame macro="">
      <xdr:nvGraphicFramePr>
        <xdr:cNvPr id="95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7</xdr:col>
      <xdr:colOff>566058</xdr:colOff>
      <xdr:row>187</xdr:row>
      <xdr:rowOff>14968</xdr:rowOff>
    </xdr:from>
    <xdr:to>
      <xdr:col>15</xdr:col>
      <xdr:colOff>402772</xdr:colOff>
      <xdr:row>197</xdr:row>
      <xdr:rowOff>91168</xdr:rowOff>
    </xdr:to>
    <xdr:graphicFrame macro="">
      <xdr:nvGraphicFramePr>
        <xdr:cNvPr id="96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104775</xdr:colOff>
      <xdr:row>198</xdr:row>
      <xdr:rowOff>8164</xdr:rowOff>
    </xdr:from>
    <xdr:to>
      <xdr:col>7</xdr:col>
      <xdr:colOff>424543</xdr:colOff>
      <xdr:row>208</xdr:row>
      <xdr:rowOff>95250</xdr:rowOff>
    </xdr:to>
    <xdr:graphicFrame macro="">
      <xdr:nvGraphicFramePr>
        <xdr:cNvPr id="97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7</xdr:col>
      <xdr:colOff>566058</xdr:colOff>
      <xdr:row>198</xdr:row>
      <xdr:rowOff>6804</xdr:rowOff>
    </xdr:from>
    <xdr:to>
      <xdr:col>15</xdr:col>
      <xdr:colOff>400050</xdr:colOff>
      <xdr:row>208</xdr:row>
      <xdr:rowOff>95250</xdr:rowOff>
    </xdr:to>
    <xdr:graphicFrame macro="">
      <xdr:nvGraphicFramePr>
        <xdr:cNvPr id="98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104774</xdr:colOff>
      <xdr:row>209</xdr:row>
      <xdr:rowOff>16329</xdr:rowOff>
    </xdr:from>
    <xdr:to>
      <xdr:col>7</xdr:col>
      <xdr:colOff>419099</xdr:colOff>
      <xdr:row>219</xdr:row>
      <xdr:rowOff>136071</xdr:rowOff>
    </xdr:to>
    <xdr:graphicFrame macro="">
      <xdr:nvGraphicFramePr>
        <xdr:cNvPr id="99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7</xdr:col>
      <xdr:colOff>564696</xdr:colOff>
      <xdr:row>209</xdr:row>
      <xdr:rowOff>31297</xdr:rowOff>
    </xdr:from>
    <xdr:to>
      <xdr:col>15</xdr:col>
      <xdr:colOff>401411</xdr:colOff>
      <xdr:row>219</xdr:row>
      <xdr:rowOff>145596</xdr:rowOff>
    </xdr:to>
    <xdr:graphicFrame macro="">
      <xdr:nvGraphicFramePr>
        <xdr:cNvPr id="100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104775</xdr:colOff>
      <xdr:row>220</xdr:row>
      <xdr:rowOff>68036</xdr:rowOff>
    </xdr:from>
    <xdr:to>
      <xdr:col>7</xdr:col>
      <xdr:colOff>431347</xdr:colOff>
      <xdr:row>231</xdr:row>
      <xdr:rowOff>62593</xdr:rowOff>
    </xdr:to>
    <xdr:graphicFrame macro="">
      <xdr:nvGraphicFramePr>
        <xdr:cNvPr id="101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7</xdr:col>
      <xdr:colOff>566056</xdr:colOff>
      <xdr:row>220</xdr:row>
      <xdr:rowOff>69396</xdr:rowOff>
    </xdr:from>
    <xdr:to>
      <xdr:col>15</xdr:col>
      <xdr:colOff>405493</xdr:colOff>
      <xdr:row>231</xdr:row>
      <xdr:rowOff>72118</xdr:rowOff>
    </xdr:to>
    <xdr:graphicFrame macro="">
      <xdr:nvGraphicFramePr>
        <xdr:cNvPr id="102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</xdr:col>
      <xdr:colOff>104775</xdr:colOff>
      <xdr:row>232</xdr:row>
      <xdr:rowOff>4082</xdr:rowOff>
    </xdr:from>
    <xdr:to>
      <xdr:col>7</xdr:col>
      <xdr:colOff>425904</xdr:colOff>
      <xdr:row>242</xdr:row>
      <xdr:rowOff>53068</xdr:rowOff>
    </xdr:to>
    <xdr:graphicFrame macro="">
      <xdr:nvGraphicFramePr>
        <xdr:cNvPr id="103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7</xdr:col>
      <xdr:colOff>570139</xdr:colOff>
      <xdr:row>232</xdr:row>
      <xdr:rowOff>10886</xdr:rowOff>
    </xdr:from>
    <xdr:to>
      <xdr:col>15</xdr:col>
      <xdr:colOff>415018</xdr:colOff>
      <xdr:row>242</xdr:row>
      <xdr:rowOff>57150</xdr:rowOff>
    </xdr:to>
    <xdr:graphicFrame macro="">
      <xdr:nvGraphicFramePr>
        <xdr:cNvPr id="104" name="Gràfic 7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</xdr:col>
      <xdr:colOff>134710</xdr:colOff>
      <xdr:row>128</xdr:row>
      <xdr:rowOff>187778</xdr:rowOff>
    </xdr:from>
    <xdr:to>
      <xdr:col>7</xdr:col>
      <xdr:colOff>400050</xdr:colOff>
      <xdr:row>141</xdr:row>
      <xdr:rowOff>24492</xdr:rowOff>
    </xdr:to>
    <xdr:graphicFrame macro="">
      <xdr:nvGraphicFramePr>
        <xdr:cNvPr id="110" name="10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</xdr:col>
      <xdr:colOff>179293</xdr:colOff>
      <xdr:row>5</xdr:row>
      <xdr:rowOff>12886</xdr:rowOff>
    </xdr:from>
    <xdr:to>
      <xdr:col>7</xdr:col>
      <xdr:colOff>390524</xdr:colOff>
      <xdr:row>16</xdr:row>
      <xdr:rowOff>66675</xdr:rowOff>
    </xdr:to>
    <xdr:graphicFrame macro="">
      <xdr:nvGraphicFramePr>
        <xdr:cNvPr id="111" name="1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180975</xdr:colOff>
      <xdr:row>17</xdr:row>
      <xdr:rowOff>9525</xdr:rowOff>
    </xdr:from>
    <xdr:to>
      <xdr:col>7</xdr:col>
      <xdr:colOff>393989</xdr:colOff>
      <xdr:row>28</xdr:row>
      <xdr:rowOff>61480</xdr:rowOff>
    </xdr:to>
    <xdr:graphicFrame macro="">
      <xdr:nvGraphicFramePr>
        <xdr:cNvPr id="52" name="Gràfic 6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</xdr:col>
      <xdr:colOff>638174</xdr:colOff>
      <xdr:row>363</xdr:row>
      <xdr:rowOff>95250</xdr:rowOff>
    </xdr:from>
    <xdr:to>
      <xdr:col>14</xdr:col>
      <xdr:colOff>361949</xdr:colOff>
      <xdr:row>385</xdr:row>
      <xdr:rowOff>76200</xdr:rowOff>
    </xdr:to>
    <xdr:graphicFrame macro="">
      <xdr:nvGraphicFramePr>
        <xdr:cNvPr id="53" name="Gràfic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</xdr:row>
      <xdr:rowOff>104775</xdr:rowOff>
    </xdr:from>
    <xdr:to>
      <xdr:col>9</xdr:col>
      <xdr:colOff>409575</xdr:colOff>
      <xdr:row>19</xdr:row>
      <xdr:rowOff>180975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514350</xdr:colOff>
      <xdr:row>5</xdr:row>
      <xdr:rowOff>104775</xdr:rowOff>
    </xdr:from>
    <xdr:to>
      <xdr:col>18</xdr:col>
      <xdr:colOff>352425</xdr:colOff>
      <xdr:row>19</xdr:row>
      <xdr:rowOff>180975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20</xdr:row>
      <xdr:rowOff>142875</xdr:rowOff>
    </xdr:from>
    <xdr:to>
      <xdr:col>9</xdr:col>
      <xdr:colOff>390525</xdr:colOff>
      <xdr:row>35</xdr:row>
      <xdr:rowOff>28575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504825</xdr:colOff>
      <xdr:row>20</xdr:row>
      <xdr:rowOff>161925</xdr:rowOff>
    </xdr:from>
    <xdr:to>
      <xdr:col>18</xdr:col>
      <xdr:colOff>342900</xdr:colOff>
      <xdr:row>35</xdr:row>
      <xdr:rowOff>47625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133350</xdr:colOff>
      <xdr:row>35</xdr:row>
      <xdr:rowOff>142875</xdr:rowOff>
    </xdr:from>
    <xdr:to>
      <xdr:col>9</xdr:col>
      <xdr:colOff>371475</xdr:colOff>
      <xdr:row>50</xdr:row>
      <xdr:rowOff>28575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485775</xdr:colOff>
      <xdr:row>35</xdr:row>
      <xdr:rowOff>152400</xdr:rowOff>
    </xdr:from>
    <xdr:to>
      <xdr:col>18</xdr:col>
      <xdr:colOff>323850</xdr:colOff>
      <xdr:row>50</xdr:row>
      <xdr:rowOff>38100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134471</xdr:colOff>
      <xdr:row>50</xdr:row>
      <xdr:rowOff>156882</xdr:rowOff>
    </xdr:from>
    <xdr:to>
      <xdr:col>9</xdr:col>
      <xdr:colOff>347383</xdr:colOff>
      <xdr:row>65</xdr:row>
      <xdr:rowOff>44824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493059</xdr:colOff>
      <xdr:row>50</xdr:row>
      <xdr:rowOff>156882</xdr:rowOff>
    </xdr:from>
    <xdr:to>
      <xdr:col>18</xdr:col>
      <xdr:colOff>324970</xdr:colOff>
      <xdr:row>65</xdr:row>
      <xdr:rowOff>44824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123265</xdr:colOff>
      <xdr:row>65</xdr:row>
      <xdr:rowOff>168088</xdr:rowOff>
    </xdr:from>
    <xdr:to>
      <xdr:col>9</xdr:col>
      <xdr:colOff>336177</xdr:colOff>
      <xdr:row>80</xdr:row>
      <xdr:rowOff>56030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515471</xdr:colOff>
      <xdr:row>65</xdr:row>
      <xdr:rowOff>179294</xdr:rowOff>
    </xdr:from>
    <xdr:to>
      <xdr:col>18</xdr:col>
      <xdr:colOff>347382</xdr:colOff>
      <xdr:row>80</xdr:row>
      <xdr:rowOff>67236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112059</xdr:colOff>
      <xdr:row>81</xdr:row>
      <xdr:rowOff>0</xdr:rowOff>
    </xdr:from>
    <xdr:to>
      <xdr:col>9</xdr:col>
      <xdr:colOff>324971</xdr:colOff>
      <xdr:row>95</xdr:row>
      <xdr:rowOff>78442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504265</xdr:colOff>
      <xdr:row>81</xdr:row>
      <xdr:rowOff>11206</xdr:rowOff>
    </xdr:from>
    <xdr:to>
      <xdr:col>18</xdr:col>
      <xdr:colOff>336176</xdr:colOff>
      <xdr:row>95</xdr:row>
      <xdr:rowOff>89648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112059</xdr:colOff>
      <xdr:row>96</xdr:row>
      <xdr:rowOff>0</xdr:rowOff>
    </xdr:from>
    <xdr:to>
      <xdr:col>9</xdr:col>
      <xdr:colOff>324971</xdr:colOff>
      <xdr:row>110</xdr:row>
      <xdr:rowOff>78442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493059</xdr:colOff>
      <xdr:row>96</xdr:row>
      <xdr:rowOff>0</xdr:rowOff>
    </xdr:from>
    <xdr:to>
      <xdr:col>18</xdr:col>
      <xdr:colOff>324970</xdr:colOff>
      <xdr:row>110</xdr:row>
      <xdr:rowOff>78442</xdr:rowOff>
    </xdr:to>
    <xdr:graphicFrame macro="">
      <xdr:nvGraphicFramePr>
        <xdr:cNvPr id="31" name="3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89647</xdr:colOff>
      <xdr:row>111</xdr:row>
      <xdr:rowOff>0</xdr:rowOff>
    </xdr:from>
    <xdr:to>
      <xdr:col>9</xdr:col>
      <xdr:colOff>302559</xdr:colOff>
      <xdr:row>125</xdr:row>
      <xdr:rowOff>78442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493059</xdr:colOff>
      <xdr:row>111</xdr:row>
      <xdr:rowOff>0</xdr:rowOff>
    </xdr:from>
    <xdr:to>
      <xdr:col>18</xdr:col>
      <xdr:colOff>324970</xdr:colOff>
      <xdr:row>125</xdr:row>
      <xdr:rowOff>78442</xdr:rowOff>
    </xdr:to>
    <xdr:graphicFrame macro="">
      <xdr:nvGraphicFramePr>
        <xdr:cNvPr id="35" name="3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78441</xdr:colOff>
      <xdr:row>125</xdr:row>
      <xdr:rowOff>179294</xdr:rowOff>
    </xdr:from>
    <xdr:to>
      <xdr:col>9</xdr:col>
      <xdr:colOff>291353</xdr:colOff>
      <xdr:row>140</xdr:row>
      <xdr:rowOff>67236</xdr:rowOff>
    </xdr:to>
    <xdr:graphicFrame macro="">
      <xdr:nvGraphicFramePr>
        <xdr:cNvPr id="37" name="3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493059</xdr:colOff>
      <xdr:row>126</xdr:row>
      <xdr:rowOff>0</xdr:rowOff>
    </xdr:from>
    <xdr:to>
      <xdr:col>18</xdr:col>
      <xdr:colOff>324970</xdr:colOff>
      <xdr:row>140</xdr:row>
      <xdr:rowOff>78442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78441</xdr:colOff>
      <xdr:row>141</xdr:row>
      <xdr:rowOff>0</xdr:rowOff>
    </xdr:from>
    <xdr:to>
      <xdr:col>9</xdr:col>
      <xdr:colOff>291353</xdr:colOff>
      <xdr:row>155</xdr:row>
      <xdr:rowOff>78442</xdr:rowOff>
    </xdr:to>
    <xdr:graphicFrame macro="">
      <xdr:nvGraphicFramePr>
        <xdr:cNvPr id="41" name="4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493059</xdr:colOff>
      <xdr:row>156</xdr:row>
      <xdr:rowOff>11205</xdr:rowOff>
    </xdr:from>
    <xdr:to>
      <xdr:col>18</xdr:col>
      <xdr:colOff>324970</xdr:colOff>
      <xdr:row>170</xdr:row>
      <xdr:rowOff>89647</xdr:rowOff>
    </xdr:to>
    <xdr:graphicFrame macro="">
      <xdr:nvGraphicFramePr>
        <xdr:cNvPr id="43" name="4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56831</xdr:colOff>
      <xdr:row>171</xdr:row>
      <xdr:rowOff>58430</xdr:rowOff>
    </xdr:from>
    <xdr:to>
      <xdr:col>9</xdr:col>
      <xdr:colOff>274545</xdr:colOff>
      <xdr:row>185</xdr:row>
      <xdr:rowOff>140073</xdr:rowOff>
    </xdr:to>
    <xdr:graphicFrame macro="">
      <xdr:nvGraphicFramePr>
        <xdr:cNvPr id="45" name="4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445033</xdr:colOff>
      <xdr:row>171</xdr:row>
      <xdr:rowOff>56030</xdr:rowOff>
    </xdr:from>
    <xdr:to>
      <xdr:col>18</xdr:col>
      <xdr:colOff>268141</xdr:colOff>
      <xdr:row>185</xdr:row>
      <xdr:rowOff>137673</xdr:rowOff>
    </xdr:to>
    <xdr:graphicFrame macro="">
      <xdr:nvGraphicFramePr>
        <xdr:cNvPr id="47" name="4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56829</xdr:colOff>
      <xdr:row>186</xdr:row>
      <xdr:rowOff>123265</xdr:rowOff>
    </xdr:from>
    <xdr:to>
      <xdr:col>9</xdr:col>
      <xdr:colOff>274543</xdr:colOff>
      <xdr:row>201</xdr:row>
      <xdr:rowOff>14408</xdr:rowOff>
    </xdr:to>
    <xdr:graphicFrame macro="">
      <xdr:nvGraphicFramePr>
        <xdr:cNvPr id="49" name="4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453838</xdr:colOff>
      <xdr:row>186</xdr:row>
      <xdr:rowOff>123265</xdr:rowOff>
    </xdr:from>
    <xdr:to>
      <xdr:col>18</xdr:col>
      <xdr:colOff>276946</xdr:colOff>
      <xdr:row>201</xdr:row>
      <xdr:rowOff>14408</xdr:rowOff>
    </xdr:to>
    <xdr:graphicFrame macro="">
      <xdr:nvGraphicFramePr>
        <xdr:cNvPr id="51" name="5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56830</xdr:colOff>
      <xdr:row>201</xdr:row>
      <xdr:rowOff>179294</xdr:rowOff>
    </xdr:from>
    <xdr:to>
      <xdr:col>9</xdr:col>
      <xdr:colOff>274544</xdr:colOff>
      <xdr:row>216</xdr:row>
      <xdr:rowOff>70437</xdr:rowOff>
    </xdr:to>
    <xdr:graphicFrame macro="">
      <xdr:nvGraphicFramePr>
        <xdr:cNvPr id="53" name="5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9</xdr:col>
      <xdr:colOff>442633</xdr:colOff>
      <xdr:row>201</xdr:row>
      <xdr:rowOff>179294</xdr:rowOff>
    </xdr:from>
    <xdr:to>
      <xdr:col>18</xdr:col>
      <xdr:colOff>265741</xdr:colOff>
      <xdr:row>216</xdr:row>
      <xdr:rowOff>70437</xdr:rowOff>
    </xdr:to>
    <xdr:graphicFrame macro="">
      <xdr:nvGraphicFramePr>
        <xdr:cNvPr id="55" name="5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54428</xdr:colOff>
      <xdr:row>217</xdr:row>
      <xdr:rowOff>44824</xdr:rowOff>
    </xdr:from>
    <xdr:to>
      <xdr:col>9</xdr:col>
      <xdr:colOff>272142</xdr:colOff>
      <xdr:row>231</xdr:row>
      <xdr:rowOff>126467</xdr:rowOff>
    </xdr:to>
    <xdr:graphicFrame macro="">
      <xdr:nvGraphicFramePr>
        <xdr:cNvPr id="57" name="5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440231</xdr:colOff>
      <xdr:row>217</xdr:row>
      <xdr:rowOff>44824</xdr:rowOff>
    </xdr:from>
    <xdr:to>
      <xdr:col>18</xdr:col>
      <xdr:colOff>263339</xdr:colOff>
      <xdr:row>231</xdr:row>
      <xdr:rowOff>126467</xdr:rowOff>
    </xdr:to>
    <xdr:graphicFrame macro="">
      <xdr:nvGraphicFramePr>
        <xdr:cNvPr id="59" name="5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54428</xdr:colOff>
      <xdr:row>232</xdr:row>
      <xdr:rowOff>100853</xdr:rowOff>
    </xdr:from>
    <xdr:to>
      <xdr:col>9</xdr:col>
      <xdr:colOff>272142</xdr:colOff>
      <xdr:row>246</xdr:row>
      <xdr:rowOff>182496</xdr:rowOff>
    </xdr:to>
    <xdr:graphicFrame macro="">
      <xdr:nvGraphicFramePr>
        <xdr:cNvPr id="61" name="6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453837</xdr:colOff>
      <xdr:row>232</xdr:row>
      <xdr:rowOff>92048</xdr:rowOff>
    </xdr:from>
    <xdr:to>
      <xdr:col>18</xdr:col>
      <xdr:colOff>276945</xdr:colOff>
      <xdr:row>246</xdr:row>
      <xdr:rowOff>173691</xdr:rowOff>
    </xdr:to>
    <xdr:graphicFrame macro="">
      <xdr:nvGraphicFramePr>
        <xdr:cNvPr id="63" name="6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</xdr:col>
      <xdr:colOff>43222</xdr:colOff>
      <xdr:row>248</xdr:row>
      <xdr:rowOff>2402</xdr:rowOff>
    </xdr:from>
    <xdr:to>
      <xdr:col>9</xdr:col>
      <xdr:colOff>260936</xdr:colOff>
      <xdr:row>262</xdr:row>
      <xdr:rowOff>84045</xdr:rowOff>
    </xdr:to>
    <xdr:graphicFrame macro="">
      <xdr:nvGraphicFramePr>
        <xdr:cNvPr id="65" name="6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9</xdr:col>
      <xdr:colOff>442633</xdr:colOff>
      <xdr:row>248</xdr:row>
      <xdr:rowOff>13607</xdr:rowOff>
    </xdr:from>
    <xdr:to>
      <xdr:col>18</xdr:col>
      <xdr:colOff>265741</xdr:colOff>
      <xdr:row>262</xdr:row>
      <xdr:rowOff>95250</xdr:rowOff>
    </xdr:to>
    <xdr:graphicFrame macro="">
      <xdr:nvGraphicFramePr>
        <xdr:cNvPr id="67" name="6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</xdr:col>
      <xdr:colOff>40821</xdr:colOff>
      <xdr:row>263</xdr:row>
      <xdr:rowOff>103254</xdr:rowOff>
    </xdr:from>
    <xdr:to>
      <xdr:col>9</xdr:col>
      <xdr:colOff>258535</xdr:colOff>
      <xdr:row>277</xdr:row>
      <xdr:rowOff>184897</xdr:rowOff>
    </xdr:to>
    <xdr:graphicFrame macro="">
      <xdr:nvGraphicFramePr>
        <xdr:cNvPr id="69" name="6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453838</xdr:colOff>
      <xdr:row>263</xdr:row>
      <xdr:rowOff>92049</xdr:rowOff>
    </xdr:from>
    <xdr:to>
      <xdr:col>18</xdr:col>
      <xdr:colOff>276946</xdr:colOff>
      <xdr:row>277</xdr:row>
      <xdr:rowOff>173692</xdr:rowOff>
    </xdr:to>
    <xdr:graphicFrame macro="">
      <xdr:nvGraphicFramePr>
        <xdr:cNvPr id="71" name="7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9</xdr:col>
      <xdr:colOff>444231</xdr:colOff>
      <xdr:row>294</xdr:row>
      <xdr:rowOff>11206</xdr:rowOff>
    </xdr:from>
    <xdr:to>
      <xdr:col>18</xdr:col>
      <xdr:colOff>291353</xdr:colOff>
      <xdr:row>308</xdr:row>
      <xdr:rowOff>92849</xdr:rowOff>
    </xdr:to>
    <xdr:graphicFrame macro="">
      <xdr:nvGraphicFramePr>
        <xdr:cNvPr id="73" name="7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</xdr:col>
      <xdr:colOff>59231</xdr:colOff>
      <xdr:row>278</xdr:row>
      <xdr:rowOff>134469</xdr:rowOff>
    </xdr:from>
    <xdr:to>
      <xdr:col>9</xdr:col>
      <xdr:colOff>268942</xdr:colOff>
      <xdr:row>293</xdr:row>
      <xdr:rowOff>25612</xdr:rowOff>
    </xdr:to>
    <xdr:graphicFrame macro="">
      <xdr:nvGraphicFramePr>
        <xdr:cNvPr id="75" name="7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449037</xdr:colOff>
      <xdr:row>278</xdr:row>
      <xdr:rowOff>134470</xdr:rowOff>
    </xdr:from>
    <xdr:to>
      <xdr:col>18</xdr:col>
      <xdr:colOff>291353</xdr:colOff>
      <xdr:row>293</xdr:row>
      <xdr:rowOff>25613</xdr:rowOff>
    </xdr:to>
    <xdr:graphicFrame macro="">
      <xdr:nvGraphicFramePr>
        <xdr:cNvPr id="77" name="7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48025</xdr:colOff>
      <xdr:row>294</xdr:row>
      <xdr:rowOff>1</xdr:rowOff>
    </xdr:from>
    <xdr:to>
      <xdr:col>9</xdr:col>
      <xdr:colOff>268942</xdr:colOff>
      <xdr:row>308</xdr:row>
      <xdr:rowOff>81644</xdr:rowOff>
    </xdr:to>
    <xdr:graphicFrame macro="">
      <xdr:nvGraphicFramePr>
        <xdr:cNvPr id="79" name="7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</xdr:col>
      <xdr:colOff>36821</xdr:colOff>
      <xdr:row>310</xdr:row>
      <xdr:rowOff>56829</xdr:rowOff>
    </xdr:from>
    <xdr:to>
      <xdr:col>9</xdr:col>
      <xdr:colOff>257736</xdr:colOff>
      <xdr:row>325</xdr:row>
      <xdr:rowOff>134471</xdr:rowOff>
    </xdr:to>
    <xdr:graphicFrame macro="">
      <xdr:nvGraphicFramePr>
        <xdr:cNvPr id="83" name="8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</xdr:col>
      <xdr:colOff>459441</xdr:colOff>
      <xdr:row>310</xdr:row>
      <xdr:rowOff>52827</xdr:rowOff>
    </xdr:from>
    <xdr:to>
      <xdr:col>18</xdr:col>
      <xdr:colOff>358588</xdr:colOff>
      <xdr:row>325</xdr:row>
      <xdr:rowOff>123265</xdr:rowOff>
    </xdr:to>
    <xdr:graphicFrame macro="">
      <xdr:nvGraphicFramePr>
        <xdr:cNvPr id="84" name="8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3</xdr:col>
      <xdr:colOff>315366</xdr:colOff>
      <xdr:row>327</xdr:row>
      <xdr:rowOff>175292</xdr:rowOff>
    </xdr:from>
    <xdr:to>
      <xdr:col>15</xdr:col>
      <xdr:colOff>537882</xdr:colOff>
      <xdr:row>347</xdr:row>
      <xdr:rowOff>22412</xdr:rowOff>
    </xdr:to>
    <xdr:graphicFrame macro="">
      <xdr:nvGraphicFramePr>
        <xdr:cNvPr id="85" name="8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</xdr:col>
      <xdr:colOff>311362</xdr:colOff>
      <xdr:row>347</xdr:row>
      <xdr:rowOff>152080</xdr:rowOff>
    </xdr:from>
    <xdr:to>
      <xdr:col>15</xdr:col>
      <xdr:colOff>549087</xdr:colOff>
      <xdr:row>368</xdr:row>
      <xdr:rowOff>112059</xdr:rowOff>
    </xdr:to>
    <xdr:graphicFrame macro="">
      <xdr:nvGraphicFramePr>
        <xdr:cNvPr id="86" name="8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</xdr:col>
      <xdr:colOff>313763</xdr:colOff>
      <xdr:row>369</xdr:row>
      <xdr:rowOff>89649</xdr:rowOff>
    </xdr:from>
    <xdr:to>
      <xdr:col>15</xdr:col>
      <xdr:colOff>571500</xdr:colOff>
      <xdr:row>394</xdr:row>
      <xdr:rowOff>44824</xdr:rowOff>
    </xdr:to>
    <xdr:graphicFrame macro="">
      <xdr:nvGraphicFramePr>
        <xdr:cNvPr id="88" name="8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76919</xdr:colOff>
      <xdr:row>395</xdr:row>
      <xdr:rowOff>140876</xdr:rowOff>
    </xdr:from>
    <xdr:to>
      <xdr:col>17</xdr:col>
      <xdr:colOff>324970</xdr:colOff>
      <xdr:row>417</xdr:row>
      <xdr:rowOff>100854</xdr:rowOff>
    </xdr:to>
    <xdr:graphicFrame macro="">
      <xdr:nvGraphicFramePr>
        <xdr:cNvPr id="90" name="8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9</xdr:col>
      <xdr:colOff>493061</xdr:colOff>
      <xdr:row>141</xdr:row>
      <xdr:rowOff>11208</xdr:rowOff>
    </xdr:from>
    <xdr:to>
      <xdr:col>18</xdr:col>
      <xdr:colOff>336177</xdr:colOff>
      <xdr:row>155</xdr:row>
      <xdr:rowOff>78442</xdr:rowOff>
    </xdr:to>
    <xdr:graphicFrame macro="">
      <xdr:nvGraphicFramePr>
        <xdr:cNvPr id="50" name="Gràfic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</xdr:col>
      <xdr:colOff>78441</xdr:colOff>
      <xdr:row>156</xdr:row>
      <xdr:rowOff>22413</xdr:rowOff>
    </xdr:from>
    <xdr:to>
      <xdr:col>9</xdr:col>
      <xdr:colOff>291353</xdr:colOff>
      <xdr:row>170</xdr:row>
      <xdr:rowOff>100854</xdr:rowOff>
    </xdr:to>
    <xdr:graphicFrame macro="">
      <xdr:nvGraphicFramePr>
        <xdr:cNvPr id="52" name="Gràfic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icin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icin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icin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57"/>
  <sheetViews>
    <sheetView showGridLines="0" tabSelected="1" zoomScaleNormal="100" workbookViewId="0"/>
  </sheetViews>
  <sheetFormatPr baseColWidth="10" defaultColWidth="9.140625" defaultRowHeight="12.75" x14ac:dyDescent="0.2"/>
  <cols>
    <col min="1" max="1" width="5.140625" style="1" customWidth="1"/>
    <col min="2" max="2" width="10.7109375" style="1" customWidth="1"/>
    <col min="3" max="7" width="12.28515625" style="1" customWidth="1"/>
    <col min="8" max="13" width="10.7109375" style="1" customWidth="1"/>
    <col min="14" max="14" width="9.140625" style="1" customWidth="1"/>
    <col min="15" max="15" width="9.5703125" style="1" customWidth="1"/>
    <col min="16" max="18" width="9.140625" style="1" customWidth="1"/>
    <col min="19" max="16384" width="9.140625" style="1"/>
  </cols>
  <sheetData>
    <row r="2" spans="1:32" ht="45.75" customHeight="1" x14ac:dyDescent="0.2">
      <c r="A2" s="13"/>
      <c r="B2" s="85" t="s">
        <v>147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14"/>
      <c r="Q2" s="14"/>
      <c r="R2" s="16"/>
    </row>
    <row r="3" spans="1:32" s="16" customForma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6" customFormat="1" ht="36.75" customHeight="1" x14ac:dyDescent="0.2">
      <c r="A4" s="13"/>
      <c r="B4" s="13"/>
      <c r="C4" s="13"/>
      <c r="D4" s="86" t="s">
        <v>67</v>
      </c>
      <c r="E4" s="86"/>
      <c r="F4" s="86"/>
      <c r="G4" s="86"/>
      <c r="H4" s="86"/>
      <c r="I4" s="86"/>
      <c r="J4" s="86"/>
      <c r="K4" s="86"/>
      <c r="L4" s="86"/>
      <c r="M4" s="15"/>
      <c r="N4" s="15"/>
      <c r="O4" s="17"/>
      <c r="P4" s="17"/>
      <c r="Q4" s="17"/>
    </row>
    <row r="6" spans="1:32" s="13" customFormat="1" ht="29.25" customHeight="1" x14ac:dyDescent="0.2">
      <c r="B6" s="18" t="s">
        <v>34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32" ht="13.5" customHeight="1" x14ac:dyDescent="0.2"/>
    <row r="8" spans="1:32" ht="18" customHeight="1" x14ac:dyDescent="0.2"/>
    <row r="9" spans="1:32" ht="19.5" customHeight="1" x14ac:dyDescent="0.2">
      <c r="H9" s="87" t="s">
        <v>1</v>
      </c>
      <c r="I9" s="87"/>
      <c r="J9" s="87"/>
      <c r="K9" s="87"/>
      <c r="L9" s="5"/>
    </row>
    <row r="10" spans="1:32" ht="19.5" customHeight="1" x14ac:dyDescent="0.2">
      <c r="C10" s="88" t="s">
        <v>56</v>
      </c>
      <c r="D10" s="88"/>
      <c r="E10" s="88"/>
      <c r="F10" s="88"/>
      <c r="G10" s="88"/>
      <c r="H10" s="20" t="s">
        <v>2</v>
      </c>
      <c r="I10" s="21" t="s">
        <v>8</v>
      </c>
      <c r="J10" s="20" t="s">
        <v>3</v>
      </c>
      <c r="K10" s="21" t="s">
        <v>8</v>
      </c>
      <c r="L10" s="20" t="s">
        <v>0</v>
      </c>
      <c r="M10" s="21" t="s">
        <v>8</v>
      </c>
      <c r="P10" s="22"/>
    </row>
    <row r="11" spans="1:32" ht="26.25" customHeight="1" x14ac:dyDescent="0.25">
      <c r="C11" s="82" t="s">
        <v>68</v>
      </c>
      <c r="D11" s="83"/>
      <c r="E11" s="83"/>
      <c r="F11" s="83"/>
      <c r="G11" s="84"/>
      <c r="H11" s="23">
        <v>28</v>
      </c>
      <c r="I11" s="24">
        <f t="shared" ref="I11:I29" si="0">H11/L11</f>
        <v>0.875</v>
      </c>
      <c r="J11" s="23">
        <v>4</v>
      </c>
      <c r="K11" s="24">
        <f t="shared" ref="K11:K29" si="1">J11/L11</f>
        <v>0.125</v>
      </c>
      <c r="L11" s="11">
        <f t="shared" ref="L11:L29" si="2">SUM(H11,J11)</f>
        <v>32</v>
      </c>
      <c r="M11" s="12">
        <f t="shared" ref="M11:M17" si="3">L11/$L$31</f>
        <v>1.1287477954144622E-2</v>
      </c>
    </row>
    <row r="12" spans="1:32" ht="26.25" customHeight="1" x14ac:dyDescent="0.25">
      <c r="C12" s="82" t="s">
        <v>69</v>
      </c>
      <c r="D12" s="83"/>
      <c r="E12" s="83"/>
      <c r="F12" s="83"/>
      <c r="G12" s="84"/>
      <c r="H12" s="23">
        <v>32</v>
      </c>
      <c r="I12" s="24">
        <f t="shared" si="0"/>
        <v>0.5714285714285714</v>
      </c>
      <c r="J12" s="23">
        <v>24</v>
      </c>
      <c r="K12" s="24">
        <f t="shared" si="1"/>
        <v>0.42857142857142855</v>
      </c>
      <c r="L12" s="11">
        <f t="shared" si="2"/>
        <v>56</v>
      </c>
      <c r="M12" s="12">
        <f t="shared" si="3"/>
        <v>1.9753086419753086E-2</v>
      </c>
    </row>
    <row r="13" spans="1:32" ht="26.25" customHeight="1" x14ac:dyDescent="0.25">
      <c r="C13" s="82" t="s">
        <v>70</v>
      </c>
      <c r="D13" s="83"/>
      <c r="E13" s="83"/>
      <c r="F13" s="83"/>
      <c r="G13" s="84"/>
      <c r="H13" s="23">
        <v>24</v>
      </c>
      <c r="I13" s="24">
        <f t="shared" si="0"/>
        <v>0.77419354838709675</v>
      </c>
      <c r="J13" s="23">
        <v>7</v>
      </c>
      <c r="K13" s="24">
        <f t="shared" si="1"/>
        <v>0.22580645161290322</v>
      </c>
      <c r="L13" s="11">
        <f t="shared" si="2"/>
        <v>31</v>
      </c>
      <c r="M13" s="12">
        <f t="shared" si="3"/>
        <v>1.0934744268077601E-2</v>
      </c>
    </row>
    <row r="14" spans="1:32" ht="26.25" customHeight="1" x14ac:dyDescent="0.25">
      <c r="C14" s="82" t="s">
        <v>42</v>
      </c>
      <c r="D14" s="83"/>
      <c r="E14" s="83"/>
      <c r="F14" s="83"/>
      <c r="G14" s="84"/>
      <c r="H14" s="23">
        <v>272</v>
      </c>
      <c r="I14" s="24">
        <f t="shared" si="0"/>
        <v>0.81681681681681684</v>
      </c>
      <c r="J14" s="23">
        <v>61</v>
      </c>
      <c r="K14" s="24">
        <f t="shared" si="1"/>
        <v>0.18318318318318319</v>
      </c>
      <c r="L14" s="11">
        <f t="shared" si="2"/>
        <v>333</v>
      </c>
      <c r="M14" s="12">
        <f t="shared" si="3"/>
        <v>0.11746031746031746</v>
      </c>
    </row>
    <row r="15" spans="1:32" ht="26.25" customHeight="1" x14ac:dyDescent="0.25">
      <c r="C15" s="82" t="s">
        <v>73</v>
      </c>
      <c r="D15" s="83"/>
      <c r="E15" s="83"/>
      <c r="F15" s="83"/>
      <c r="G15" s="84"/>
      <c r="H15" s="23">
        <v>85</v>
      </c>
      <c r="I15" s="24">
        <f t="shared" si="0"/>
        <v>0.77272727272727271</v>
      </c>
      <c r="J15" s="23">
        <v>25</v>
      </c>
      <c r="K15" s="24">
        <f t="shared" si="1"/>
        <v>0.22727272727272727</v>
      </c>
      <c r="L15" s="11">
        <f t="shared" si="2"/>
        <v>110</v>
      </c>
      <c r="M15" s="12">
        <f t="shared" si="3"/>
        <v>3.8800705467372132E-2</v>
      </c>
    </row>
    <row r="16" spans="1:32" ht="26.25" customHeight="1" x14ac:dyDescent="0.25">
      <c r="C16" s="82" t="s">
        <v>43</v>
      </c>
      <c r="D16" s="83"/>
      <c r="E16" s="83"/>
      <c r="F16" s="83"/>
      <c r="G16" s="84"/>
      <c r="H16" s="23">
        <v>102</v>
      </c>
      <c r="I16" s="24">
        <f t="shared" si="0"/>
        <v>0.62576687116564422</v>
      </c>
      <c r="J16" s="23">
        <v>61</v>
      </c>
      <c r="K16" s="24">
        <f t="shared" ref="K16:K21" si="4">J16/L16</f>
        <v>0.37423312883435583</v>
      </c>
      <c r="L16" s="11">
        <f t="shared" ref="L16:L21" si="5">SUM(H16,J16)</f>
        <v>163</v>
      </c>
      <c r="M16" s="12">
        <f t="shared" si="3"/>
        <v>5.7495590828924165E-2</v>
      </c>
    </row>
    <row r="17" spans="2:16" ht="26.25" customHeight="1" x14ac:dyDescent="0.25">
      <c r="C17" s="82" t="s">
        <v>44</v>
      </c>
      <c r="D17" s="83"/>
      <c r="E17" s="83"/>
      <c r="F17" s="83"/>
      <c r="G17" s="84"/>
      <c r="H17" s="23">
        <v>156</v>
      </c>
      <c r="I17" s="24">
        <f t="shared" si="0"/>
        <v>0.80829015544041449</v>
      </c>
      <c r="J17" s="23">
        <v>37</v>
      </c>
      <c r="K17" s="24">
        <f t="shared" si="4"/>
        <v>0.19170984455958548</v>
      </c>
      <c r="L17" s="11">
        <f t="shared" si="5"/>
        <v>193</v>
      </c>
      <c r="M17" s="12">
        <f t="shared" si="3"/>
        <v>6.8077601410934746E-2</v>
      </c>
    </row>
    <row r="18" spans="2:16" ht="26.25" customHeight="1" x14ac:dyDescent="0.25">
      <c r="C18" s="82" t="s">
        <v>45</v>
      </c>
      <c r="D18" s="83"/>
      <c r="E18" s="83"/>
      <c r="F18" s="83"/>
      <c r="G18" s="84"/>
      <c r="H18" s="23">
        <v>94</v>
      </c>
      <c r="I18" s="24">
        <f t="shared" si="0"/>
        <v>0.78333333333333333</v>
      </c>
      <c r="J18" s="23">
        <v>26</v>
      </c>
      <c r="K18" s="24">
        <f t="shared" si="4"/>
        <v>0.21666666666666667</v>
      </c>
      <c r="L18" s="11">
        <f t="shared" si="5"/>
        <v>120</v>
      </c>
      <c r="M18" s="12">
        <f t="shared" ref="M18" si="6">L18/$L$31</f>
        <v>4.2328042328042326E-2</v>
      </c>
    </row>
    <row r="19" spans="2:16" ht="26.25" customHeight="1" x14ac:dyDescent="0.25">
      <c r="C19" s="82" t="s">
        <v>46</v>
      </c>
      <c r="D19" s="83"/>
      <c r="E19" s="83"/>
      <c r="F19" s="83"/>
      <c r="G19" s="84"/>
      <c r="H19" s="23">
        <v>15</v>
      </c>
      <c r="I19" s="24">
        <f t="shared" si="0"/>
        <v>0.4838709677419355</v>
      </c>
      <c r="J19" s="23">
        <v>16</v>
      </c>
      <c r="K19" s="24">
        <f t="shared" si="4"/>
        <v>0.5161290322580645</v>
      </c>
      <c r="L19" s="11">
        <f t="shared" si="5"/>
        <v>31</v>
      </c>
      <c r="M19" s="12">
        <f t="shared" ref="M19:M29" si="7">L19/$L$31</f>
        <v>1.0934744268077601E-2</v>
      </c>
    </row>
    <row r="20" spans="2:16" ht="26.25" customHeight="1" x14ac:dyDescent="0.25">
      <c r="C20" s="82" t="s">
        <v>47</v>
      </c>
      <c r="D20" s="83"/>
      <c r="E20" s="83"/>
      <c r="F20" s="83"/>
      <c r="G20" s="84"/>
      <c r="H20" s="23">
        <v>71</v>
      </c>
      <c r="I20" s="24">
        <f t="shared" si="0"/>
        <v>0.42011834319526625</v>
      </c>
      <c r="J20" s="23">
        <v>98</v>
      </c>
      <c r="K20" s="24">
        <f t="shared" si="4"/>
        <v>0.57988165680473369</v>
      </c>
      <c r="L20" s="11">
        <f t="shared" si="5"/>
        <v>169</v>
      </c>
      <c r="M20" s="12">
        <f t="shared" si="7"/>
        <v>5.9611992945326278E-2</v>
      </c>
    </row>
    <row r="21" spans="2:16" ht="26.25" customHeight="1" x14ac:dyDescent="0.25">
      <c r="C21" s="82" t="s">
        <v>48</v>
      </c>
      <c r="D21" s="83"/>
      <c r="E21" s="83"/>
      <c r="F21" s="83"/>
      <c r="G21" s="84"/>
      <c r="H21" s="23">
        <v>24</v>
      </c>
      <c r="I21" s="24">
        <f t="shared" si="0"/>
        <v>0.55813953488372092</v>
      </c>
      <c r="J21" s="23">
        <v>19</v>
      </c>
      <c r="K21" s="24">
        <f t="shared" si="4"/>
        <v>0.44186046511627908</v>
      </c>
      <c r="L21" s="11">
        <f t="shared" si="5"/>
        <v>43</v>
      </c>
      <c r="M21" s="12">
        <f t="shared" si="7"/>
        <v>1.5167548500881834E-2</v>
      </c>
    </row>
    <row r="22" spans="2:16" ht="26.25" customHeight="1" x14ac:dyDescent="0.25">
      <c r="C22" s="82" t="s">
        <v>71</v>
      </c>
      <c r="D22" s="83"/>
      <c r="E22" s="83"/>
      <c r="F22" s="83"/>
      <c r="G22" s="84"/>
      <c r="H22" s="23">
        <v>43</v>
      </c>
      <c r="I22" s="24">
        <f t="shared" si="0"/>
        <v>0.64179104477611937</v>
      </c>
      <c r="J22" s="23">
        <v>24</v>
      </c>
      <c r="K22" s="24">
        <f t="shared" si="1"/>
        <v>0.35820895522388058</v>
      </c>
      <c r="L22" s="11">
        <f t="shared" si="2"/>
        <v>67</v>
      </c>
      <c r="M22" s="12">
        <f t="shared" si="7"/>
        <v>2.36331569664903E-2</v>
      </c>
    </row>
    <row r="23" spans="2:16" ht="26.25" customHeight="1" x14ac:dyDescent="0.25">
      <c r="C23" s="82" t="s">
        <v>51</v>
      </c>
      <c r="D23" s="83"/>
      <c r="E23" s="83"/>
      <c r="F23" s="83"/>
      <c r="G23" s="84"/>
      <c r="H23" s="23">
        <v>143</v>
      </c>
      <c r="I23" s="24">
        <f t="shared" si="0"/>
        <v>0.84615384615384615</v>
      </c>
      <c r="J23" s="23">
        <v>26</v>
      </c>
      <c r="K23" s="24">
        <f t="shared" si="1"/>
        <v>0.15384615384615385</v>
      </c>
      <c r="L23" s="11">
        <f t="shared" si="2"/>
        <v>169</v>
      </c>
      <c r="M23" s="12">
        <f t="shared" si="7"/>
        <v>5.9611992945326278E-2</v>
      </c>
    </row>
    <row r="24" spans="2:16" ht="26.25" customHeight="1" x14ac:dyDescent="0.25">
      <c r="C24" s="82" t="s">
        <v>50</v>
      </c>
      <c r="D24" s="83"/>
      <c r="E24" s="83"/>
      <c r="F24" s="83"/>
      <c r="G24" s="84"/>
      <c r="H24" s="23">
        <v>241</v>
      </c>
      <c r="I24" s="24">
        <f t="shared" si="0"/>
        <v>0.73700305810397548</v>
      </c>
      <c r="J24" s="23">
        <v>86</v>
      </c>
      <c r="K24" s="24">
        <f t="shared" si="1"/>
        <v>0.26299694189602446</v>
      </c>
      <c r="L24" s="11">
        <f t="shared" si="2"/>
        <v>327</v>
      </c>
      <c r="M24" s="12">
        <f t="shared" si="7"/>
        <v>0.11534391534391535</v>
      </c>
    </row>
    <row r="25" spans="2:16" ht="26.25" customHeight="1" x14ac:dyDescent="0.25">
      <c r="C25" s="82" t="s">
        <v>49</v>
      </c>
      <c r="D25" s="83"/>
      <c r="E25" s="83"/>
      <c r="F25" s="83"/>
      <c r="G25" s="84"/>
      <c r="H25" s="23">
        <v>101</v>
      </c>
      <c r="I25" s="24">
        <f t="shared" si="0"/>
        <v>0.76515151515151514</v>
      </c>
      <c r="J25" s="23">
        <v>31</v>
      </c>
      <c r="K25" s="24">
        <f t="shared" si="1"/>
        <v>0.23484848484848486</v>
      </c>
      <c r="L25" s="11">
        <f t="shared" si="2"/>
        <v>132</v>
      </c>
      <c r="M25" s="12">
        <f t="shared" si="7"/>
        <v>4.656084656084656E-2</v>
      </c>
    </row>
    <row r="26" spans="2:16" ht="26.25" customHeight="1" x14ac:dyDescent="0.25">
      <c r="C26" s="82" t="s">
        <v>52</v>
      </c>
      <c r="D26" s="83"/>
      <c r="E26" s="83"/>
      <c r="F26" s="83"/>
      <c r="G26" s="84"/>
      <c r="H26" s="23">
        <v>363</v>
      </c>
      <c r="I26" s="24">
        <f t="shared" si="0"/>
        <v>0.81573033707865172</v>
      </c>
      <c r="J26" s="23">
        <v>82</v>
      </c>
      <c r="K26" s="24">
        <f t="shared" si="1"/>
        <v>0.1842696629213483</v>
      </c>
      <c r="L26" s="11">
        <f t="shared" si="2"/>
        <v>445</v>
      </c>
      <c r="M26" s="12">
        <f t="shared" si="7"/>
        <v>0.15696649029982362</v>
      </c>
    </row>
    <row r="27" spans="2:16" ht="26.25" customHeight="1" x14ac:dyDescent="0.25">
      <c r="C27" s="82" t="s">
        <v>72</v>
      </c>
      <c r="D27" s="83"/>
      <c r="E27" s="83"/>
      <c r="F27" s="83"/>
      <c r="G27" s="84"/>
      <c r="H27" s="23">
        <v>168</v>
      </c>
      <c r="I27" s="24">
        <f t="shared" si="0"/>
        <v>0.88421052631578945</v>
      </c>
      <c r="J27" s="23">
        <v>22</v>
      </c>
      <c r="K27" s="24">
        <f t="shared" si="1"/>
        <v>0.11578947368421053</v>
      </c>
      <c r="L27" s="11">
        <f t="shared" si="2"/>
        <v>190</v>
      </c>
      <c r="M27" s="12">
        <f t="shared" si="7"/>
        <v>6.7019400352733682E-2</v>
      </c>
    </row>
    <row r="28" spans="2:16" ht="26.25" customHeight="1" x14ac:dyDescent="0.25">
      <c r="C28" s="82" t="s">
        <v>53</v>
      </c>
      <c r="D28" s="83"/>
      <c r="E28" s="83"/>
      <c r="F28" s="83"/>
      <c r="G28" s="84"/>
      <c r="H28" s="23">
        <v>20</v>
      </c>
      <c r="I28" s="24">
        <f t="shared" si="0"/>
        <v>0.7142857142857143</v>
      </c>
      <c r="J28" s="23">
        <v>8</v>
      </c>
      <c r="K28" s="24">
        <f t="shared" si="1"/>
        <v>0.2857142857142857</v>
      </c>
      <c r="L28" s="11">
        <f t="shared" si="2"/>
        <v>28</v>
      </c>
      <c r="M28" s="12">
        <f t="shared" si="7"/>
        <v>9.876543209876543E-3</v>
      </c>
      <c r="P28" s="22"/>
    </row>
    <row r="29" spans="2:16" ht="26.25" customHeight="1" x14ac:dyDescent="0.25">
      <c r="C29" s="82" t="s">
        <v>54</v>
      </c>
      <c r="D29" s="83"/>
      <c r="E29" s="83"/>
      <c r="F29" s="83"/>
      <c r="G29" s="84"/>
      <c r="H29" s="23">
        <v>85</v>
      </c>
      <c r="I29" s="24">
        <f t="shared" si="0"/>
        <v>0.78703703703703709</v>
      </c>
      <c r="J29" s="23">
        <v>23</v>
      </c>
      <c r="K29" s="24">
        <f t="shared" si="1"/>
        <v>0.21296296296296297</v>
      </c>
      <c r="L29" s="11">
        <f t="shared" si="2"/>
        <v>108</v>
      </c>
      <c r="M29" s="12">
        <f t="shared" si="7"/>
        <v>3.8095238095238099E-2</v>
      </c>
      <c r="P29" s="22"/>
    </row>
    <row r="30" spans="2:16" ht="26.25" customHeight="1" x14ac:dyDescent="0.25">
      <c r="C30" s="82" t="s">
        <v>123</v>
      </c>
      <c r="D30" s="83"/>
      <c r="E30" s="83"/>
      <c r="F30" s="83"/>
      <c r="G30" s="84"/>
      <c r="H30" s="23">
        <v>29</v>
      </c>
      <c r="I30" s="24">
        <f>H30/L30</f>
        <v>0.32954545454545453</v>
      </c>
      <c r="J30" s="23">
        <v>59</v>
      </c>
      <c r="K30" s="24">
        <f t="shared" ref="K30" si="8">J30/L30</f>
        <v>0.67045454545454541</v>
      </c>
      <c r="L30" s="11">
        <f t="shared" ref="L30" si="9">SUM(H30,J30)</f>
        <v>88</v>
      </c>
      <c r="M30" s="12">
        <f t="shared" ref="M30" si="10">L30/$L$31</f>
        <v>3.1040564373897708E-2</v>
      </c>
      <c r="P30" s="22"/>
    </row>
    <row r="31" spans="2:16" ht="26.25" customHeight="1" x14ac:dyDescent="0.2">
      <c r="C31" s="94" t="s">
        <v>0</v>
      </c>
      <c r="D31" s="94"/>
      <c r="E31" s="94"/>
      <c r="F31" s="94"/>
      <c r="G31" s="94"/>
      <c r="H31" s="25">
        <f>SUM(H11:H30)</f>
        <v>2096</v>
      </c>
      <c r="I31" s="26">
        <f>H31/L31</f>
        <v>0.73932980599647269</v>
      </c>
      <c r="J31" s="25">
        <f>SUM(J11:J30)</f>
        <v>739</v>
      </c>
      <c r="K31" s="26">
        <f>J31/L31</f>
        <v>0.26067019400352731</v>
      </c>
      <c r="L31" s="25">
        <f>SUM(H31,J31)</f>
        <v>2835</v>
      </c>
      <c r="M31" s="26">
        <f>L31/$L$31</f>
        <v>1</v>
      </c>
    </row>
    <row r="32" spans="2:16" ht="18" customHeight="1" x14ac:dyDescent="0.2">
      <c r="B32" s="4"/>
    </row>
    <row r="33" spans="2:15" ht="18" customHeight="1" x14ac:dyDescent="0.2">
      <c r="B33" s="4"/>
    </row>
    <row r="34" spans="2:15" ht="18" customHeight="1" x14ac:dyDescent="0.2">
      <c r="B34" s="4"/>
    </row>
    <row r="35" spans="2:15" ht="19.5" customHeight="1" x14ac:dyDescent="0.2">
      <c r="H35" s="91" t="s">
        <v>4</v>
      </c>
      <c r="I35" s="92"/>
      <c r="J35" s="92"/>
      <c r="K35" s="92"/>
      <c r="L35" s="92"/>
      <c r="M35" s="93"/>
      <c r="N35" s="5"/>
      <c r="O35" s="5"/>
    </row>
    <row r="36" spans="2:15" ht="19.5" customHeight="1" x14ac:dyDescent="0.2">
      <c r="C36" s="88" t="s">
        <v>56</v>
      </c>
      <c r="D36" s="88"/>
      <c r="E36" s="88"/>
      <c r="F36" s="88"/>
      <c r="G36" s="88"/>
      <c r="H36" s="20" t="s">
        <v>38</v>
      </c>
      <c r="I36" s="21" t="s">
        <v>8</v>
      </c>
      <c r="J36" s="20" t="s">
        <v>5</v>
      </c>
      <c r="K36" s="21" t="s">
        <v>8</v>
      </c>
      <c r="L36" s="48" t="s">
        <v>6</v>
      </c>
      <c r="M36" s="21" t="s">
        <v>8</v>
      </c>
      <c r="N36" s="48" t="s">
        <v>0</v>
      </c>
      <c r="O36" s="21" t="s">
        <v>8</v>
      </c>
    </row>
    <row r="37" spans="2:15" ht="26.25" customHeight="1" x14ac:dyDescent="0.25">
      <c r="C37" s="82" t="s">
        <v>68</v>
      </c>
      <c r="D37" s="83"/>
      <c r="E37" s="83"/>
      <c r="F37" s="83"/>
      <c r="G37" s="84"/>
      <c r="H37" s="23">
        <v>31</v>
      </c>
      <c r="I37" s="24">
        <f t="shared" ref="I37:I56" si="11">H37/N37</f>
        <v>0.96875</v>
      </c>
      <c r="J37" s="23">
        <v>0</v>
      </c>
      <c r="K37" s="24">
        <f t="shared" ref="K37:K56" si="12">J37/N37</f>
        <v>0</v>
      </c>
      <c r="L37" s="23">
        <v>1</v>
      </c>
      <c r="M37" s="24">
        <f t="shared" ref="M37:M56" si="13">L37/N37</f>
        <v>3.125E-2</v>
      </c>
      <c r="N37" s="11">
        <f t="shared" ref="N37:N56" si="14">SUM(H37,J37,L37)</f>
        <v>32</v>
      </c>
      <c r="O37" s="12">
        <f t="shared" ref="O37:O57" si="15">N37/$N$57</f>
        <v>1.1287477954144622E-2</v>
      </c>
    </row>
    <row r="38" spans="2:15" ht="26.25" customHeight="1" x14ac:dyDescent="0.25">
      <c r="C38" s="82" t="s">
        <v>69</v>
      </c>
      <c r="D38" s="83"/>
      <c r="E38" s="83"/>
      <c r="F38" s="83"/>
      <c r="G38" s="84"/>
      <c r="H38" s="23">
        <v>44</v>
      </c>
      <c r="I38" s="24">
        <f t="shared" si="11"/>
        <v>0.7857142857142857</v>
      </c>
      <c r="J38" s="23">
        <v>8</v>
      </c>
      <c r="K38" s="24">
        <f t="shared" si="12"/>
        <v>0.14285714285714285</v>
      </c>
      <c r="L38" s="23">
        <v>4</v>
      </c>
      <c r="M38" s="24">
        <f t="shared" si="13"/>
        <v>7.1428571428571425E-2</v>
      </c>
      <c r="N38" s="11">
        <f t="shared" si="14"/>
        <v>56</v>
      </c>
      <c r="O38" s="12">
        <f t="shared" si="15"/>
        <v>1.9753086419753086E-2</v>
      </c>
    </row>
    <row r="39" spans="2:15" ht="26.25" customHeight="1" x14ac:dyDescent="0.25">
      <c r="C39" s="82" t="s">
        <v>70</v>
      </c>
      <c r="D39" s="83"/>
      <c r="E39" s="83"/>
      <c r="F39" s="83"/>
      <c r="G39" s="84"/>
      <c r="H39" s="23">
        <v>20</v>
      </c>
      <c r="I39" s="24">
        <f t="shared" si="11"/>
        <v>0.64516129032258063</v>
      </c>
      <c r="J39" s="23">
        <v>7</v>
      </c>
      <c r="K39" s="24">
        <f t="shared" si="12"/>
        <v>0.22580645161290322</v>
      </c>
      <c r="L39" s="23">
        <v>4</v>
      </c>
      <c r="M39" s="24">
        <f t="shared" si="13"/>
        <v>0.12903225806451613</v>
      </c>
      <c r="N39" s="11">
        <f t="shared" si="14"/>
        <v>31</v>
      </c>
      <c r="O39" s="12">
        <f t="shared" si="15"/>
        <v>1.0934744268077601E-2</v>
      </c>
    </row>
    <row r="40" spans="2:15" ht="26.25" customHeight="1" x14ac:dyDescent="0.25">
      <c r="C40" s="82" t="s">
        <v>42</v>
      </c>
      <c r="D40" s="83"/>
      <c r="E40" s="83" t="s">
        <v>50</v>
      </c>
      <c r="F40" s="83"/>
      <c r="G40" s="84"/>
      <c r="H40" s="23">
        <v>246</v>
      </c>
      <c r="I40" s="24">
        <f t="shared" si="11"/>
        <v>0.73873873873873874</v>
      </c>
      <c r="J40" s="23">
        <v>80</v>
      </c>
      <c r="K40" s="24">
        <f t="shared" si="12"/>
        <v>0.24024024024024024</v>
      </c>
      <c r="L40" s="23">
        <v>7</v>
      </c>
      <c r="M40" s="24">
        <f t="shared" si="13"/>
        <v>2.1021021021021023E-2</v>
      </c>
      <c r="N40" s="11">
        <f t="shared" si="14"/>
        <v>333</v>
      </c>
      <c r="O40" s="12">
        <f t="shared" si="15"/>
        <v>0.11746031746031746</v>
      </c>
    </row>
    <row r="41" spans="2:15" ht="26.25" customHeight="1" x14ac:dyDescent="0.25">
      <c r="C41" s="82" t="s">
        <v>73</v>
      </c>
      <c r="D41" s="83"/>
      <c r="E41" s="83"/>
      <c r="F41" s="83"/>
      <c r="G41" s="84"/>
      <c r="H41" s="23">
        <v>99</v>
      </c>
      <c r="I41" s="24">
        <f t="shared" si="11"/>
        <v>0.9</v>
      </c>
      <c r="J41" s="23">
        <v>7</v>
      </c>
      <c r="K41" s="24">
        <f t="shared" si="12"/>
        <v>6.363636363636363E-2</v>
      </c>
      <c r="L41" s="23">
        <v>4</v>
      </c>
      <c r="M41" s="24">
        <f t="shared" si="13"/>
        <v>3.6363636363636362E-2</v>
      </c>
      <c r="N41" s="11">
        <f t="shared" si="14"/>
        <v>110</v>
      </c>
      <c r="O41" s="12">
        <f t="shared" si="15"/>
        <v>3.8800705467372132E-2</v>
      </c>
    </row>
    <row r="42" spans="2:15" ht="26.25" customHeight="1" x14ac:dyDescent="0.25">
      <c r="C42" s="82" t="s">
        <v>43</v>
      </c>
      <c r="D42" s="83"/>
      <c r="E42" s="83"/>
      <c r="F42" s="83"/>
      <c r="G42" s="84"/>
      <c r="H42" s="23">
        <v>88</v>
      </c>
      <c r="I42" s="24">
        <f t="shared" si="11"/>
        <v>0.53987730061349692</v>
      </c>
      <c r="J42" s="23">
        <v>65</v>
      </c>
      <c r="K42" s="24">
        <f t="shared" si="12"/>
        <v>0.3987730061349693</v>
      </c>
      <c r="L42" s="23">
        <v>10</v>
      </c>
      <c r="M42" s="24">
        <f t="shared" ref="M42:M47" si="16">L42/N42</f>
        <v>6.1349693251533742E-2</v>
      </c>
      <c r="N42" s="11">
        <f t="shared" ref="N42:N47" si="17">SUM(H42,J42,L42)</f>
        <v>163</v>
      </c>
      <c r="O42" s="12">
        <f t="shared" ref="O42:O47" si="18">N42/$N$57</f>
        <v>5.7495590828924165E-2</v>
      </c>
    </row>
    <row r="43" spans="2:15" ht="26.25" customHeight="1" x14ac:dyDescent="0.25">
      <c r="C43" s="82" t="s">
        <v>44</v>
      </c>
      <c r="D43" s="83"/>
      <c r="E43" s="83"/>
      <c r="F43" s="83"/>
      <c r="G43" s="84"/>
      <c r="H43" s="23">
        <v>132</v>
      </c>
      <c r="I43" s="24">
        <f t="shared" si="11"/>
        <v>0.68393782383419688</v>
      </c>
      <c r="J43" s="23">
        <v>51</v>
      </c>
      <c r="K43" s="24">
        <f t="shared" si="12"/>
        <v>0.26424870466321243</v>
      </c>
      <c r="L43" s="23">
        <v>10</v>
      </c>
      <c r="M43" s="24">
        <f t="shared" si="16"/>
        <v>5.181347150259067E-2</v>
      </c>
      <c r="N43" s="11">
        <f t="shared" si="17"/>
        <v>193</v>
      </c>
      <c r="O43" s="12">
        <f t="shared" si="18"/>
        <v>6.8077601410934746E-2</v>
      </c>
    </row>
    <row r="44" spans="2:15" ht="26.25" customHeight="1" x14ac:dyDescent="0.25">
      <c r="C44" s="82" t="s">
        <v>45</v>
      </c>
      <c r="D44" s="83"/>
      <c r="E44" s="83"/>
      <c r="F44" s="83"/>
      <c r="G44" s="84"/>
      <c r="H44" s="23">
        <v>69</v>
      </c>
      <c r="I44" s="24">
        <f t="shared" si="11"/>
        <v>0.57499999999999996</v>
      </c>
      <c r="J44" s="23">
        <v>47</v>
      </c>
      <c r="K44" s="24">
        <f t="shared" si="12"/>
        <v>0.39166666666666666</v>
      </c>
      <c r="L44" s="23">
        <v>4</v>
      </c>
      <c r="M44" s="24">
        <f t="shared" si="16"/>
        <v>3.3333333333333333E-2</v>
      </c>
      <c r="N44" s="11">
        <f t="shared" si="17"/>
        <v>120</v>
      </c>
      <c r="O44" s="12">
        <f t="shared" si="18"/>
        <v>4.2328042328042326E-2</v>
      </c>
    </row>
    <row r="45" spans="2:15" ht="26.25" customHeight="1" x14ac:dyDescent="0.25">
      <c r="C45" s="82" t="s">
        <v>46</v>
      </c>
      <c r="D45" s="83"/>
      <c r="E45" s="83"/>
      <c r="F45" s="83"/>
      <c r="G45" s="84"/>
      <c r="H45" s="23">
        <v>24</v>
      </c>
      <c r="I45" s="24">
        <f t="shared" si="11"/>
        <v>0.77419354838709675</v>
      </c>
      <c r="J45" s="23">
        <v>4</v>
      </c>
      <c r="K45" s="24">
        <f t="shared" si="12"/>
        <v>0.12903225806451613</v>
      </c>
      <c r="L45" s="23">
        <v>3</v>
      </c>
      <c r="M45" s="24">
        <f t="shared" si="16"/>
        <v>9.6774193548387094E-2</v>
      </c>
      <c r="N45" s="11">
        <f t="shared" si="17"/>
        <v>31</v>
      </c>
      <c r="O45" s="12">
        <f t="shared" si="18"/>
        <v>1.0934744268077601E-2</v>
      </c>
    </row>
    <row r="46" spans="2:15" ht="26.25" customHeight="1" x14ac:dyDescent="0.25">
      <c r="C46" s="82" t="s">
        <v>47</v>
      </c>
      <c r="D46" s="83"/>
      <c r="E46" s="83"/>
      <c r="F46" s="83"/>
      <c r="G46" s="84"/>
      <c r="H46" s="23">
        <v>159</v>
      </c>
      <c r="I46" s="24">
        <f t="shared" si="11"/>
        <v>0.94082840236686394</v>
      </c>
      <c r="J46" s="23">
        <v>7</v>
      </c>
      <c r="K46" s="24">
        <f t="shared" si="12"/>
        <v>4.142011834319527E-2</v>
      </c>
      <c r="L46" s="23">
        <v>3</v>
      </c>
      <c r="M46" s="24">
        <f t="shared" si="16"/>
        <v>1.7751479289940829E-2</v>
      </c>
      <c r="N46" s="11">
        <f t="shared" si="17"/>
        <v>169</v>
      </c>
      <c r="O46" s="12">
        <f t="shared" si="18"/>
        <v>5.9611992945326278E-2</v>
      </c>
    </row>
    <row r="47" spans="2:15" ht="26.25" customHeight="1" x14ac:dyDescent="0.25">
      <c r="C47" s="82" t="s">
        <v>48</v>
      </c>
      <c r="D47" s="83"/>
      <c r="E47" s="83"/>
      <c r="F47" s="83"/>
      <c r="G47" s="84"/>
      <c r="H47" s="23">
        <v>36</v>
      </c>
      <c r="I47" s="24">
        <f t="shared" si="11"/>
        <v>0.83720930232558144</v>
      </c>
      <c r="J47" s="23">
        <v>5</v>
      </c>
      <c r="K47" s="24">
        <f t="shared" si="12"/>
        <v>0.11627906976744186</v>
      </c>
      <c r="L47" s="23">
        <v>2</v>
      </c>
      <c r="M47" s="24">
        <f t="shared" si="16"/>
        <v>4.6511627906976744E-2</v>
      </c>
      <c r="N47" s="11">
        <f t="shared" si="17"/>
        <v>43</v>
      </c>
      <c r="O47" s="12">
        <f t="shared" si="18"/>
        <v>1.5167548500881834E-2</v>
      </c>
    </row>
    <row r="48" spans="2:15" ht="26.25" customHeight="1" x14ac:dyDescent="0.25">
      <c r="C48" s="82" t="s">
        <v>71</v>
      </c>
      <c r="D48" s="83"/>
      <c r="E48" s="83"/>
      <c r="F48" s="83"/>
      <c r="G48" s="84"/>
      <c r="H48" s="23">
        <v>63</v>
      </c>
      <c r="I48" s="24">
        <f t="shared" si="11"/>
        <v>0.94029850746268662</v>
      </c>
      <c r="J48" s="23">
        <v>2</v>
      </c>
      <c r="K48" s="24">
        <f t="shared" si="12"/>
        <v>2.9850746268656716E-2</v>
      </c>
      <c r="L48" s="23">
        <v>2</v>
      </c>
      <c r="M48" s="24">
        <f t="shared" si="13"/>
        <v>2.9850746268656716E-2</v>
      </c>
      <c r="N48" s="11">
        <f t="shared" si="14"/>
        <v>67</v>
      </c>
      <c r="O48" s="12">
        <f t="shared" si="15"/>
        <v>2.36331569664903E-2</v>
      </c>
    </row>
    <row r="49" spans="2:16" ht="26.25" customHeight="1" x14ac:dyDescent="0.25">
      <c r="C49" s="82" t="s">
        <v>51</v>
      </c>
      <c r="D49" s="83"/>
      <c r="E49" s="83"/>
      <c r="F49" s="83"/>
      <c r="G49" s="84"/>
      <c r="H49" s="23">
        <v>164</v>
      </c>
      <c r="I49" s="24">
        <f t="shared" si="11"/>
        <v>0.97041420118343191</v>
      </c>
      <c r="J49" s="23">
        <v>2</v>
      </c>
      <c r="K49" s="24">
        <f t="shared" si="12"/>
        <v>1.1834319526627219E-2</v>
      </c>
      <c r="L49" s="23">
        <v>3</v>
      </c>
      <c r="M49" s="24">
        <f t="shared" si="13"/>
        <v>1.7751479289940829E-2</v>
      </c>
      <c r="N49" s="11">
        <f t="shared" si="14"/>
        <v>169</v>
      </c>
      <c r="O49" s="12">
        <f t="shared" si="15"/>
        <v>5.9611992945326278E-2</v>
      </c>
    </row>
    <row r="50" spans="2:16" ht="26.25" customHeight="1" x14ac:dyDescent="0.25">
      <c r="C50" s="82" t="s">
        <v>50</v>
      </c>
      <c r="D50" s="83"/>
      <c r="E50" s="83"/>
      <c r="F50" s="83"/>
      <c r="G50" s="84"/>
      <c r="H50" s="23">
        <v>325</v>
      </c>
      <c r="I50" s="24">
        <f t="shared" si="11"/>
        <v>0.99388379204892963</v>
      </c>
      <c r="J50" s="23">
        <v>0</v>
      </c>
      <c r="K50" s="24">
        <f t="shared" si="12"/>
        <v>0</v>
      </c>
      <c r="L50" s="23">
        <v>2</v>
      </c>
      <c r="M50" s="24">
        <f t="shared" si="13"/>
        <v>6.1162079510703364E-3</v>
      </c>
      <c r="N50" s="11">
        <f t="shared" si="14"/>
        <v>327</v>
      </c>
      <c r="O50" s="12">
        <f t="shared" si="15"/>
        <v>0.11534391534391535</v>
      </c>
    </row>
    <row r="51" spans="2:16" ht="26.25" customHeight="1" x14ac:dyDescent="0.25">
      <c r="C51" s="82" t="s">
        <v>49</v>
      </c>
      <c r="D51" s="83"/>
      <c r="E51" s="83"/>
      <c r="F51" s="83"/>
      <c r="G51" s="84"/>
      <c r="H51" s="23">
        <v>116</v>
      </c>
      <c r="I51" s="24">
        <f t="shared" si="11"/>
        <v>0.87878787878787878</v>
      </c>
      <c r="J51" s="23">
        <v>12</v>
      </c>
      <c r="K51" s="24">
        <f t="shared" si="12"/>
        <v>9.0909090909090912E-2</v>
      </c>
      <c r="L51" s="23">
        <v>4</v>
      </c>
      <c r="M51" s="24">
        <f t="shared" si="13"/>
        <v>3.0303030303030304E-2</v>
      </c>
      <c r="N51" s="11">
        <f>SUM(H51,J51,L51)</f>
        <v>132</v>
      </c>
      <c r="O51" s="12">
        <f t="shared" si="15"/>
        <v>4.656084656084656E-2</v>
      </c>
    </row>
    <row r="52" spans="2:16" ht="26.25" customHeight="1" x14ac:dyDescent="0.25">
      <c r="C52" s="82" t="s">
        <v>52</v>
      </c>
      <c r="D52" s="83"/>
      <c r="E52" s="83"/>
      <c r="F52" s="83"/>
      <c r="G52" s="84"/>
      <c r="H52" s="23">
        <v>393</v>
      </c>
      <c r="I52" s="24">
        <f t="shared" si="11"/>
        <v>0.88314606741573032</v>
      </c>
      <c r="J52" s="23">
        <v>39</v>
      </c>
      <c r="K52" s="24">
        <f t="shared" si="12"/>
        <v>8.7640449438202248E-2</v>
      </c>
      <c r="L52" s="23">
        <v>13</v>
      </c>
      <c r="M52" s="24">
        <f t="shared" si="13"/>
        <v>2.9213483146067417E-2</v>
      </c>
      <c r="N52" s="11">
        <f t="shared" si="14"/>
        <v>445</v>
      </c>
      <c r="O52" s="12">
        <f t="shared" si="15"/>
        <v>0.15696649029982362</v>
      </c>
    </row>
    <row r="53" spans="2:16" ht="26.25" customHeight="1" x14ac:dyDescent="0.2">
      <c r="C53" s="82" t="s">
        <v>72</v>
      </c>
      <c r="D53" s="89"/>
      <c r="E53" s="89"/>
      <c r="F53" s="89"/>
      <c r="G53" s="90"/>
      <c r="H53" s="23">
        <v>164</v>
      </c>
      <c r="I53" s="24">
        <f t="shared" si="11"/>
        <v>0.86315789473684212</v>
      </c>
      <c r="J53" s="23">
        <v>21</v>
      </c>
      <c r="K53" s="24">
        <f t="shared" si="12"/>
        <v>0.11052631578947368</v>
      </c>
      <c r="L53" s="23">
        <v>5</v>
      </c>
      <c r="M53" s="24">
        <f t="shared" si="13"/>
        <v>2.6315789473684209E-2</v>
      </c>
      <c r="N53" s="11">
        <f t="shared" si="14"/>
        <v>190</v>
      </c>
      <c r="O53" s="12">
        <f t="shared" si="15"/>
        <v>6.7019400352733682E-2</v>
      </c>
    </row>
    <row r="54" spans="2:16" ht="26.25" customHeight="1" x14ac:dyDescent="0.2">
      <c r="C54" s="82" t="s">
        <v>53</v>
      </c>
      <c r="D54" s="89"/>
      <c r="E54" s="89"/>
      <c r="F54" s="89"/>
      <c r="G54" s="90"/>
      <c r="H54" s="23">
        <v>28</v>
      </c>
      <c r="I54" s="24">
        <f t="shared" si="11"/>
        <v>1</v>
      </c>
      <c r="J54" s="23">
        <v>0</v>
      </c>
      <c r="K54" s="24">
        <f t="shared" si="12"/>
        <v>0</v>
      </c>
      <c r="L54" s="23">
        <v>0</v>
      </c>
      <c r="M54" s="24">
        <f t="shared" si="13"/>
        <v>0</v>
      </c>
      <c r="N54" s="11">
        <f t="shared" si="14"/>
        <v>28</v>
      </c>
      <c r="O54" s="12">
        <f t="shared" si="15"/>
        <v>9.876543209876543E-3</v>
      </c>
    </row>
    <row r="55" spans="2:16" ht="26.25" customHeight="1" x14ac:dyDescent="0.25">
      <c r="C55" s="82" t="s">
        <v>54</v>
      </c>
      <c r="D55" s="83"/>
      <c r="E55" s="83"/>
      <c r="F55" s="83"/>
      <c r="G55" s="84"/>
      <c r="H55" s="23">
        <v>88</v>
      </c>
      <c r="I55" s="24">
        <f t="shared" si="11"/>
        <v>0.81481481481481477</v>
      </c>
      <c r="J55" s="23">
        <v>17</v>
      </c>
      <c r="K55" s="24">
        <f t="shared" si="12"/>
        <v>0.15740740740740741</v>
      </c>
      <c r="L55" s="23">
        <v>3</v>
      </c>
      <c r="M55" s="24">
        <f t="shared" si="13"/>
        <v>2.7777777777777776E-2</v>
      </c>
      <c r="N55" s="11">
        <f t="shared" si="14"/>
        <v>108</v>
      </c>
      <c r="O55" s="12">
        <f t="shared" si="15"/>
        <v>3.8095238095238099E-2</v>
      </c>
      <c r="P55" s="22"/>
    </row>
    <row r="56" spans="2:16" ht="26.25" customHeight="1" x14ac:dyDescent="0.25">
      <c r="C56" s="82" t="s">
        <v>123</v>
      </c>
      <c r="D56" s="83"/>
      <c r="E56" s="83"/>
      <c r="F56" s="83"/>
      <c r="G56" s="84"/>
      <c r="H56" s="23">
        <v>61</v>
      </c>
      <c r="I56" s="24">
        <f t="shared" si="11"/>
        <v>0.69318181818181823</v>
      </c>
      <c r="J56" s="23">
        <v>21</v>
      </c>
      <c r="K56" s="24">
        <f t="shared" si="12"/>
        <v>0.23863636363636365</v>
      </c>
      <c r="L56" s="23">
        <v>6</v>
      </c>
      <c r="M56" s="24">
        <f t="shared" si="13"/>
        <v>6.8181818181818177E-2</v>
      </c>
      <c r="N56" s="11">
        <f t="shared" si="14"/>
        <v>88</v>
      </c>
      <c r="O56" s="12">
        <f t="shared" si="15"/>
        <v>3.1040564373897708E-2</v>
      </c>
      <c r="P56" s="22"/>
    </row>
    <row r="57" spans="2:16" ht="19.5" customHeight="1" x14ac:dyDescent="0.2">
      <c r="C57" s="102" t="s">
        <v>0</v>
      </c>
      <c r="D57" s="102"/>
      <c r="E57" s="102"/>
      <c r="F57" s="102"/>
      <c r="G57" s="102"/>
      <c r="H57" s="25">
        <f>SUM(H37:H56)</f>
        <v>2350</v>
      </c>
      <c r="I57" s="26">
        <f>H57/N57</f>
        <v>0.82892416225749554</v>
      </c>
      <c r="J57" s="25">
        <f>SUM(J37:J56)</f>
        <v>395</v>
      </c>
      <c r="K57" s="26">
        <f>J57/N57</f>
        <v>0.13932980599647266</v>
      </c>
      <c r="L57" s="25">
        <f>SUM(L37:L56)</f>
        <v>90</v>
      </c>
      <c r="M57" s="26">
        <f>L57/N57</f>
        <v>3.1746031746031744E-2</v>
      </c>
      <c r="N57" s="25">
        <f>SUM(H57,J57,L57)</f>
        <v>2835</v>
      </c>
      <c r="O57" s="26">
        <f t="shared" si="15"/>
        <v>1</v>
      </c>
    </row>
    <row r="58" spans="2:16" ht="12.75" customHeight="1" x14ac:dyDescent="0.2"/>
    <row r="59" spans="2:16" ht="12.75" customHeight="1" x14ac:dyDescent="0.2">
      <c r="C59" s="7" t="s">
        <v>57</v>
      </c>
    </row>
    <row r="60" spans="2:16" ht="12.75" customHeight="1" x14ac:dyDescent="0.2"/>
    <row r="64" spans="2:16" s="13" customFormat="1" ht="30.75" customHeight="1" x14ac:dyDescent="0.2">
      <c r="B64" s="95" t="s">
        <v>58</v>
      </c>
      <c r="C64" s="95"/>
      <c r="D64" s="95"/>
      <c r="E64" s="95"/>
      <c r="F64" s="95"/>
      <c r="G64" s="95"/>
      <c r="H64" s="18"/>
      <c r="I64" s="18"/>
      <c r="J64" s="18"/>
    </row>
    <row r="66" spans="1:11" ht="16.5" customHeight="1" x14ac:dyDescent="0.2">
      <c r="C66" s="2"/>
      <c r="G66" s="20" t="s">
        <v>7</v>
      </c>
      <c r="H66" s="21" t="s">
        <v>36</v>
      </c>
    </row>
    <row r="67" spans="1:11" ht="16.5" customHeight="1" x14ac:dyDescent="0.2">
      <c r="C67" s="97" t="s">
        <v>11</v>
      </c>
      <c r="D67" s="97"/>
      <c r="E67" s="97"/>
      <c r="F67" s="97"/>
      <c r="G67" s="71">
        <f>32+51+26+284+72+140+136+101+16+162+42+56+130+210+98+334+164+28+80+46</f>
        <v>2208</v>
      </c>
      <c r="H67" s="72">
        <f>(G67/UPC!$L$31)</f>
        <v>0.77883597883597888</v>
      </c>
    </row>
    <row r="68" spans="1:11" ht="16.5" customHeight="1" x14ac:dyDescent="0.2">
      <c r="C68" s="97" t="s">
        <v>12</v>
      </c>
      <c r="D68" s="97"/>
      <c r="E68" s="97"/>
      <c r="F68" s="97"/>
      <c r="G68" s="71">
        <f>13+9+15+116+46+14+65+25+11+2+1+26+116+181+71+148+78+3+44+42</f>
        <v>1026</v>
      </c>
      <c r="H68" s="72">
        <f>(G68/UPC!$L$31)</f>
        <v>0.3619047619047619</v>
      </c>
    </row>
    <row r="69" spans="1:11" ht="16.5" customHeight="1" x14ac:dyDescent="0.2">
      <c r="C69" s="97" t="s">
        <v>13</v>
      </c>
      <c r="D69" s="97"/>
      <c r="E69" s="97"/>
      <c r="F69" s="98"/>
      <c r="G69" s="8"/>
      <c r="H69" s="27"/>
    </row>
    <row r="70" spans="1:11" ht="16.5" customHeight="1" x14ac:dyDescent="0.2">
      <c r="C70" s="97" t="s">
        <v>59</v>
      </c>
      <c r="D70" s="97"/>
      <c r="E70" s="97"/>
      <c r="F70" s="97"/>
      <c r="G70" s="73">
        <f>2+2+3+19+7+10+14+4+0+4+1+3+17+23+8+18+6+0+5+9</f>
        <v>155</v>
      </c>
      <c r="H70" s="72">
        <f>(G70/UPC!$L$31)</f>
        <v>5.4673721340388004E-2</v>
      </c>
    </row>
    <row r="71" spans="1:11" ht="16.5" customHeight="1" x14ac:dyDescent="0.2">
      <c r="A71" s="1" t="s">
        <v>60</v>
      </c>
      <c r="C71" s="97" t="s">
        <v>130</v>
      </c>
      <c r="D71" s="97"/>
      <c r="E71" s="97"/>
      <c r="F71" s="97"/>
      <c r="G71" s="71">
        <f>8+1+1+12+5+8+13+6+2+0+1+1+9+18+8+13+10+0+4+4</f>
        <v>124</v>
      </c>
      <c r="H71" s="72">
        <f>(G71/UPC!$L$31)</f>
        <v>4.3738977072310406E-2</v>
      </c>
    </row>
    <row r="72" spans="1:11" ht="16.5" customHeight="1" x14ac:dyDescent="0.2">
      <c r="C72" s="97" t="s">
        <v>61</v>
      </c>
      <c r="D72" s="97"/>
      <c r="E72" s="97"/>
      <c r="F72" s="97"/>
      <c r="G72" s="71">
        <f>1+1+4+15+6+4+3+0+2+3+0+0+3+15+3+11+1+1+1+1</f>
        <v>75</v>
      </c>
      <c r="H72" s="72">
        <f>(G72/UPC!$L$31)</f>
        <v>2.6455026455026454E-2</v>
      </c>
      <c r="I72" s="28"/>
    </row>
    <row r="73" spans="1:11" ht="16.5" customHeight="1" x14ac:dyDescent="0.2">
      <c r="C73" s="97" t="s">
        <v>6</v>
      </c>
      <c r="D73" s="97"/>
      <c r="E73" s="97"/>
      <c r="F73" s="97"/>
      <c r="G73" s="71">
        <f>0+2+3+7+10+7+10+3+2+3+0+1+12+13+5+10+5+1+5+10</f>
        <v>109</v>
      </c>
      <c r="H73" s="72">
        <f>(G73/UPC!$L$31)</f>
        <v>3.8447971781305115E-2</v>
      </c>
      <c r="I73" s="28"/>
    </row>
    <row r="74" spans="1:11" x14ac:dyDescent="0.2">
      <c r="I74" s="28"/>
      <c r="K74" s="28"/>
    </row>
    <row r="75" spans="1:11" x14ac:dyDescent="0.2">
      <c r="I75" s="28"/>
      <c r="K75" s="28"/>
    </row>
    <row r="76" spans="1:11" s="13" customFormat="1" ht="26.25" customHeight="1" x14ac:dyDescent="0.2">
      <c r="B76" s="95" t="s">
        <v>124</v>
      </c>
      <c r="C76" s="95"/>
      <c r="D76" s="95"/>
      <c r="E76" s="95"/>
      <c r="F76" s="95"/>
      <c r="G76" s="95"/>
      <c r="H76" s="95"/>
      <c r="I76" s="95"/>
      <c r="J76" s="95"/>
    </row>
    <row r="78" spans="1:11" ht="16.5" customHeight="1" x14ac:dyDescent="0.2">
      <c r="E78" s="28"/>
      <c r="F78" s="28"/>
      <c r="G78" s="20" t="s">
        <v>7</v>
      </c>
      <c r="H78" s="21" t="s">
        <v>36</v>
      </c>
      <c r="I78" s="28"/>
      <c r="J78" s="28"/>
    </row>
    <row r="79" spans="1:11" ht="16.5" customHeight="1" x14ac:dyDescent="0.2">
      <c r="B79" s="28"/>
      <c r="C79" s="97" t="s">
        <v>14</v>
      </c>
      <c r="D79" s="97"/>
      <c r="E79" s="97"/>
      <c r="F79" s="97"/>
      <c r="G79" s="71">
        <f>8+2+1+45+13+34+20+15+0+69+14+9+31+26+9+35+42+5+16+8</f>
        <v>402</v>
      </c>
      <c r="H79" s="72">
        <f>(G79/UPC!$L$31)</f>
        <v>0.14179894179894179</v>
      </c>
      <c r="I79" s="28"/>
      <c r="J79" s="28"/>
    </row>
    <row r="80" spans="1:11" ht="27.75" customHeight="1" x14ac:dyDescent="0.2">
      <c r="B80" s="28"/>
      <c r="C80" s="99" t="s">
        <v>62</v>
      </c>
      <c r="D80" s="100"/>
      <c r="E80" s="100"/>
      <c r="F80" s="101"/>
      <c r="G80" s="71">
        <f>6+15+3+47+23+48+51+22+12+11+3+13+30+74+33+115+23+3+24+31</f>
        <v>587</v>
      </c>
      <c r="H80" s="72">
        <f>(G80/UPC!$L$31)</f>
        <v>0.2070546737213404</v>
      </c>
      <c r="I80" s="28"/>
      <c r="J80" s="28"/>
    </row>
    <row r="81" spans="2:10" ht="17.25" customHeight="1" x14ac:dyDescent="0.2">
      <c r="B81" s="28"/>
      <c r="C81" s="99" t="s">
        <v>126</v>
      </c>
      <c r="D81" s="100"/>
      <c r="E81" s="100"/>
      <c r="F81" s="101"/>
      <c r="G81" s="71">
        <f>2+7+3+31+13+16+13+7+2+51+14+11+26+33+12+35+44+3+6+3</f>
        <v>332</v>
      </c>
      <c r="H81" s="72">
        <f>(G81/UPC!$L$31)</f>
        <v>0.11710758377425044</v>
      </c>
      <c r="I81" s="28"/>
      <c r="J81" s="28"/>
    </row>
    <row r="82" spans="2:10" ht="16.5" customHeight="1" x14ac:dyDescent="0.2">
      <c r="B82" s="28"/>
      <c r="C82" s="99" t="s">
        <v>127</v>
      </c>
      <c r="D82" s="100"/>
      <c r="E82" s="100"/>
      <c r="F82" s="101"/>
      <c r="G82" s="71">
        <f>17+22+17+216+48+61+101+79+9+42+9+36+84+183+83+249+82+17+54+45</f>
        <v>1454</v>
      </c>
      <c r="H82" s="72">
        <f>(G82/UPC!$L$31)</f>
        <v>0.51287477954144622</v>
      </c>
      <c r="I82" s="28"/>
      <c r="J82" s="28"/>
    </row>
    <row r="83" spans="2:10" ht="16.5" customHeight="1" x14ac:dyDescent="0.2">
      <c r="B83" s="28"/>
      <c r="C83" s="97" t="s">
        <v>6</v>
      </c>
      <c r="D83" s="97"/>
      <c r="E83" s="97"/>
      <c r="F83" s="97"/>
      <c r="G83" s="71">
        <f>2+6+6+8+6+10+6+2+1+2+3+1+1+6+3+10+7+0+5+6</f>
        <v>91</v>
      </c>
      <c r="H83" s="72">
        <f>(G83/UPC!$L$31)</f>
        <v>3.2098765432098768E-2</v>
      </c>
      <c r="I83" s="28"/>
      <c r="J83" s="28"/>
    </row>
    <row r="84" spans="2:10" x14ac:dyDescent="0.2">
      <c r="B84" s="28"/>
      <c r="C84" s="9"/>
      <c r="D84" s="9"/>
      <c r="E84" s="9"/>
      <c r="F84" s="9"/>
      <c r="G84" s="29"/>
      <c r="H84" s="10"/>
      <c r="I84" s="28"/>
      <c r="J84" s="28"/>
    </row>
    <row r="85" spans="2:10" x14ac:dyDescent="0.2">
      <c r="B85" s="28"/>
      <c r="C85" s="28"/>
      <c r="D85" s="28"/>
      <c r="E85" s="28"/>
      <c r="F85" s="28"/>
      <c r="G85" s="28"/>
      <c r="H85" s="28"/>
      <c r="I85" s="28"/>
      <c r="J85" s="28"/>
    </row>
    <row r="86" spans="2:10" s="13" customFormat="1" ht="29.25" customHeight="1" x14ac:dyDescent="0.2">
      <c r="B86" s="95" t="s">
        <v>125</v>
      </c>
      <c r="C86" s="95"/>
      <c r="D86" s="95"/>
      <c r="E86" s="95"/>
      <c r="F86" s="95"/>
      <c r="G86" s="95"/>
      <c r="H86" s="95"/>
      <c r="I86" s="95"/>
      <c r="J86" s="95"/>
    </row>
    <row r="87" spans="2:10" x14ac:dyDescent="0.2">
      <c r="B87" s="28"/>
      <c r="C87" s="28"/>
      <c r="D87" s="28"/>
      <c r="E87" s="28"/>
      <c r="F87" s="28"/>
      <c r="G87" s="28"/>
      <c r="H87" s="28"/>
      <c r="I87" s="28"/>
      <c r="J87" s="28"/>
    </row>
    <row r="88" spans="2:10" ht="18.75" customHeight="1" x14ac:dyDescent="0.2">
      <c r="B88" s="28"/>
      <c r="C88" s="3"/>
      <c r="D88" s="28"/>
      <c r="E88" s="28"/>
      <c r="F88" s="28"/>
      <c r="G88" s="20" t="s">
        <v>7</v>
      </c>
      <c r="H88" s="21" t="s">
        <v>36</v>
      </c>
      <c r="I88" s="28"/>
      <c r="J88" s="28"/>
    </row>
    <row r="89" spans="2:10" ht="18.75" customHeight="1" x14ac:dyDescent="0.2">
      <c r="B89" s="28"/>
      <c r="C89" s="103" t="s">
        <v>15</v>
      </c>
      <c r="D89" s="103"/>
      <c r="E89" s="103"/>
      <c r="F89" s="103"/>
      <c r="G89" s="71">
        <f>24+24+3+163+33+84+21+31+3+111+16+43+64+269+98+250+174+22+41+22</f>
        <v>1496</v>
      </c>
      <c r="H89" s="72">
        <f>(G89/UPC!$L$31)</f>
        <v>0.52768959435626106</v>
      </c>
      <c r="I89" s="28"/>
      <c r="J89" s="28"/>
    </row>
    <row r="90" spans="2:10" ht="27.75" customHeight="1" x14ac:dyDescent="0.2">
      <c r="B90" s="28"/>
      <c r="C90" s="103" t="s">
        <v>16</v>
      </c>
      <c r="D90" s="103"/>
      <c r="E90" s="103"/>
      <c r="F90" s="103"/>
      <c r="G90" s="71">
        <f>14+25+6+39+30+14+34+8+14+5+0+24+53+6+17+58+5+0+47+46</f>
        <v>445</v>
      </c>
      <c r="H90" s="72">
        <f>(G90/UPC!$L$31)</f>
        <v>0.15696649029982362</v>
      </c>
      <c r="I90" s="28"/>
      <c r="J90" s="28"/>
    </row>
    <row r="91" spans="2:10" ht="16.5" customHeight="1" x14ac:dyDescent="0.2">
      <c r="B91" s="28"/>
      <c r="C91" s="103" t="s">
        <v>128</v>
      </c>
      <c r="D91" s="103"/>
      <c r="E91" s="103"/>
      <c r="F91" s="103"/>
      <c r="G91" s="71">
        <f>9+1+10+91+23+51+41+32+6+49+4+12+45+87+47+97+52+1+18+21</f>
        <v>697</v>
      </c>
      <c r="H91" s="72">
        <f>(G91/UPC!$L$31)</f>
        <v>0.24585537918871253</v>
      </c>
      <c r="I91" s="28"/>
      <c r="J91" s="28"/>
    </row>
    <row r="92" spans="2:10" ht="15.75" customHeight="1" x14ac:dyDescent="0.2">
      <c r="B92" s="28"/>
      <c r="C92" s="103" t="s">
        <v>17</v>
      </c>
      <c r="D92" s="103"/>
      <c r="E92" s="103"/>
      <c r="F92" s="99"/>
      <c r="G92" s="8"/>
      <c r="H92" s="27"/>
      <c r="I92" s="28"/>
    </row>
    <row r="93" spans="2:10" ht="15.75" customHeight="1" x14ac:dyDescent="0.2">
      <c r="B93" s="28"/>
      <c r="C93" s="103" t="s">
        <v>59</v>
      </c>
      <c r="D93" s="103"/>
      <c r="E93" s="103"/>
      <c r="F93" s="103"/>
      <c r="G93" s="73">
        <f>0+1+1+21+2+11+4+7+0+9+2+2+18+15+12+27+13+0+2+5</f>
        <v>152</v>
      </c>
      <c r="H93" s="72">
        <f>(G93/UPC!$L$31)</f>
        <v>5.3615520282186947E-2</v>
      </c>
      <c r="I93" s="28"/>
      <c r="J93" s="28"/>
    </row>
    <row r="94" spans="2:10" ht="15.75" customHeight="1" x14ac:dyDescent="0.2">
      <c r="B94" s="28"/>
      <c r="C94" s="103" t="s">
        <v>130</v>
      </c>
      <c r="D94" s="103"/>
      <c r="E94" s="103"/>
      <c r="F94" s="103"/>
      <c r="G94" s="71">
        <f>14+5+4+40+11+17+18+24+0+32+15+5+24+43+14+44+31+4+3+5</f>
        <v>353</v>
      </c>
      <c r="H94" s="72">
        <f>(G94/UPC!$L$31)</f>
        <v>0.12451499118165785</v>
      </c>
      <c r="I94" s="28"/>
      <c r="J94" s="28"/>
    </row>
    <row r="95" spans="2:10" ht="15.75" customHeight="1" x14ac:dyDescent="0.2">
      <c r="B95" s="28"/>
      <c r="C95" s="103" t="s">
        <v>61</v>
      </c>
      <c r="D95" s="103"/>
      <c r="E95" s="103"/>
      <c r="F95" s="103"/>
      <c r="G95" s="71">
        <f>5+1+3+23+8+10+8+10+1+10+2+3+7+22+10+21+15+3+3+0</f>
        <v>165</v>
      </c>
      <c r="H95" s="72">
        <f>(G95/UPC!$L$31)</f>
        <v>5.8201058201058198E-2</v>
      </c>
      <c r="I95" s="28"/>
      <c r="J95" s="28"/>
    </row>
    <row r="96" spans="2:10" ht="26.25" customHeight="1" x14ac:dyDescent="0.2">
      <c r="B96" s="28"/>
      <c r="C96" s="103" t="s">
        <v>18</v>
      </c>
      <c r="D96" s="103"/>
      <c r="E96" s="103"/>
      <c r="F96" s="103"/>
      <c r="G96" s="71">
        <f>7+6+17+100+32+36+77+54+8+41+17+20+49+59+17+103+28+0+29+11</f>
        <v>711</v>
      </c>
      <c r="H96" s="72">
        <f>(G96/UPC!$L$31)</f>
        <v>0.25079365079365079</v>
      </c>
      <c r="I96" s="28"/>
      <c r="J96" s="28"/>
    </row>
    <row r="97" spans="2:12" ht="15.75" customHeight="1" x14ac:dyDescent="0.2">
      <c r="B97" s="28"/>
      <c r="C97" s="103" t="s">
        <v>19</v>
      </c>
      <c r="D97" s="103"/>
      <c r="E97" s="103"/>
      <c r="F97" s="103"/>
      <c r="G97" s="71">
        <f>3+3+4+68+29+10+45+24+4+8+5+2+33+9+6+40+5+0+4+4</f>
        <v>306</v>
      </c>
      <c r="H97" s="72">
        <f>(G97/UPC!$L$31)</f>
        <v>0.10793650793650794</v>
      </c>
      <c r="I97" s="28"/>
      <c r="J97" s="28"/>
    </row>
    <row r="98" spans="2:12" ht="15.75" customHeight="1" x14ac:dyDescent="0.2">
      <c r="B98" s="28"/>
      <c r="C98" s="103" t="s">
        <v>6</v>
      </c>
      <c r="D98" s="103"/>
      <c r="E98" s="103"/>
      <c r="F98" s="103"/>
      <c r="G98" s="71">
        <f>4+1+0+4+6+2+9+3+0+3+1+0+6+4+5+6+3+2+2+2</f>
        <v>63</v>
      </c>
      <c r="H98" s="72">
        <f>(G98/UPC!$L$31)</f>
        <v>2.2222222222222223E-2</v>
      </c>
      <c r="I98" s="28"/>
      <c r="J98" s="28"/>
    </row>
    <row r="102" spans="2:12" s="30" customFormat="1" ht="12.75" customHeight="1" x14ac:dyDescent="0.2">
      <c r="B102" s="95" t="s">
        <v>39</v>
      </c>
      <c r="C102" s="95"/>
      <c r="D102" s="95"/>
      <c r="E102" s="95"/>
      <c r="F102" s="95"/>
      <c r="G102" s="95"/>
      <c r="H102" s="95"/>
      <c r="I102" s="95"/>
      <c r="J102" s="95"/>
    </row>
    <row r="103" spans="2:12" s="30" customFormat="1" x14ac:dyDescent="0.2"/>
    <row r="104" spans="2:12" s="30" customFormat="1" ht="12.75" customHeight="1" x14ac:dyDescent="0.2">
      <c r="B104" s="96" t="s">
        <v>40</v>
      </c>
      <c r="C104" s="96"/>
      <c r="D104" s="96"/>
      <c r="E104" s="96"/>
      <c r="F104" s="96"/>
      <c r="G104" s="96"/>
      <c r="H104" s="96"/>
      <c r="I104" s="96"/>
      <c r="J104" s="96"/>
    </row>
    <row r="106" spans="2:12" ht="16.5" customHeight="1" x14ac:dyDescent="0.2">
      <c r="G106" s="20" t="s">
        <v>7</v>
      </c>
      <c r="H106" s="21" t="s">
        <v>8</v>
      </c>
    </row>
    <row r="107" spans="2:12" ht="16.5" customHeight="1" x14ac:dyDescent="0.2">
      <c r="C107" s="103" t="s">
        <v>131</v>
      </c>
      <c r="D107" s="103"/>
      <c r="E107" s="103"/>
      <c r="F107" s="103"/>
      <c r="G107" s="74">
        <f>9+13+11+98+26+27+41+24+5+47+13+27+76+111+45+85+53+12+27+10</f>
        <v>760</v>
      </c>
      <c r="H107" s="72">
        <f>(G107/UPC!$L$31)</f>
        <v>0.26807760141093473</v>
      </c>
      <c r="K107" s="31"/>
      <c r="L107" s="32"/>
    </row>
    <row r="108" spans="2:12" ht="16.5" customHeight="1" x14ac:dyDescent="0.2">
      <c r="C108" s="103" t="s">
        <v>132</v>
      </c>
      <c r="D108" s="103"/>
      <c r="E108" s="103"/>
      <c r="F108" s="103"/>
      <c r="G108" s="71">
        <f>23+41+19+233+73+136+145+96+18+119+30+27+87+195+78+335+134+16+76+78</f>
        <v>1959</v>
      </c>
      <c r="H108" s="72">
        <f>(G108/UPC!$L$31)</f>
        <v>0.69100529100529096</v>
      </c>
      <c r="K108" s="31"/>
      <c r="L108" s="32"/>
    </row>
    <row r="109" spans="2:12" ht="16.5" customHeight="1" x14ac:dyDescent="0.2">
      <c r="C109" s="103" t="s">
        <v>156</v>
      </c>
      <c r="D109" s="103"/>
      <c r="E109" s="103"/>
      <c r="F109" s="103"/>
      <c r="G109" s="75">
        <f>0+2+1+2+11+7+0+8+3+0+13+6+21+9+25+3+0+5+0</f>
        <v>116</v>
      </c>
      <c r="H109" s="72">
        <f>(G109/UPC!$L$31)</f>
        <v>4.0917107583774252E-2</v>
      </c>
      <c r="K109" s="33"/>
      <c r="L109" s="33"/>
    </row>
    <row r="110" spans="2:12" x14ac:dyDescent="0.2">
      <c r="G110" s="28"/>
      <c r="H110" s="28"/>
      <c r="K110" s="34"/>
      <c r="L110" s="34"/>
    </row>
    <row r="111" spans="2:12" x14ac:dyDescent="0.2">
      <c r="G111" s="28"/>
      <c r="H111" s="28"/>
      <c r="K111" s="34"/>
      <c r="L111" s="35"/>
    </row>
    <row r="112" spans="2:12" s="6" customFormat="1" ht="18" customHeight="1" x14ac:dyDescent="0.25">
      <c r="D112" s="104" t="s">
        <v>133</v>
      </c>
      <c r="E112" s="104"/>
      <c r="F112" s="104"/>
      <c r="G112" s="20" t="s">
        <v>7</v>
      </c>
      <c r="H112" s="21" t="s">
        <v>8</v>
      </c>
      <c r="K112" s="31"/>
      <c r="L112" s="32"/>
    </row>
    <row r="113" spans="2:12" s="6" customFormat="1" ht="31.5" customHeight="1" x14ac:dyDescent="0.25">
      <c r="D113" s="103" t="s">
        <v>134</v>
      </c>
      <c r="E113" s="103"/>
      <c r="F113" s="103"/>
      <c r="G113" s="71">
        <f>7+3+3+17+10+22+10+3+3+39+4+20+25+84+38+61+50+11+12+2</f>
        <v>424</v>
      </c>
      <c r="H113" s="72">
        <f>(G113/$G$122)</f>
        <v>0.38545454545454544</v>
      </c>
      <c r="K113" s="31"/>
      <c r="L113" s="32"/>
    </row>
    <row r="114" spans="2:12" s="6" customFormat="1" ht="37.5" customHeight="1" x14ac:dyDescent="0.25">
      <c r="D114" s="103" t="s">
        <v>135</v>
      </c>
      <c r="E114" s="103"/>
      <c r="F114" s="103"/>
      <c r="G114" s="73">
        <f>0+0+0+2+19+1+1+1+1+0+0+0+0+1+3+2+0+0+1+0</f>
        <v>32</v>
      </c>
      <c r="H114" s="72">
        <f t="shared" ref="H114:H122" si="19">(G114/$G$122)</f>
        <v>2.9090909090909091E-2</v>
      </c>
      <c r="K114" s="31"/>
      <c r="L114" s="32"/>
    </row>
    <row r="115" spans="2:12" s="6" customFormat="1" ht="28.5" customHeight="1" x14ac:dyDescent="0.25">
      <c r="D115" s="103" t="s">
        <v>136</v>
      </c>
      <c r="E115" s="103"/>
      <c r="F115" s="103"/>
      <c r="G115" s="76">
        <f>1+0+2+1+0+0+24+0+0+0+1+0+0+0+1+1+0+0+0+0</f>
        <v>31</v>
      </c>
      <c r="H115" s="72">
        <f t="shared" si="19"/>
        <v>2.8181818181818183E-2</v>
      </c>
      <c r="K115" s="31"/>
      <c r="L115" s="32"/>
    </row>
    <row r="116" spans="2:12" s="6" customFormat="1" ht="28.5" customHeight="1" x14ac:dyDescent="0.25">
      <c r="D116" s="103" t="s">
        <v>137</v>
      </c>
      <c r="E116" s="103"/>
      <c r="F116" s="103"/>
      <c r="G116" s="73">
        <f>0+0+0+1+1+0+0+0+0+3+8+0+0+0+0+0+0+0+0+0</f>
        <v>13</v>
      </c>
      <c r="H116" s="72">
        <f t="shared" si="19"/>
        <v>1.1818181818181818E-2</v>
      </c>
      <c r="K116" s="31"/>
      <c r="L116" s="32"/>
    </row>
    <row r="117" spans="2:12" s="6" customFormat="1" ht="31.5" customHeight="1" x14ac:dyDescent="0.25">
      <c r="D117" s="103" t="s">
        <v>138</v>
      </c>
      <c r="E117" s="103"/>
      <c r="F117" s="103"/>
      <c r="G117" s="71">
        <f>1+9+0+60+2+0+3+0+0+1+2+1+50+9+2+5+1+0+1+7</f>
        <v>154</v>
      </c>
      <c r="H117" s="72">
        <f t="shared" si="19"/>
        <v>0.14000000000000001</v>
      </c>
    </row>
    <row r="118" spans="2:12" s="6" customFormat="1" ht="30" customHeight="1" x14ac:dyDescent="0.25">
      <c r="D118" s="103" t="s">
        <v>139</v>
      </c>
      <c r="E118" s="103"/>
      <c r="F118" s="103"/>
      <c r="G118" s="73">
        <f>0+0+0+1+0+1+0+16+0+0+0+1+0+1+1+1+0+0+0+0</f>
        <v>22</v>
      </c>
      <c r="H118" s="72">
        <f t="shared" si="19"/>
        <v>0.02</v>
      </c>
    </row>
    <row r="119" spans="2:12" s="6" customFormat="1" ht="18" customHeight="1" x14ac:dyDescent="0.25">
      <c r="D119" s="103" t="s">
        <v>20</v>
      </c>
      <c r="E119" s="103"/>
      <c r="F119" s="103"/>
      <c r="G119" s="73">
        <f>7+5+6+31+12+9+9+7+1+20+2+10+40+54+19+35+16+4+12+4</f>
        <v>303</v>
      </c>
      <c r="H119" s="72">
        <f t="shared" ref="H119:H121" si="20">(G119/$G$122)</f>
        <v>0.27545454545454545</v>
      </c>
    </row>
    <row r="120" spans="2:12" s="6" customFormat="1" ht="41.25" customHeight="1" x14ac:dyDescent="0.25">
      <c r="D120" s="103" t="s">
        <v>140</v>
      </c>
      <c r="E120" s="103"/>
      <c r="F120" s="103"/>
      <c r="G120" s="73">
        <f>1+0+9+16+5+8+10+2+0+3+3+3+10+18+5+4+4+0+5+0</f>
        <v>106</v>
      </c>
      <c r="H120" s="72">
        <f t="shared" si="20"/>
        <v>9.636363636363636E-2</v>
      </c>
    </row>
    <row r="121" spans="2:12" s="6" customFormat="1" ht="18" customHeight="1" x14ac:dyDescent="0.25">
      <c r="D121" s="103" t="s">
        <v>6</v>
      </c>
      <c r="E121" s="103"/>
      <c r="F121" s="103"/>
      <c r="G121" s="73">
        <f>1+0+1+2+1+0+0+0+0+1+0+1+1+3+3+1+0+0+0+0</f>
        <v>15</v>
      </c>
      <c r="H121" s="72">
        <f t="shared" si="20"/>
        <v>1.3636363636363636E-2</v>
      </c>
    </row>
    <row r="122" spans="2:12" s="6" customFormat="1" ht="18" customHeight="1" x14ac:dyDescent="0.25">
      <c r="D122" s="105" t="s">
        <v>27</v>
      </c>
      <c r="E122" s="105"/>
      <c r="F122" s="105"/>
      <c r="G122" s="77">
        <f>SUM(G113:G121)</f>
        <v>1100</v>
      </c>
      <c r="H122" s="78">
        <f t="shared" si="19"/>
        <v>1</v>
      </c>
    </row>
    <row r="123" spans="2:12" s="6" customFormat="1" x14ac:dyDescent="0.25"/>
    <row r="124" spans="2:12" s="6" customFormat="1" x14ac:dyDescent="0.25"/>
    <row r="126" spans="2:12" s="30" customFormat="1" ht="28.5" customHeight="1" x14ac:dyDescent="0.2">
      <c r="B126" s="96" t="s">
        <v>148</v>
      </c>
      <c r="C126" s="96"/>
      <c r="D126" s="96"/>
      <c r="E126" s="96"/>
      <c r="F126" s="96"/>
      <c r="G126" s="96"/>
      <c r="H126" s="96"/>
      <c r="I126" s="96"/>
      <c r="J126" s="96"/>
    </row>
    <row r="128" spans="2:12" ht="18" customHeight="1" x14ac:dyDescent="0.2">
      <c r="G128" s="20" t="s">
        <v>7</v>
      </c>
      <c r="H128" s="21" t="s">
        <v>36</v>
      </c>
    </row>
    <row r="129" spans="2:10" ht="18" customHeight="1" x14ac:dyDescent="0.2">
      <c r="C129" s="103" t="s">
        <v>28</v>
      </c>
      <c r="D129" s="103"/>
      <c r="E129" s="103"/>
      <c r="F129" s="103"/>
      <c r="G129" s="75">
        <f>27+48+25+291+88+150+168+112+22+148+34+59+148+250+113+362+170+26+86+75</f>
        <v>2402</v>
      </c>
      <c r="H129" s="72">
        <f>(G129/UPC!$L$31)</f>
        <v>0.84726631393298057</v>
      </c>
    </row>
    <row r="130" spans="2:10" ht="18" customHeight="1" x14ac:dyDescent="0.2">
      <c r="C130" s="103" t="s">
        <v>29</v>
      </c>
      <c r="D130" s="103"/>
      <c r="E130" s="103"/>
      <c r="F130" s="103"/>
      <c r="G130" s="75">
        <f>19+13+12+86+41+47+44+29+6+50+13+29+61+97+46+128+57+9+35+28</f>
        <v>850</v>
      </c>
      <c r="H130" s="72">
        <f>(G130/UPC!$L$31)</f>
        <v>0.29982363315696647</v>
      </c>
    </row>
    <row r="131" spans="2:10" ht="18" customHeight="1" x14ac:dyDescent="0.2">
      <c r="C131" s="103" t="s">
        <v>66</v>
      </c>
      <c r="D131" s="103"/>
      <c r="E131" s="103"/>
      <c r="F131" s="103"/>
      <c r="G131" s="75">
        <f>0+7+3+7+10+11+8+10+5+6+0+6+10+21+12+26+22+1+7+6</f>
        <v>178</v>
      </c>
      <c r="H131" s="72">
        <f>(G131/UPC!$L$31)</f>
        <v>6.2786596119929455E-2</v>
      </c>
    </row>
    <row r="132" spans="2:10" ht="18" customHeight="1" x14ac:dyDescent="0.2">
      <c r="C132" s="103" t="s">
        <v>30</v>
      </c>
      <c r="D132" s="103"/>
      <c r="E132" s="103"/>
      <c r="F132" s="103"/>
      <c r="G132" s="75">
        <f>10+24+5+65+37+35+37+33+8+33+4+23+43+62+41+110+62+5+30+21</f>
        <v>688</v>
      </c>
      <c r="H132" s="72">
        <f>(G132/UPC!$L$31)</f>
        <v>0.24268077601410934</v>
      </c>
    </row>
    <row r="133" spans="2:10" ht="18" customHeight="1" x14ac:dyDescent="0.2">
      <c r="C133" s="103" t="s">
        <v>31</v>
      </c>
      <c r="D133" s="103"/>
      <c r="E133" s="103"/>
      <c r="F133" s="103"/>
      <c r="G133" s="75">
        <f>1+2+3+23+12+16+15+18+1+19+5+10+9+36+17+37+16+1+15+13</f>
        <v>269</v>
      </c>
      <c r="H133" s="72">
        <f>(G133/UPC!$L$31)</f>
        <v>9.4885361552028216E-2</v>
      </c>
    </row>
    <row r="134" spans="2:10" ht="18" customHeight="1" x14ac:dyDescent="0.2">
      <c r="C134" s="103" t="s">
        <v>32</v>
      </c>
      <c r="D134" s="103"/>
      <c r="E134" s="103"/>
      <c r="F134" s="103"/>
      <c r="G134" s="75">
        <f>7+12+5+41+23+18+21+10+7+20+7+20+41+64+28+38+24+2+20+9</f>
        <v>417</v>
      </c>
      <c r="H134" s="72">
        <f>(G134/UPC!$L$31)</f>
        <v>0.14708994708994708</v>
      </c>
    </row>
    <row r="135" spans="2:10" ht="18" customHeight="1" x14ac:dyDescent="0.2">
      <c r="C135" s="103" t="s">
        <v>33</v>
      </c>
      <c r="D135" s="103"/>
      <c r="E135" s="103"/>
      <c r="F135" s="103"/>
      <c r="G135" s="75">
        <f>3+5+1+20+13+16+14+13+3+7+0+4+11+29+11+17+16+1+11+9</f>
        <v>204</v>
      </c>
      <c r="H135" s="72">
        <f>(G135/UPC!$L$31)</f>
        <v>7.1957671957671956E-2</v>
      </c>
    </row>
    <row r="136" spans="2:10" ht="18" customHeight="1" x14ac:dyDescent="0.2">
      <c r="C136" s="103" t="s">
        <v>6</v>
      </c>
      <c r="D136" s="103"/>
      <c r="E136" s="103"/>
      <c r="F136" s="103"/>
      <c r="G136" s="75">
        <f>5+1+2+8+6+4+5+2+1+6+0+3+7+17+3+12+9+0+1+6</f>
        <v>98</v>
      </c>
      <c r="H136" s="72">
        <f>(G136/UPC!$L$31)</f>
        <v>3.4567901234567898E-2</v>
      </c>
    </row>
    <row r="140" spans="2:10" ht="27" customHeight="1" x14ac:dyDescent="0.2">
      <c r="B140" s="95" t="s">
        <v>141</v>
      </c>
      <c r="C140" s="95"/>
      <c r="D140" s="95"/>
      <c r="E140" s="95"/>
      <c r="F140" s="95"/>
      <c r="G140" s="95"/>
      <c r="H140" s="95"/>
      <c r="I140" s="95"/>
      <c r="J140" s="95"/>
    </row>
    <row r="141" spans="2:10" x14ac:dyDescent="0.2">
      <c r="B141" s="28"/>
      <c r="C141" s="28"/>
      <c r="D141" s="28"/>
      <c r="E141" s="28"/>
      <c r="F141" s="28"/>
      <c r="G141" s="28"/>
      <c r="H141" s="28"/>
      <c r="I141" s="28"/>
      <c r="J141" s="28"/>
    </row>
    <row r="142" spans="2:10" ht="18" customHeight="1" x14ac:dyDescent="0.2">
      <c r="B142" s="28"/>
      <c r="C142" s="3"/>
      <c r="D142" s="28"/>
      <c r="E142" s="28"/>
      <c r="F142" s="28"/>
      <c r="G142" s="61" t="s">
        <v>7</v>
      </c>
      <c r="H142" s="21" t="s">
        <v>36</v>
      </c>
      <c r="I142" s="28"/>
      <c r="J142" s="28"/>
    </row>
    <row r="143" spans="2:10" ht="16.5" customHeight="1" x14ac:dyDescent="0.2">
      <c r="B143" s="28"/>
      <c r="C143" s="103" t="s">
        <v>142</v>
      </c>
      <c r="D143" s="103"/>
      <c r="E143" s="103"/>
      <c r="F143" s="103"/>
      <c r="G143" s="71">
        <f>30+51+29+312+96+156+171+110+23+160+42+64+157+296+115+400+174+25+99+83</f>
        <v>2593</v>
      </c>
      <c r="H143" s="72">
        <f>(G143/UPC!$L$31)</f>
        <v>0.91463844797178129</v>
      </c>
      <c r="I143" s="28"/>
      <c r="J143" s="28"/>
    </row>
    <row r="144" spans="2:10" s="16" customFormat="1" ht="16.5" customHeight="1" x14ac:dyDescent="0.2">
      <c r="B144" s="28"/>
      <c r="C144" s="103" t="s">
        <v>143</v>
      </c>
      <c r="D144" s="103"/>
      <c r="E144" s="103"/>
      <c r="F144" s="103"/>
      <c r="G144" s="71">
        <f>12+9+2+38+14+18+17+14+0+32+7+9+23+32+20+62+23+3+15+8</f>
        <v>358</v>
      </c>
      <c r="H144" s="72">
        <f>(G144/UPC!$L$31)</f>
        <v>0.12627865961199294</v>
      </c>
      <c r="I144" s="28"/>
      <c r="J144" s="28"/>
    </row>
    <row r="145" spans="2:10" s="16" customFormat="1" ht="16.5" customHeight="1" x14ac:dyDescent="0.2">
      <c r="B145" s="28"/>
      <c r="C145" s="103" t="s">
        <v>144</v>
      </c>
      <c r="D145" s="103"/>
      <c r="E145" s="103"/>
      <c r="F145" s="103"/>
      <c r="G145" s="71">
        <f>7+21+8+85+21+42+65+46+8+40+17+15+29+74+24+102+58+7+29+43</f>
        <v>741</v>
      </c>
      <c r="H145" s="72">
        <f>(G145/UPC!$L$31)</f>
        <v>0.26137566137566137</v>
      </c>
      <c r="I145" s="28"/>
      <c r="J145" s="28"/>
    </row>
    <row r="146" spans="2:10" ht="17.25" customHeight="1" x14ac:dyDescent="0.2">
      <c r="B146" s="28"/>
      <c r="C146" s="103" t="s">
        <v>145</v>
      </c>
      <c r="D146" s="103"/>
      <c r="E146" s="103"/>
      <c r="F146" s="99"/>
      <c r="G146" s="71">
        <f>13+26+12+110+38+33+45+28+10+70+7+19+69+110+48+128+99+6+38+19</f>
        <v>928</v>
      </c>
      <c r="H146" s="72">
        <f>(G146/UPC!$L$31)</f>
        <v>0.32733686067019402</v>
      </c>
      <c r="I146" s="28"/>
    </row>
    <row r="147" spans="2:10" ht="16.5" customHeight="1" x14ac:dyDescent="0.2">
      <c r="B147" s="28"/>
      <c r="C147" s="103" t="s">
        <v>146</v>
      </c>
      <c r="D147" s="103"/>
      <c r="E147" s="103"/>
      <c r="F147" s="103"/>
      <c r="G147" s="71">
        <f>16+42+17+194+65+82+102+78+16+87+26+27+102+177+77+254+141+18+57+56</f>
        <v>1634</v>
      </c>
      <c r="H147" s="72">
        <f>(G147/UPC!$L$31)</f>
        <v>0.57636684303350971</v>
      </c>
      <c r="I147" s="28"/>
      <c r="J147" s="28"/>
    </row>
    <row r="148" spans="2:10" ht="16.5" customHeight="1" x14ac:dyDescent="0.2">
      <c r="B148" s="28"/>
      <c r="C148" s="103" t="s">
        <v>6</v>
      </c>
      <c r="D148" s="103"/>
      <c r="E148" s="103"/>
      <c r="F148" s="103"/>
      <c r="G148" s="71">
        <f>2+7+0+7+6+1+7+4+0+8+1+0+5+12+4+5+12+2+2+5</f>
        <v>90</v>
      </c>
      <c r="H148" s="72">
        <f>(G148/UPC!$L$31)</f>
        <v>3.1746031746031744E-2</v>
      </c>
      <c r="I148" s="28"/>
      <c r="J148" s="28"/>
    </row>
    <row r="152" spans="2:10" x14ac:dyDescent="0.2">
      <c r="B152" s="1" t="s">
        <v>149</v>
      </c>
    </row>
    <row r="156" spans="2:10" x14ac:dyDescent="0.2">
      <c r="B156" s="36" t="s">
        <v>37</v>
      </c>
    </row>
    <row r="157" spans="2:10" x14ac:dyDescent="0.2">
      <c r="B157" s="36" t="s">
        <v>150</v>
      </c>
    </row>
  </sheetData>
  <mergeCells count="106">
    <mergeCell ref="C147:F147"/>
    <mergeCell ref="C148:F148"/>
    <mergeCell ref="B140:J140"/>
    <mergeCell ref="C143:F143"/>
    <mergeCell ref="C144:F144"/>
    <mergeCell ref="C145:F145"/>
    <mergeCell ref="C146:F146"/>
    <mergeCell ref="C81:F81"/>
    <mergeCell ref="C82:F82"/>
    <mergeCell ref="C91:F91"/>
    <mergeCell ref="D119:F119"/>
    <mergeCell ref="D120:F120"/>
    <mergeCell ref="C133:F133"/>
    <mergeCell ref="C134:F134"/>
    <mergeCell ref="C135:F135"/>
    <mergeCell ref="C136:F136"/>
    <mergeCell ref="B126:J126"/>
    <mergeCell ref="C129:F129"/>
    <mergeCell ref="C130:F130"/>
    <mergeCell ref="C131:F131"/>
    <mergeCell ref="C132:F132"/>
    <mergeCell ref="D122:F122"/>
    <mergeCell ref="C108:F108"/>
    <mergeCell ref="C109:F109"/>
    <mergeCell ref="C98:F98"/>
    <mergeCell ref="D112:F112"/>
    <mergeCell ref="D113:F113"/>
    <mergeCell ref="D114:F114"/>
    <mergeCell ref="D115:F115"/>
    <mergeCell ref="D116:F116"/>
    <mergeCell ref="D117:F117"/>
    <mergeCell ref="D118:F118"/>
    <mergeCell ref="D121:F121"/>
    <mergeCell ref="C107:F107"/>
    <mergeCell ref="C57:G57"/>
    <mergeCell ref="C89:F89"/>
    <mergeCell ref="C90:F90"/>
    <mergeCell ref="C92:F92"/>
    <mergeCell ref="C93:F93"/>
    <mergeCell ref="C94:F94"/>
    <mergeCell ref="C95:F95"/>
    <mergeCell ref="C96:F96"/>
    <mergeCell ref="C97:F97"/>
    <mergeCell ref="C42:G42"/>
    <mergeCell ref="C43:G43"/>
    <mergeCell ref="C44:G44"/>
    <mergeCell ref="C45:G45"/>
    <mergeCell ref="C46:G46"/>
    <mergeCell ref="C47:G47"/>
    <mergeCell ref="B102:J102"/>
    <mergeCell ref="B104:J104"/>
    <mergeCell ref="C55:G55"/>
    <mergeCell ref="C56:G56"/>
    <mergeCell ref="C67:F67"/>
    <mergeCell ref="B64:G64"/>
    <mergeCell ref="B86:J86"/>
    <mergeCell ref="C68:F68"/>
    <mergeCell ref="C69:F69"/>
    <mergeCell ref="C70:F70"/>
    <mergeCell ref="C71:F71"/>
    <mergeCell ref="C72:F72"/>
    <mergeCell ref="C73:F73"/>
    <mergeCell ref="B76:G76"/>
    <mergeCell ref="H76:J76"/>
    <mergeCell ref="C79:F79"/>
    <mergeCell ref="C80:F80"/>
    <mergeCell ref="C83:F83"/>
    <mergeCell ref="C52:G52"/>
    <mergeCell ref="C53:G53"/>
    <mergeCell ref="C54:G54"/>
    <mergeCell ref="H35:M35"/>
    <mergeCell ref="C36:G36"/>
    <mergeCell ref="C37:G37"/>
    <mergeCell ref="C38:G38"/>
    <mergeCell ref="C30:G30"/>
    <mergeCell ref="C22:G22"/>
    <mergeCell ref="C23:G23"/>
    <mergeCell ref="C39:G39"/>
    <mergeCell ref="C25:G25"/>
    <mergeCell ref="C26:G26"/>
    <mergeCell ref="C27:G27"/>
    <mergeCell ref="C28:G28"/>
    <mergeCell ref="C29:G29"/>
    <mergeCell ref="C31:G31"/>
    <mergeCell ref="C24:G24"/>
    <mergeCell ref="C40:G40"/>
    <mergeCell ref="C41:G41"/>
    <mergeCell ref="C48:G48"/>
    <mergeCell ref="C49:G49"/>
    <mergeCell ref="C50:G50"/>
    <mergeCell ref="C51:G51"/>
    <mergeCell ref="C19:G19"/>
    <mergeCell ref="C20:G20"/>
    <mergeCell ref="C21:G21"/>
    <mergeCell ref="C13:G13"/>
    <mergeCell ref="C14:G14"/>
    <mergeCell ref="C15:G15"/>
    <mergeCell ref="B2:O2"/>
    <mergeCell ref="D4:L4"/>
    <mergeCell ref="H9:K9"/>
    <mergeCell ref="C10:G10"/>
    <mergeCell ref="C11:G11"/>
    <mergeCell ref="C12:G12"/>
    <mergeCell ref="C16:G16"/>
    <mergeCell ref="C17:G17"/>
    <mergeCell ref="C18:G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horizontalDpi="200" verticalDpi="200" r:id="rId1"/>
  <rowBreaks count="2" manualBreakCount="2">
    <brk id="59" max="14" man="1"/>
    <brk id="10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G389"/>
  <sheetViews>
    <sheetView zoomScaleNormal="100" workbookViewId="0">
      <pane ySplit="4" topLeftCell="A272" activePane="bottomLeft" state="frozen"/>
      <selection pane="bottomLeft"/>
    </sheetView>
  </sheetViews>
  <sheetFormatPr baseColWidth="10" defaultColWidth="9.140625" defaultRowHeight="15" x14ac:dyDescent="0.25"/>
  <cols>
    <col min="1" max="1" width="3.7109375" style="43" customWidth="1"/>
    <col min="2" max="3" width="12.85546875" style="43" customWidth="1"/>
    <col min="4" max="11" width="9.140625" style="43" customWidth="1"/>
    <col min="12" max="12" width="9.5703125" style="43" customWidth="1"/>
    <col min="13" max="13" width="5.140625" style="43" customWidth="1"/>
    <col min="14" max="55" width="9.5703125" style="43" customWidth="1"/>
    <col min="56" max="58" width="9.5703125" style="42" customWidth="1"/>
    <col min="59" max="59" width="5.140625" style="42" customWidth="1"/>
    <col min="60" max="60" width="9.140625" style="42"/>
    <col min="61" max="61" width="17" style="42" customWidth="1"/>
    <col min="62" max="63" width="9.140625" style="42"/>
    <col min="64" max="64" width="9.140625" style="38" customWidth="1"/>
    <col min="65" max="68" width="9.140625" style="42" customWidth="1"/>
    <col min="69" max="75" width="9.140625" style="42"/>
    <col min="76" max="16384" width="9.140625" style="43"/>
  </cols>
  <sheetData>
    <row r="1" spans="2:75" s="39" customFormat="1" x14ac:dyDescent="0.25">
      <c r="BD1" s="37"/>
      <c r="BE1" s="37"/>
      <c r="BF1" s="37"/>
      <c r="BG1" s="37"/>
      <c r="BH1" s="37"/>
      <c r="BI1" s="38"/>
      <c r="BJ1" s="38"/>
      <c r="BK1" s="38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</row>
    <row r="2" spans="2:75" s="39" customFormat="1" ht="45.75" customHeight="1" x14ac:dyDescent="0.25">
      <c r="B2" s="106" t="s">
        <v>55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45"/>
      <c r="R2" s="45"/>
      <c r="BD2" s="37"/>
      <c r="BE2" s="37"/>
      <c r="BF2" s="37"/>
      <c r="BG2" s="37"/>
      <c r="BH2" s="37"/>
      <c r="BI2" s="38"/>
      <c r="BJ2" s="38"/>
      <c r="BK2" s="38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</row>
    <row r="3" spans="2:75" s="39" customFormat="1" x14ac:dyDescent="0.25">
      <c r="BD3" s="37"/>
      <c r="BE3" s="37"/>
      <c r="BF3" s="37"/>
      <c r="BG3" s="37"/>
      <c r="BH3" s="37"/>
      <c r="BI3" s="38"/>
      <c r="BJ3" s="38"/>
      <c r="BK3" s="38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</row>
    <row r="4" spans="2:75" s="39" customFormat="1" ht="36.75" customHeight="1" x14ac:dyDescent="0.25">
      <c r="D4" s="86" t="s">
        <v>67</v>
      </c>
      <c r="E4" s="86"/>
      <c r="F4" s="86"/>
      <c r="G4" s="86"/>
      <c r="H4" s="86"/>
      <c r="I4" s="86"/>
      <c r="J4" s="86"/>
      <c r="K4" s="86"/>
      <c r="L4" s="86"/>
      <c r="M4" s="86"/>
      <c r="N4" s="45"/>
      <c r="O4" s="45"/>
      <c r="P4" s="46"/>
      <c r="Q4" s="46"/>
      <c r="R4" s="46"/>
      <c r="BD4" s="37"/>
      <c r="BE4" s="37"/>
      <c r="BF4" s="37"/>
      <c r="BG4" s="37"/>
      <c r="BH4" s="37"/>
      <c r="BI4" s="38"/>
      <c r="BJ4" s="38"/>
      <c r="BK4" s="38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</row>
    <row r="5" spans="2:75" x14ac:dyDescent="0.25">
      <c r="BI5" s="38"/>
      <c r="BJ5" s="38"/>
      <c r="BK5" s="38"/>
    </row>
    <row r="6" spans="2:75" x14ac:dyDescent="0.25">
      <c r="BI6" s="38"/>
      <c r="BJ6" s="38"/>
      <c r="BK6" s="38"/>
    </row>
    <row r="7" spans="2:75" ht="15" customHeight="1" x14ac:dyDescent="0.25">
      <c r="BI7" s="38"/>
      <c r="BJ7" s="38"/>
      <c r="BK7" s="38"/>
      <c r="BL7" s="42"/>
    </row>
    <row r="8" spans="2:75" ht="15" customHeight="1" x14ac:dyDescent="0.25">
      <c r="BF8" s="43"/>
      <c r="BG8" s="43"/>
      <c r="BH8" s="43"/>
      <c r="BI8" s="44"/>
      <c r="BJ8" s="44"/>
      <c r="BK8" s="44"/>
      <c r="BL8" s="42"/>
    </row>
    <row r="9" spans="2:75" ht="15" customHeight="1" x14ac:dyDescent="0.25">
      <c r="BF9" s="43"/>
      <c r="BG9" s="43"/>
      <c r="BH9" s="42">
        <v>1</v>
      </c>
      <c r="BI9" s="38"/>
      <c r="BJ9" s="38"/>
      <c r="BK9" s="44"/>
      <c r="BL9" s="42"/>
    </row>
    <row r="10" spans="2:75" ht="15" customHeight="1" x14ac:dyDescent="0.25">
      <c r="BF10" s="43"/>
      <c r="BG10" s="43"/>
      <c r="BI10" s="55" t="s">
        <v>2</v>
      </c>
      <c r="BJ10" s="55" t="s">
        <v>3</v>
      </c>
      <c r="BK10" s="44"/>
      <c r="BL10" s="42"/>
    </row>
    <row r="11" spans="2:75" ht="15" customHeight="1" x14ac:dyDescent="0.25">
      <c r="BF11" s="43"/>
      <c r="BG11" s="43"/>
      <c r="BH11" s="37" t="s">
        <v>81</v>
      </c>
      <c r="BI11" s="54">
        <f>UPC!I11</f>
        <v>0.875</v>
      </c>
      <c r="BJ11" s="54">
        <f>UPC!K11</f>
        <v>0.125</v>
      </c>
      <c r="BK11" s="44"/>
      <c r="BL11" s="42"/>
    </row>
    <row r="12" spans="2:75" ht="15" customHeight="1" x14ac:dyDescent="0.25">
      <c r="BF12" s="43"/>
      <c r="BG12" s="43"/>
      <c r="BH12" s="42">
        <v>2</v>
      </c>
      <c r="BI12" s="38"/>
      <c r="BJ12" s="38"/>
      <c r="BK12" s="44"/>
      <c r="BL12" s="42"/>
    </row>
    <row r="13" spans="2:75" ht="15" customHeight="1" x14ac:dyDescent="0.25">
      <c r="BF13" s="43"/>
      <c r="BG13" s="43"/>
      <c r="BI13" s="55" t="s">
        <v>2</v>
      </c>
      <c r="BJ13" s="55" t="s">
        <v>3</v>
      </c>
      <c r="BK13" s="44"/>
      <c r="BL13" s="42"/>
    </row>
    <row r="14" spans="2:75" ht="15" customHeight="1" x14ac:dyDescent="0.25">
      <c r="BF14" s="43"/>
      <c r="BG14" s="43"/>
      <c r="BH14" s="37" t="s">
        <v>82</v>
      </c>
      <c r="BI14" s="54">
        <v>0.57099999999999995</v>
      </c>
      <c r="BJ14" s="54">
        <v>0.42899999999999999</v>
      </c>
      <c r="BK14" s="44"/>
      <c r="BL14" s="42"/>
    </row>
    <row r="15" spans="2:75" ht="15" customHeight="1" x14ac:dyDescent="0.25">
      <c r="BF15" s="43"/>
      <c r="BG15" s="43"/>
      <c r="BH15" s="42">
        <v>3</v>
      </c>
      <c r="BI15" s="38"/>
      <c r="BJ15" s="38"/>
      <c r="BK15" s="44"/>
      <c r="BL15" s="42"/>
    </row>
    <row r="16" spans="2:75" ht="15" customHeight="1" x14ac:dyDescent="0.25">
      <c r="BF16" s="43"/>
      <c r="BG16" s="43"/>
      <c r="BI16" s="55" t="s">
        <v>2</v>
      </c>
      <c r="BJ16" s="55" t="s">
        <v>3</v>
      </c>
      <c r="BK16" s="44"/>
      <c r="BL16" s="42"/>
    </row>
    <row r="17" spans="58:64" ht="15" customHeight="1" x14ac:dyDescent="0.25">
      <c r="BF17" s="43"/>
      <c r="BG17" s="43"/>
      <c r="BH17" s="37" t="s">
        <v>83</v>
      </c>
      <c r="BI17" s="54">
        <v>0.77400000000000002</v>
      </c>
      <c r="BJ17" s="54">
        <v>0.22600000000000001</v>
      </c>
      <c r="BK17" s="44"/>
      <c r="BL17" s="42"/>
    </row>
    <row r="18" spans="58:64" ht="15" customHeight="1" x14ac:dyDescent="0.25">
      <c r="BF18" s="43"/>
      <c r="BG18" s="43"/>
      <c r="BH18" s="42">
        <v>4</v>
      </c>
      <c r="BI18" s="38"/>
      <c r="BJ18" s="38"/>
      <c r="BK18" s="44"/>
      <c r="BL18" s="42"/>
    </row>
    <row r="19" spans="58:64" ht="15" customHeight="1" x14ac:dyDescent="0.25">
      <c r="BF19" s="43"/>
      <c r="BG19" s="43"/>
      <c r="BI19" s="55" t="s">
        <v>2</v>
      </c>
      <c r="BJ19" s="55" t="s">
        <v>3</v>
      </c>
      <c r="BK19" s="44"/>
      <c r="BL19" s="42"/>
    </row>
    <row r="20" spans="58:64" ht="15" customHeight="1" x14ac:dyDescent="0.25">
      <c r="BF20" s="43"/>
      <c r="BG20" s="43"/>
      <c r="BH20" s="37" t="s">
        <v>84</v>
      </c>
      <c r="BI20" s="54">
        <v>0.81699999999999995</v>
      </c>
      <c r="BJ20" s="54">
        <v>0.183</v>
      </c>
      <c r="BK20" s="44"/>
      <c r="BL20" s="42"/>
    </row>
    <row r="21" spans="58:64" ht="15" customHeight="1" x14ac:dyDescent="0.25">
      <c r="BF21" s="43"/>
      <c r="BG21" s="43"/>
      <c r="BH21" s="42">
        <v>5</v>
      </c>
      <c r="BI21" s="38"/>
      <c r="BJ21" s="38"/>
      <c r="BK21" s="44"/>
      <c r="BL21" s="42"/>
    </row>
    <row r="22" spans="58:64" ht="15" customHeight="1" x14ac:dyDescent="0.25">
      <c r="BF22" s="43"/>
      <c r="BG22" s="43"/>
      <c r="BI22" s="55" t="s">
        <v>2</v>
      </c>
      <c r="BJ22" s="55" t="s">
        <v>3</v>
      </c>
      <c r="BK22" s="44"/>
      <c r="BL22" s="42"/>
    </row>
    <row r="23" spans="58:64" ht="15" customHeight="1" x14ac:dyDescent="0.25">
      <c r="BF23" s="43"/>
      <c r="BG23" s="43"/>
      <c r="BH23" s="37" t="s">
        <v>85</v>
      </c>
      <c r="BI23" s="54">
        <v>0.77300000000000002</v>
      </c>
      <c r="BJ23" s="54">
        <v>0.22700000000000001</v>
      </c>
      <c r="BK23" s="44"/>
      <c r="BL23" s="42"/>
    </row>
    <row r="24" spans="58:64" ht="15" customHeight="1" x14ac:dyDescent="0.25">
      <c r="BF24" s="43"/>
      <c r="BG24" s="43"/>
      <c r="BI24" s="55" t="s">
        <v>2</v>
      </c>
      <c r="BJ24" s="55" t="s">
        <v>3</v>
      </c>
      <c r="BK24" s="44"/>
      <c r="BL24" s="42"/>
    </row>
    <row r="25" spans="58:64" ht="15" customHeight="1" x14ac:dyDescent="0.25">
      <c r="BF25" s="43"/>
      <c r="BG25" s="43"/>
      <c r="BH25" s="37" t="s">
        <v>86</v>
      </c>
      <c r="BI25" s="54">
        <v>0.626</v>
      </c>
      <c r="BJ25" s="54">
        <v>0.374</v>
      </c>
      <c r="BK25" s="44"/>
      <c r="BL25" s="42"/>
    </row>
    <row r="26" spans="58:64" ht="15" customHeight="1" x14ac:dyDescent="0.25">
      <c r="BF26" s="43"/>
      <c r="BG26" s="43"/>
      <c r="BH26" s="42">
        <v>7</v>
      </c>
      <c r="BI26" s="38"/>
      <c r="BJ26" s="38"/>
      <c r="BK26" s="44"/>
      <c r="BL26" s="42"/>
    </row>
    <row r="27" spans="58:64" x14ac:dyDescent="0.25">
      <c r="BF27" s="43"/>
      <c r="BG27" s="43"/>
      <c r="BI27" s="55" t="s">
        <v>2</v>
      </c>
      <c r="BJ27" s="55" t="s">
        <v>3</v>
      </c>
      <c r="BK27" s="44"/>
      <c r="BL27" s="42"/>
    </row>
    <row r="28" spans="58:64" x14ac:dyDescent="0.25">
      <c r="BF28" s="43"/>
      <c r="BG28" s="43"/>
      <c r="BH28" s="37" t="s">
        <v>87</v>
      </c>
      <c r="BI28" s="54">
        <v>0.80800000000000005</v>
      </c>
      <c r="BJ28" s="54">
        <v>0.192</v>
      </c>
      <c r="BK28" s="44"/>
      <c r="BL28" s="42"/>
    </row>
    <row r="29" spans="58:64" x14ac:dyDescent="0.25">
      <c r="BF29" s="43"/>
      <c r="BG29" s="43"/>
      <c r="BI29" s="55" t="s">
        <v>2</v>
      </c>
      <c r="BJ29" s="55" t="s">
        <v>3</v>
      </c>
      <c r="BK29" s="44"/>
      <c r="BL29" s="42"/>
    </row>
    <row r="30" spans="58:64" x14ac:dyDescent="0.25">
      <c r="BF30" s="43"/>
      <c r="BG30" s="43"/>
      <c r="BH30" s="37" t="s">
        <v>88</v>
      </c>
      <c r="BI30" s="54">
        <v>0.78300000000000003</v>
      </c>
      <c r="BJ30" s="54">
        <v>0.217</v>
      </c>
      <c r="BK30" s="44"/>
      <c r="BL30" s="42"/>
    </row>
    <row r="31" spans="58:64" x14ac:dyDescent="0.25">
      <c r="BF31" s="43"/>
      <c r="BG31" s="43"/>
      <c r="BH31" s="42">
        <v>9</v>
      </c>
      <c r="BI31" s="38"/>
      <c r="BJ31" s="38"/>
      <c r="BK31" s="44"/>
      <c r="BL31" s="42"/>
    </row>
    <row r="32" spans="58:64" x14ac:dyDescent="0.25">
      <c r="BF32" s="43"/>
      <c r="BG32" s="43"/>
      <c r="BI32" s="55" t="s">
        <v>2</v>
      </c>
      <c r="BJ32" s="55" t="s">
        <v>3</v>
      </c>
      <c r="BK32" s="44"/>
      <c r="BL32" s="42"/>
    </row>
    <row r="33" spans="58:64" x14ac:dyDescent="0.25">
      <c r="BF33" s="43"/>
      <c r="BG33" s="43"/>
      <c r="BH33" s="37" t="s">
        <v>89</v>
      </c>
      <c r="BI33" s="54">
        <v>0.48399999999999999</v>
      </c>
      <c r="BJ33" s="54">
        <v>0.51600000000000001</v>
      </c>
      <c r="BK33" s="44"/>
      <c r="BL33" s="42"/>
    </row>
    <row r="34" spans="58:64" x14ac:dyDescent="0.25">
      <c r="BF34" s="43"/>
      <c r="BG34" s="43"/>
      <c r="BH34" s="42">
        <v>10</v>
      </c>
      <c r="BI34" s="38"/>
      <c r="BJ34" s="38"/>
      <c r="BK34" s="44"/>
      <c r="BL34" s="42"/>
    </row>
    <row r="35" spans="58:64" x14ac:dyDescent="0.25">
      <c r="BF35" s="43"/>
      <c r="BG35" s="43"/>
      <c r="BI35" s="55" t="s">
        <v>2</v>
      </c>
      <c r="BJ35" s="55" t="s">
        <v>3</v>
      </c>
      <c r="BK35" s="44"/>
      <c r="BL35" s="42"/>
    </row>
    <row r="36" spans="58:64" x14ac:dyDescent="0.25">
      <c r="BF36" s="43"/>
      <c r="BG36" s="43"/>
      <c r="BH36" s="37" t="s">
        <v>90</v>
      </c>
      <c r="BI36" s="54">
        <v>0.42</v>
      </c>
      <c r="BJ36" s="54">
        <v>0.57999999999999996</v>
      </c>
      <c r="BK36" s="44"/>
      <c r="BL36" s="42"/>
    </row>
    <row r="37" spans="58:64" x14ac:dyDescent="0.25">
      <c r="BF37" s="43"/>
      <c r="BG37" s="43"/>
      <c r="BI37" s="55" t="s">
        <v>2</v>
      </c>
      <c r="BJ37" s="55" t="s">
        <v>3</v>
      </c>
      <c r="BK37" s="44"/>
      <c r="BL37" s="42"/>
    </row>
    <row r="38" spans="58:64" x14ac:dyDescent="0.25">
      <c r="BF38" s="43"/>
      <c r="BG38" s="43"/>
      <c r="BH38" s="37" t="s">
        <v>91</v>
      </c>
      <c r="BI38" s="54">
        <v>0.55800000000000005</v>
      </c>
      <c r="BJ38" s="54">
        <v>0.442</v>
      </c>
      <c r="BK38" s="44"/>
      <c r="BL38" s="42"/>
    </row>
    <row r="39" spans="58:64" x14ac:dyDescent="0.25">
      <c r="BF39" s="43"/>
      <c r="BG39" s="43"/>
      <c r="BH39" s="37"/>
      <c r="BI39" s="54" t="s">
        <v>2</v>
      </c>
      <c r="BJ39" s="54" t="s">
        <v>3</v>
      </c>
      <c r="BK39" s="44"/>
      <c r="BL39" s="42"/>
    </row>
    <row r="40" spans="58:64" x14ac:dyDescent="0.25">
      <c r="BF40" s="43"/>
      <c r="BG40" s="43"/>
      <c r="BH40" s="37" t="s">
        <v>92</v>
      </c>
      <c r="BI40" s="54">
        <v>0.64200000000000002</v>
      </c>
      <c r="BJ40" s="54">
        <v>0.35799999999999998</v>
      </c>
      <c r="BK40" s="44"/>
      <c r="BL40" s="42"/>
    </row>
    <row r="41" spans="58:64" x14ac:dyDescent="0.25">
      <c r="BF41" s="43"/>
      <c r="BG41" s="43"/>
      <c r="BH41" s="59"/>
      <c r="BI41" s="38" t="s">
        <v>2</v>
      </c>
      <c r="BJ41" s="38" t="s">
        <v>3</v>
      </c>
      <c r="BK41" s="44"/>
      <c r="BL41" s="42"/>
    </row>
    <row r="42" spans="58:64" x14ac:dyDescent="0.25">
      <c r="BF42" s="43"/>
      <c r="BG42" s="43"/>
      <c r="BH42" s="37" t="s">
        <v>93</v>
      </c>
      <c r="BI42" s="54">
        <v>0.84599999999999997</v>
      </c>
      <c r="BJ42" s="54">
        <v>0.154</v>
      </c>
      <c r="BK42" s="44"/>
      <c r="BL42" s="42"/>
    </row>
    <row r="43" spans="58:64" x14ac:dyDescent="0.25">
      <c r="BF43" s="43"/>
      <c r="BG43" s="43"/>
      <c r="BH43" s="42">
        <v>14</v>
      </c>
      <c r="BK43" s="44"/>
      <c r="BL43" s="42"/>
    </row>
    <row r="44" spans="58:64" x14ac:dyDescent="0.25">
      <c r="BF44" s="43"/>
      <c r="BG44" s="43"/>
      <c r="BI44" s="55" t="s">
        <v>2</v>
      </c>
      <c r="BJ44" s="55" t="s">
        <v>3</v>
      </c>
      <c r="BK44" s="44"/>
      <c r="BL44" s="42"/>
    </row>
    <row r="45" spans="58:64" x14ac:dyDescent="0.25">
      <c r="BF45" s="43"/>
      <c r="BG45" s="43"/>
      <c r="BH45" s="37" t="s">
        <v>94</v>
      </c>
      <c r="BI45" s="54">
        <v>0.73699999999999999</v>
      </c>
      <c r="BJ45" s="54">
        <v>0.26300000000000001</v>
      </c>
      <c r="BK45" s="44"/>
      <c r="BL45" s="42"/>
    </row>
    <row r="46" spans="58:64" x14ac:dyDescent="0.25">
      <c r="BF46" s="43"/>
      <c r="BG46" s="43"/>
      <c r="BH46" s="64"/>
      <c r="BI46" s="43"/>
      <c r="BJ46" s="43"/>
      <c r="BK46" s="44"/>
      <c r="BL46" s="42"/>
    </row>
    <row r="47" spans="58:64" x14ac:dyDescent="0.25">
      <c r="BF47" s="43"/>
      <c r="BG47" s="43"/>
      <c r="BH47" s="42">
        <v>15</v>
      </c>
      <c r="BK47" s="44"/>
      <c r="BL47" s="42"/>
    </row>
    <row r="48" spans="58:64" x14ac:dyDescent="0.25">
      <c r="BF48" s="43"/>
      <c r="BG48" s="43"/>
      <c r="BI48" s="55" t="s">
        <v>2</v>
      </c>
      <c r="BJ48" s="55" t="s">
        <v>3</v>
      </c>
      <c r="BK48" s="44"/>
      <c r="BL48" s="42"/>
    </row>
    <row r="49" spans="58:64" x14ac:dyDescent="0.25">
      <c r="BF49" s="43"/>
      <c r="BG49" s="43"/>
      <c r="BH49" s="37" t="s">
        <v>95</v>
      </c>
      <c r="BI49" s="54">
        <v>0.76500000000000001</v>
      </c>
      <c r="BJ49" s="54">
        <v>0.23499999999999999</v>
      </c>
      <c r="BK49" s="44"/>
      <c r="BL49" s="42"/>
    </row>
    <row r="50" spans="58:64" x14ac:dyDescent="0.25">
      <c r="BF50" s="43"/>
      <c r="BG50" s="43"/>
      <c r="BH50" s="42">
        <v>16</v>
      </c>
      <c r="BK50" s="44"/>
      <c r="BL50" s="42"/>
    </row>
    <row r="51" spans="58:64" x14ac:dyDescent="0.25">
      <c r="BF51" s="43"/>
      <c r="BG51" s="43"/>
      <c r="BI51" s="55" t="s">
        <v>2</v>
      </c>
      <c r="BJ51" s="55" t="s">
        <v>3</v>
      </c>
      <c r="BK51" s="44"/>
      <c r="BL51" s="42"/>
    </row>
    <row r="52" spans="58:64" x14ac:dyDescent="0.25">
      <c r="BF52" s="43"/>
      <c r="BG52" s="43"/>
      <c r="BH52" s="37" t="s">
        <v>96</v>
      </c>
      <c r="BI52" s="54">
        <v>0.81599999999999995</v>
      </c>
      <c r="BJ52" s="54">
        <v>0.184</v>
      </c>
      <c r="BK52" s="44"/>
      <c r="BL52" s="42"/>
    </row>
    <row r="53" spans="58:64" x14ac:dyDescent="0.25">
      <c r="BF53" s="43"/>
      <c r="BG53" s="43"/>
      <c r="BH53" s="42">
        <v>17</v>
      </c>
      <c r="BK53" s="44"/>
      <c r="BL53" s="42"/>
    </row>
    <row r="54" spans="58:64" x14ac:dyDescent="0.25">
      <c r="BF54" s="43"/>
      <c r="BG54" s="43"/>
      <c r="BI54" s="55" t="s">
        <v>2</v>
      </c>
      <c r="BJ54" s="55" t="s">
        <v>3</v>
      </c>
      <c r="BK54" s="44"/>
      <c r="BL54" s="42"/>
    </row>
    <row r="55" spans="58:64" x14ac:dyDescent="0.25">
      <c r="BF55" s="43"/>
      <c r="BG55" s="43"/>
      <c r="BH55" s="37" t="s">
        <v>97</v>
      </c>
      <c r="BI55" s="54">
        <v>0.88400000000000001</v>
      </c>
      <c r="BJ55" s="54">
        <v>0.11600000000000001</v>
      </c>
      <c r="BK55" s="44"/>
      <c r="BL55" s="42"/>
    </row>
    <row r="56" spans="58:64" x14ac:dyDescent="0.25">
      <c r="BF56" s="43"/>
      <c r="BG56" s="43"/>
      <c r="BH56" s="42">
        <v>18</v>
      </c>
      <c r="BK56" s="44"/>
      <c r="BL56" s="42"/>
    </row>
    <row r="57" spans="58:64" x14ac:dyDescent="0.25">
      <c r="BF57" s="43"/>
      <c r="BG57" s="43"/>
      <c r="BI57" s="55" t="s">
        <v>2</v>
      </c>
      <c r="BJ57" s="55" t="s">
        <v>3</v>
      </c>
      <c r="BK57" s="44"/>
      <c r="BL57" s="42"/>
    </row>
    <row r="58" spans="58:64" x14ac:dyDescent="0.25">
      <c r="BF58" s="43"/>
      <c r="BG58" s="43"/>
      <c r="BH58" s="37" t="s">
        <v>98</v>
      </c>
      <c r="BI58" s="54">
        <v>0.71399999999999997</v>
      </c>
      <c r="BJ58" s="54">
        <v>0.28599999999999998</v>
      </c>
      <c r="BK58" s="44"/>
      <c r="BL58" s="42"/>
    </row>
    <row r="59" spans="58:64" x14ac:dyDescent="0.25">
      <c r="BF59" s="43"/>
      <c r="BG59" s="43"/>
      <c r="BH59" s="42">
        <v>19</v>
      </c>
      <c r="BK59" s="44"/>
      <c r="BL59" s="42"/>
    </row>
    <row r="60" spans="58:64" x14ac:dyDescent="0.25">
      <c r="BF60" s="43"/>
      <c r="BG60" s="43"/>
      <c r="BI60" s="55" t="s">
        <v>2</v>
      </c>
      <c r="BJ60" s="55" t="s">
        <v>3</v>
      </c>
      <c r="BK60" s="44"/>
      <c r="BL60" s="42"/>
    </row>
    <row r="61" spans="58:64" x14ac:dyDescent="0.25">
      <c r="BF61" s="43"/>
      <c r="BG61" s="43"/>
      <c r="BH61" s="37" t="s">
        <v>99</v>
      </c>
      <c r="BI61" s="54">
        <v>0.78700000000000003</v>
      </c>
      <c r="BJ61" s="54">
        <v>0.21299999999999999</v>
      </c>
      <c r="BK61" s="44"/>
      <c r="BL61" s="42"/>
    </row>
    <row r="62" spans="58:64" x14ac:dyDescent="0.25">
      <c r="BF62" s="43"/>
      <c r="BG62" s="43"/>
      <c r="BH62" s="42">
        <v>20</v>
      </c>
      <c r="BK62" s="44"/>
      <c r="BL62" s="42"/>
    </row>
    <row r="63" spans="58:64" x14ac:dyDescent="0.25">
      <c r="BF63" s="43"/>
      <c r="BG63" s="43"/>
      <c r="BI63" s="55" t="s">
        <v>2</v>
      </c>
      <c r="BJ63" s="55" t="s">
        <v>3</v>
      </c>
      <c r="BK63" s="44"/>
      <c r="BL63" s="42"/>
    </row>
    <row r="64" spans="58:64" x14ac:dyDescent="0.25">
      <c r="BF64" s="43"/>
      <c r="BG64" s="43"/>
      <c r="BH64" s="37" t="s">
        <v>151</v>
      </c>
      <c r="BI64" s="54">
        <v>0.33</v>
      </c>
      <c r="BJ64" s="54">
        <v>0.67</v>
      </c>
      <c r="BK64" s="44"/>
      <c r="BL64" s="42"/>
    </row>
    <row r="65" spans="58:63" x14ac:dyDescent="0.25">
      <c r="BF65" s="43"/>
      <c r="BG65" s="43"/>
      <c r="BH65" s="42">
        <v>1</v>
      </c>
    </row>
    <row r="66" spans="58:63" x14ac:dyDescent="0.25">
      <c r="BF66" s="43"/>
      <c r="BG66" s="43"/>
      <c r="BI66" s="42" t="s">
        <v>74</v>
      </c>
      <c r="BJ66" s="42" t="s">
        <v>75</v>
      </c>
      <c r="BK66" s="42" t="s">
        <v>6</v>
      </c>
    </row>
    <row r="67" spans="58:63" x14ac:dyDescent="0.25">
      <c r="BF67" s="43"/>
      <c r="BG67" s="43"/>
      <c r="BH67" s="37" t="s">
        <v>100</v>
      </c>
      <c r="BI67" s="54">
        <v>0.96899999999999997</v>
      </c>
      <c r="BJ67" s="54">
        <v>0</v>
      </c>
      <c r="BK67" s="54">
        <v>3.1E-2</v>
      </c>
    </row>
    <row r="68" spans="58:63" x14ac:dyDescent="0.25">
      <c r="BF68" s="43"/>
      <c r="BG68" s="43"/>
      <c r="BH68" s="42">
        <v>2</v>
      </c>
    </row>
    <row r="69" spans="58:63" x14ac:dyDescent="0.25">
      <c r="BF69" s="43"/>
      <c r="BG69" s="43"/>
      <c r="BI69" s="42" t="s">
        <v>74</v>
      </c>
      <c r="BJ69" s="42" t="s">
        <v>75</v>
      </c>
      <c r="BK69" s="42" t="s">
        <v>6</v>
      </c>
    </row>
    <row r="70" spans="58:63" x14ac:dyDescent="0.25">
      <c r="BF70" s="43"/>
      <c r="BG70" s="43"/>
      <c r="BH70" s="37" t="s">
        <v>101</v>
      </c>
      <c r="BI70" s="54">
        <v>0.78600000000000003</v>
      </c>
      <c r="BJ70" s="54">
        <v>0.14299999999999999</v>
      </c>
      <c r="BK70" s="54">
        <v>7.0999999999999994E-2</v>
      </c>
    </row>
    <row r="71" spans="58:63" x14ac:dyDescent="0.25">
      <c r="BF71" s="43"/>
      <c r="BG71" s="43"/>
      <c r="BH71" s="42">
        <v>3</v>
      </c>
    </row>
    <row r="72" spans="58:63" x14ac:dyDescent="0.25">
      <c r="BF72" s="43"/>
      <c r="BG72" s="43"/>
      <c r="BI72" s="42" t="s">
        <v>74</v>
      </c>
      <c r="BJ72" s="42" t="s">
        <v>75</v>
      </c>
      <c r="BK72" s="42" t="s">
        <v>6</v>
      </c>
    </row>
    <row r="73" spans="58:63" x14ac:dyDescent="0.25">
      <c r="BF73" s="43"/>
      <c r="BG73" s="43"/>
      <c r="BH73" s="37" t="s">
        <v>102</v>
      </c>
      <c r="BI73" s="54">
        <v>0.64500000000000002</v>
      </c>
      <c r="BJ73" s="54">
        <v>0.22600000000000001</v>
      </c>
      <c r="BK73" s="54">
        <v>0.129</v>
      </c>
    </row>
    <row r="74" spans="58:63" x14ac:dyDescent="0.25">
      <c r="BF74" s="43"/>
      <c r="BG74" s="43"/>
      <c r="BH74" s="42">
        <v>4</v>
      </c>
    </row>
    <row r="75" spans="58:63" x14ac:dyDescent="0.25">
      <c r="BF75" s="43"/>
      <c r="BG75" s="43"/>
      <c r="BI75" s="42" t="s">
        <v>74</v>
      </c>
      <c r="BJ75" s="42" t="s">
        <v>75</v>
      </c>
      <c r="BK75" s="42" t="s">
        <v>6</v>
      </c>
    </row>
    <row r="76" spans="58:63" x14ac:dyDescent="0.25">
      <c r="BF76" s="43"/>
      <c r="BG76" s="43"/>
      <c r="BH76" s="37" t="s">
        <v>103</v>
      </c>
      <c r="BI76" s="54">
        <v>0.73899999999999999</v>
      </c>
      <c r="BJ76" s="54">
        <v>0.24</v>
      </c>
      <c r="BK76" s="54">
        <v>2.1000000000000001E-2</v>
      </c>
    </row>
    <row r="77" spans="58:63" x14ac:dyDescent="0.25">
      <c r="BF77" s="43"/>
      <c r="BG77" s="43"/>
      <c r="BH77" s="42">
        <v>5</v>
      </c>
    </row>
    <row r="78" spans="58:63" x14ac:dyDescent="0.25">
      <c r="BF78" s="43"/>
      <c r="BG78" s="43"/>
      <c r="BI78" s="42" t="s">
        <v>74</v>
      </c>
      <c r="BJ78" s="42" t="s">
        <v>75</v>
      </c>
      <c r="BK78" s="42" t="s">
        <v>6</v>
      </c>
    </row>
    <row r="79" spans="58:63" x14ac:dyDescent="0.25">
      <c r="BF79" s="43"/>
      <c r="BG79" s="43"/>
      <c r="BH79" s="37" t="s">
        <v>104</v>
      </c>
      <c r="BI79" s="54">
        <v>0.9</v>
      </c>
      <c r="BJ79" s="54">
        <v>6.4000000000000001E-2</v>
      </c>
      <c r="BK79" s="54">
        <v>3.5999999999999997E-2</v>
      </c>
    </row>
    <row r="80" spans="58:63" x14ac:dyDescent="0.25">
      <c r="BF80" s="43"/>
      <c r="BG80" s="43"/>
      <c r="BH80" s="42">
        <v>6</v>
      </c>
    </row>
    <row r="81" spans="58:63" x14ac:dyDescent="0.25">
      <c r="BF81" s="43"/>
      <c r="BG81" s="43"/>
      <c r="BI81" s="42" t="s">
        <v>74</v>
      </c>
      <c r="BJ81" s="42" t="s">
        <v>75</v>
      </c>
      <c r="BK81" s="42" t="s">
        <v>6</v>
      </c>
    </row>
    <row r="82" spans="58:63" x14ac:dyDescent="0.25">
      <c r="BF82" s="43"/>
      <c r="BG82" s="43"/>
      <c r="BH82" s="37" t="s">
        <v>105</v>
      </c>
      <c r="BI82" s="54">
        <v>0.54</v>
      </c>
      <c r="BJ82" s="54">
        <v>0.39900000000000002</v>
      </c>
      <c r="BK82" s="54">
        <v>6.0999999999999999E-2</v>
      </c>
    </row>
    <row r="83" spans="58:63" x14ac:dyDescent="0.25">
      <c r="BF83" s="43"/>
      <c r="BG83" s="43"/>
      <c r="BH83" s="42">
        <v>7</v>
      </c>
      <c r="BK83" s="43"/>
    </row>
    <row r="84" spans="58:63" x14ac:dyDescent="0.25">
      <c r="BF84" s="43"/>
      <c r="BG84" s="43"/>
      <c r="BI84" s="42" t="s">
        <v>74</v>
      </c>
      <c r="BJ84" s="42" t="s">
        <v>75</v>
      </c>
      <c r="BK84" s="42" t="s">
        <v>6</v>
      </c>
    </row>
    <row r="85" spans="58:63" x14ac:dyDescent="0.25">
      <c r="BF85" s="43"/>
      <c r="BG85" s="43"/>
      <c r="BH85" s="37" t="s">
        <v>106</v>
      </c>
      <c r="BI85" s="54">
        <v>0.68400000000000005</v>
      </c>
      <c r="BJ85" s="54">
        <v>0.26400000000000001</v>
      </c>
      <c r="BK85" s="54">
        <v>5.1999999999999998E-2</v>
      </c>
    </row>
    <row r="86" spans="58:63" x14ac:dyDescent="0.25">
      <c r="BF86" s="43"/>
      <c r="BG86" s="43"/>
      <c r="BH86" s="42">
        <v>8</v>
      </c>
    </row>
    <row r="87" spans="58:63" x14ac:dyDescent="0.25">
      <c r="BF87" s="43"/>
      <c r="BG87" s="43"/>
      <c r="BI87" s="42" t="s">
        <v>74</v>
      </c>
      <c r="BJ87" s="42" t="s">
        <v>75</v>
      </c>
      <c r="BK87" s="42" t="s">
        <v>6</v>
      </c>
    </row>
    <row r="88" spans="58:63" x14ac:dyDescent="0.25">
      <c r="BF88" s="43"/>
      <c r="BG88" s="43"/>
      <c r="BH88" s="37" t="s">
        <v>107</v>
      </c>
      <c r="BI88" s="54">
        <v>0.57499999999999996</v>
      </c>
      <c r="BJ88" s="54">
        <v>0.39200000000000002</v>
      </c>
      <c r="BK88" s="54">
        <v>3.3000000000000002E-2</v>
      </c>
    </row>
    <row r="89" spans="58:63" x14ac:dyDescent="0.25">
      <c r="BF89" s="43"/>
      <c r="BG89" s="43"/>
      <c r="BH89" s="42">
        <v>9</v>
      </c>
    </row>
    <row r="90" spans="58:63" x14ac:dyDescent="0.25">
      <c r="BF90" s="43"/>
      <c r="BG90" s="43"/>
      <c r="BI90" s="42" t="s">
        <v>74</v>
      </c>
      <c r="BJ90" s="42" t="s">
        <v>75</v>
      </c>
      <c r="BK90" s="42" t="s">
        <v>6</v>
      </c>
    </row>
    <row r="91" spans="58:63" x14ac:dyDescent="0.25">
      <c r="BF91" s="43"/>
      <c r="BG91" s="43"/>
      <c r="BH91" s="37" t="s">
        <v>108</v>
      </c>
      <c r="BI91" s="54">
        <v>0.77400000000000002</v>
      </c>
      <c r="BJ91" s="54">
        <v>0.129</v>
      </c>
      <c r="BK91" s="54">
        <v>9.7000000000000003E-2</v>
      </c>
    </row>
    <row r="92" spans="58:63" x14ac:dyDescent="0.25">
      <c r="BF92" s="43"/>
      <c r="BG92" s="43"/>
      <c r="BH92" s="42">
        <v>10</v>
      </c>
    </row>
    <row r="93" spans="58:63" x14ac:dyDescent="0.25">
      <c r="BF93" s="43"/>
      <c r="BG93" s="43"/>
      <c r="BI93" s="42" t="s">
        <v>74</v>
      </c>
      <c r="BJ93" s="42" t="s">
        <v>75</v>
      </c>
      <c r="BK93" s="42" t="s">
        <v>6</v>
      </c>
    </row>
    <row r="94" spans="58:63" x14ac:dyDescent="0.25">
      <c r="BF94" s="43"/>
      <c r="BG94" s="43"/>
      <c r="BH94" s="37" t="s">
        <v>109</v>
      </c>
      <c r="BI94" s="54">
        <v>0.94099999999999995</v>
      </c>
      <c r="BJ94" s="54">
        <v>4.1000000000000002E-2</v>
      </c>
      <c r="BK94" s="54">
        <v>1.7999999999999999E-2</v>
      </c>
    </row>
    <row r="95" spans="58:63" x14ac:dyDescent="0.25">
      <c r="BF95" s="43"/>
      <c r="BG95" s="43"/>
      <c r="BH95" s="42">
        <v>11</v>
      </c>
    </row>
    <row r="96" spans="58:63" x14ac:dyDescent="0.25">
      <c r="BF96" s="43"/>
      <c r="BG96" s="43"/>
      <c r="BI96" s="42" t="s">
        <v>74</v>
      </c>
      <c r="BJ96" s="42" t="s">
        <v>75</v>
      </c>
      <c r="BK96" s="42" t="s">
        <v>6</v>
      </c>
    </row>
    <row r="97" spans="58:63" x14ac:dyDescent="0.25">
      <c r="BF97" s="43"/>
      <c r="BG97" s="43"/>
      <c r="BH97" s="37" t="s">
        <v>110</v>
      </c>
      <c r="BI97" s="54">
        <v>0.83699999999999997</v>
      </c>
      <c r="BJ97" s="54">
        <v>0.11600000000000001</v>
      </c>
      <c r="BK97" s="54">
        <v>4.7E-2</v>
      </c>
    </row>
    <row r="98" spans="58:63" x14ac:dyDescent="0.25">
      <c r="BF98" s="43"/>
      <c r="BG98" s="43"/>
      <c r="BH98" s="44"/>
      <c r="BI98" s="44"/>
      <c r="BJ98" s="44"/>
      <c r="BK98" s="44"/>
    </row>
    <row r="99" spans="58:63" x14ac:dyDescent="0.25">
      <c r="BF99" s="43"/>
      <c r="BG99" s="43"/>
      <c r="BH99" s="42">
        <v>12</v>
      </c>
    </row>
    <row r="100" spans="58:63" x14ac:dyDescent="0.25">
      <c r="BF100" s="43"/>
      <c r="BG100" s="43"/>
      <c r="BI100" s="42" t="s">
        <v>74</v>
      </c>
      <c r="BJ100" s="42" t="s">
        <v>75</v>
      </c>
      <c r="BK100" s="42" t="s">
        <v>6</v>
      </c>
    </row>
    <row r="101" spans="58:63" x14ac:dyDescent="0.25">
      <c r="BF101" s="43"/>
      <c r="BG101" s="43"/>
      <c r="BH101" s="37" t="s">
        <v>111</v>
      </c>
      <c r="BI101" s="54">
        <v>0.94</v>
      </c>
      <c r="BJ101" s="54">
        <v>0.03</v>
      </c>
      <c r="BK101" s="54">
        <v>0.03</v>
      </c>
    </row>
    <row r="102" spans="58:63" x14ac:dyDescent="0.25">
      <c r="BF102" s="43"/>
      <c r="BG102" s="43"/>
      <c r="BH102" s="42">
        <v>13</v>
      </c>
    </row>
    <row r="103" spans="58:63" x14ac:dyDescent="0.25">
      <c r="BF103" s="43"/>
      <c r="BG103" s="43"/>
      <c r="BI103" s="42" t="s">
        <v>74</v>
      </c>
      <c r="BJ103" s="42" t="s">
        <v>75</v>
      </c>
      <c r="BK103" s="42" t="s">
        <v>6</v>
      </c>
    </row>
    <row r="104" spans="58:63" x14ac:dyDescent="0.25">
      <c r="BF104" s="43"/>
      <c r="BG104" s="43"/>
      <c r="BH104" s="37" t="s">
        <v>112</v>
      </c>
      <c r="BI104" s="54">
        <v>0.97</v>
      </c>
      <c r="BJ104" s="54">
        <v>1.2E-2</v>
      </c>
      <c r="BK104" s="54">
        <v>1.7999999999999999E-2</v>
      </c>
    </row>
    <row r="105" spans="58:63" x14ac:dyDescent="0.25">
      <c r="BF105" s="43"/>
      <c r="BG105" s="43"/>
      <c r="BH105" s="42">
        <v>14</v>
      </c>
    </row>
    <row r="106" spans="58:63" x14ac:dyDescent="0.25">
      <c r="BF106" s="43"/>
      <c r="BG106" s="43"/>
      <c r="BI106" s="42" t="s">
        <v>74</v>
      </c>
      <c r="BJ106" s="42" t="s">
        <v>75</v>
      </c>
      <c r="BK106" s="42" t="s">
        <v>6</v>
      </c>
    </row>
    <row r="107" spans="58:63" x14ac:dyDescent="0.25">
      <c r="BF107" s="43"/>
      <c r="BG107" s="43"/>
      <c r="BH107" s="37" t="s">
        <v>113</v>
      </c>
      <c r="BI107" s="54">
        <v>0.99399999999999999</v>
      </c>
      <c r="BJ107" s="54">
        <v>0</v>
      </c>
      <c r="BK107" s="54">
        <v>6.0000000000000001E-3</v>
      </c>
    </row>
    <row r="108" spans="58:63" x14ac:dyDescent="0.25">
      <c r="BF108" s="43"/>
      <c r="BG108" s="43"/>
      <c r="BH108" s="42">
        <v>15</v>
      </c>
    </row>
    <row r="109" spans="58:63" x14ac:dyDescent="0.25">
      <c r="BF109" s="43"/>
      <c r="BG109" s="43"/>
      <c r="BI109" s="42" t="s">
        <v>74</v>
      </c>
      <c r="BJ109" s="42" t="s">
        <v>75</v>
      </c>
      <c r="BK109" s="42" t="s">
        <v>6</v>
      </c>
    </row>
    <row r="110" spans="58:63" x14ac:dyDescent="0.25">
      <c r="BF110" s="43"/>
      <c r="BG110" s="43"/>
      <c r="BH110" s="37" t="s">
        <v>114</v>
      </c>
      <c r="BI110" s="54">
        <v>0.879</v>
      </c>
      <c r="BJ110" s="54">
        <v>9.0999999999999998E-2</v>
      </c>
      <c r="BK110" s="54">
        <v>0.03</v>
      </c>
    </row>
    <row r="111" spans="58:63" x14ac:dyDescent="0.25">
      <c r="BF111" s="43"/>
      <c r="BG111" s="43"/>
      <c r="BH111" s="42">
        <v>16</v>
      </c>
    </row>
    <row r="112" spans="58:63" x14ac:dyDescent="0.25">
      <c r="BF112" s="43"/>
      <c r="BG112" s="43"/>
      <c r="BI112" s="42" t="s">
        <v>74</v>
      </c>
      <c r="BJ112" s="42" t="s">
        <v>75</v>
      </c>
      <c r="BK112" s="42" t="s">
        <v>6</v>
      </c>
    </row>
    <row r="113" spans="58:64" x14ac:dyDescent="0.25">
      <c r="BF113" s="43"/>
      <c r="BG113" s="43"/>
      <c r="BH113" s="37" t="s">
        <v>115</v>
      </c>
      <c r="BI113" s="54">
        <v>0.88300000000000001</v>
      </c>
      <c r="BJ113" s="54">
        <v>8.7999999999999995E-2</v>
      </c>
      <c r="BK113" s="54">
        <v>2.9000000000000001E-2</v>
      </c>
    </row>
    <row r="114" spans="58:64" x14ac:dyDescent="0.25">
      <c r="BF114" s="43"/>
      <c r="BG114" s="43"/>
      <c r="BH114" s="42">
        <v>17</v>
      </c>
    </row>
    <row r="115" spans="58:64" x14ac:dyDescent="0.25">
      <c r="BF115" s="43"/>
      <c r="BG115" s="43"/>
      <c r="BI115" s="42" t="s">
        <v>74</v>
      </c>
      <c r="BJ115" s="42" t="s">
        <v>75</v>
      </c>
      <c r="BK115" s="42" t="s">
        <v>6</v>
      </c>
    </row>
    <row r="116" spans="58:64" x14ac:dyDescent="0.25">
      <c r="BF116" s="43"/>
      <c r="BG116" s="43"/>
      <c r="BH116" s="37" t="s">
        <v>116</v>
      </c>
      <c r="BI116" s="54">
        <v>0.86299999999999999</v>
      </c>
      <c r="BJ116" s="54">
        <v>0.111</v>
      </c>
      <c r="BK116" s="54">
        <v>2.5999999999999999E-2</v>
      </c>
    </row>
    <row r="117" spans="58:64" x14ac:dyDescent="0.25">
      <c r="BF117" s="43"/>
      <c r="BG117" s="43"/>
      <c r="BH117" s="42">
        <v>18</v>
      </c>
    </row>
    <row r="118" spans="58:64" x14ac:dyDescent="0.25">
      <c r="BF118" s="43"/>
      <c r="BG118" s="43"/>
      <c r="BI118" s="42" t="s">
        <v>74</v>
      </c>
      <c r="BJ118" s="42" t="s">
        <v>75</v>
      </c>
      <c r="BK118" s="42" t="s">
        <v>6</v>
      </c>
    </row>
    <row r="119" spans="58:64" x14ac:dyDescent="0.25">
      <c r="BF119" s="43"/>
      <c r="BG119" s="43"/>
      <c r="BH119" s="37" t="s">
        <v>117</v>
      </c>
      <c r="BI119" s="54">
        <v>1</v>
      </c>
      <c r="BJ119" s="54">
        <v>0</v>
      </c>
      <c r="BK119" s="54">
        <v>0</v>
      </c>
    </row>
    <row r="120" spans="58:64" x14ac:dyDescent="0.25">
      <c r="BF120" s="43"/>
      <c r="BG120" s="43"/>
      <c r="BH120" s="42">
        <v>19</v>
      </c>
    </row>
    <row r="121" spans="58:64" x14ac:dyDescent="0.25">
      <c r="BF121" s="43"/>
      <c r="BG121" s="43"/>
      <c r="BI121" s="42" t="s">
        <v>74</v>
      </c>
      <c r="BJ121" s="42" t="s">
        <v>75</v>
      </c>
      <c r="BK121" s="42" t="s">
        <v>6</v>
      </c>
    </row>
    <row r="122" spans="58:64" x14ac:dyDescent="0.25">
      <c r="BF122" s="43"/>
      <c r="BG122" s="43"/>
      <c r="BH122" s="37" t="s">
        <v>118</v>
      </c>
      <c r="BI122" s="54">
        <v>0.81499999999999995</v>
      </c>
      <c r="BJ122" s="54">
        <v>0.157</v>
      </c>
      <c r="BK122" s="54">
        <v>2.8000000000000001E-2</v>
      </c>
    </row>
    <row r="123" spans="58:64" x14ac:dyDescent="0.25">
      <c r="BF123" s="43"/>
      <c r="BG123" s="43"/>
      <c r="BH123" s="42">
        <v>20</v>
      </c>
    </row>
    <row r="124" spans="58:64" x14ac:dyDescent="0.25">
      <c r="BF124" s="43"/>
      <c r="BG124" s="43"/>
      <c r="BI124" s="42" t="s">
        <v>74</v>
      </c>
      <c r="BJ124" s="42" t="s">
        <v>75</v>
      </c>
      <c r="BK124" s="42" t="s">
        <v>6</v>
      </c>
    </row>
    <row r="125" spans="58:64" x14ac:dyDescent="0.25">
      <c r="BF125" s="43"/>
      <c r="BG125" s="43"/>
      <c r="BH125" s="37" t="s">
        <v>152</v>
      </c>
      <c r="BI125" s="54">
        <v>0.69299999999999995</v>
      </c>
      <c r="BJ125" s="54">
        <v>0.23899999999999999</v>
      </c>
      <c r="BK125" s="54">
        <v>6.8000000000000005E-2</v>
      </c>
    </row>
    <row r="126" spans="58:64" x14ac:dyDescent="0.25">
      <c r="BF126" s="43"/>
      <c r="BG126" s="43"/>
      <c r="BH126" s="43"/>
      <c r="BI126" s="44"/>
      <c r="BJ126" s="44"/>
      <c r="BK126" s="44"/>
      <c r="BL126" s="42"/>
    </row>
    <row r="127" spans="58:64" x14ac:dyDescent="0.25">
      <c r="BF127" s="43"/>
      <c r="BG127" s="43"/>
      <c r="BH127" s="43"/>
      <c r="BI127" s="44"/>
      <c r="BJ127" s="44"/>
      <c r="BK127" s="44"/>
      <c r="BL127" s="42"/>
    </row>
    <row r="128" spans="58:64" x14ac:dyDescent="0.25">
      <c r="BF128" s="43"/>
      <c r="BG128" s="43"/>
      <c r="BH128" s="43"/>
      <c r="BI128" s="44"/>
      <c r="BJ128" s="44"/>
      <c r="BK128" s="44"/>
      <c r="BL128" s="42"/>
    </row>
    <row r="129" spans="58:64" x14ac:dyDescent="0.25">
      <c r="BF129" s="43"/>
      <c r="BG129" s="43"/>
      <c r="BH129" s="43"/>
      <c r="BI129" s="43"/>
      <c r="BJ129" s="43"/>
      <c r="BK129" s="44"/>
      <c r="BL129" s="42"/>
    </row>
    <row r="130" spans="58:64" x14ac:dyDescent="0.25">
      <c r="BF130" s="43"/>
      <c r="BG130" s="43"/>
      <c r="BH130" s="43"/>
      <c r="BI130" s="43"/>
      <c r="BJ130" s="43"/>
      <c r="BK130" s="44"/>
      <c r="BL130" s="42"/>
    </row>
    <row r="131" spans="58:64" x14ac:dyDescent="0.25">
      <c r="BF131" s="43"/>
      <c r="BG131" s="43"/>
      <c r="BH131" s="43"/>
      <c r="BI131" s="43"/>
      <c r="BJ131" s="43"/>
      <c r="BK131" s="44"/>
      <c r="BL131" s="42"/>
    </row>
    <row r="132" spans="58:64" x14ac:dyDescent="0.25">
      <c r="BF132" s="43"/>
      <c r="BG132" s="43"/>
      <c r="BH132" s="43"/>
      <c r="BI132" s="43"/>
      <c r="BJ132" s="43"/>
      <c r="BK132" s="44"/>
      <c r="BL132" s="42"/>
    </row>
    <row r="133" spans="58:64" x14ac:dyDescent="0.25">
      <c r="BF133" s="43"/>
      <c r="BG133" s="43"/>
      <c r="BH133" s="43"/>
      <c r="BI133" s="43"/>
      <c r="BJ133" s="43"/>
      <c r="BK133" s="44"/>
      <c r="BL133" s="42"/>
    </row>
    <row r="134" spans="58:64" x14ac:dyDescent="0.25">
      <c r="BF134" s="43"/>
      <c r="BG134" s="43"/>
      <c r="BH134" s="43"/>
      <c r="BI134" s="43"/>
      <c r="BJ134" s="43"/>
      <c r="BK134" s="44"/>
      <c r="BL134" s="42"/>
    </row>
    <row r="135" spans="58:64" x14ac:dyDescent="0.25">
      <c r="BF135" s="43"/>
      <c r="BG135" s="43"/>
      <c r="BH135" s="43"/>
      <c r="BI135" s="43"/>
      <c r="BJ135" s="43"/>
      <c r="BK135" s="44"/>
      <c r="BL135" s="42"/>
    </row>
    <row r="136" spans="58:64" x14ac:dyDescent="0.25">
      <c r="BF136" s="43"/>
      <c r="BG136" s="43"/>
      <c r="BH136" s="43"/>
      <c r="BI136" s="43"/>
      <c r="BJ136" s="43"/>
      <c r="BK136" s="44"/>
      <c r="BL136" s="42"/>
    </row>
    <row r="137" spans="58:64" x14ac:dyDescent="0.25">
      <c r="BF137" s="43"/>
      <c r="BG137" s="43"/>
      <c r="BH137" s="43"/>
      <c r="BI137" s="43"/>
      <c r="BJ137" s="43"/>
      <c r="BK137" s="44"/>
      <c r="BL137" s="42"/>
    </row>
    <row r="138" spans="58:64" x14ac:dyDescent="0.25">
      <c r="BF138" s="43"/>
      <c r="BG138" s="43"/>
      <c r="BH138" s="43"/>
      <c r="BI138" s="43"/>
      <c r="BJ138" s="43"/>
      <c r="BK138" s="44"/>
      <c r="BL138" s="42"/>
    </row>
    <row r="139" spans="58:64" x14ac:dyDescent="0.25">
      <c r="BF139" s="43"/>
      <c r="BG139" s="43"/>
      <c r="BH139" s="39"/>
      <c r="BI139" s="63"/>
      <c r="BJ139" s="63"/>
      <c r="BK139" s="44"/>
      <c r="BL139" s="42"/>
    </row>
    <row r="140" spans="58:64" x14ac:dyDescent="0.25">
      <c r="BF140" s="43"/>
      <c r="BG140" s="43"/>
      <c r="BH140" s="39"/>
      <c r="BI140" s="63"/>
      <c r="BJ140" s="63"/>
      <c r="BK140" s="44"/>
      <c r="BL140" s="42"/>
    </row>
    <row r="141" spans="58:64" x14ac:dyDescent="0.25">
      <c r="BF141" s="43"/>
      <c r="BG141" s="43"/>
      <c r="BH141" s="43"/>
      <c r="BI141" s="43"/>
      <c r="BJ141" s="43"/>
      <c r="BK141" s="44"/>
      <c r="BL141" s="42"/>
    </row>
    <row r="142" spans="58:64" x14ac:dyDescent="0.25">
      <c r="BF142" s="43"/>
      <c r="BG142" s="43"/>
      <c r="BH142" s="43"/>
      <c r="BI142" s="43"/>
      <c r="BJ142" s="43"/>
      <c r="BK142" s="44"/>
      <c r="BL142" s="42"/>
    </row>
    <row r="143" spans="58:64" x14ac:dyDescent="0.25">
      <c r="BF143" s="43"/>
      <c r="BG143" s="43"/>
      <c r="BH143" s="43"/>
      <c r="BI143" s="43"/>
      <c r="BJ143" s="43"/>
      <c r="BK143" s="44"/>
      <c r="BL143" s="42"/>
    </row>
    <row r="144" spans="58:64" x14ac:dyDescent="0.25">
      <c r="BF144" s="43"/>
      <c r="BG144" s="43"/>
      <c r="BH144" s="43"/>
      <c r="BI144" s="43"/>
      <c r="BJ144" s="43"/>
      <c r="BK144" s="44"/>
      <c r="BL144" s="42"/>
    </row>
    <row r="145" spans="58:64" x14ac:dyDescent="0.25">
      <c r="BF145" s="43"/>
      <c r="BG145" s="43"/>
      <c r="BH145" s="43"/>
      <c r="BI145" s="43"/>
      <c r="BJ145" s="43"/>
      <c r="BK145" s="44"/>
      <c r="BL145" s="42"/>
    </row>
    <row r="146" spans="58:64" x14ac:dyDescent="0.25">
      <c r="BF146" s="43"/>
      <c r="BG146" s="43"/>
      <c r="BH146" s="43"/>
      <c r="BI146" s="43"/>
      <c r="BJ146" s="43"/>
      <c r="BK146" s="44"/>
      <c r="BL146" s="42"/>
    </row>
    <row r="147" spans="58:64" x14ac:dyDescent="0.25">
      <c r="BF147" s="43"/>
      <c r="BG147" s="43"/>
      <c r="BH147" s="43"/>
      <c r="BI147" s="43"/>
      <c r="BJ147" s="43"/>
      <c r="BK147" s="44"/>
      <c r="BL147" s="42"/>
    </row>
    <row r="148" spans="58:64" x14ac:dyDescent="0.25">
      <c r="BF148" s="43"/>
      <c r="BG148" s="43"/>
      <c r="BH148" s="39"/>
      <c r="BI148" s="63"/>
      <c r="BJ148" s="63"/>
      <c r="BK148" s="44"/>
      <c r="BL148" s="42"/>
    </row>
    <row r="149" spans="58:64" x14ac:dyDescent="0.25">
      <c r="BF149" s="43"/>
      <c r="BG149" s="43"/>
      <c r="BH149" s="39"/>
      <c r="BI149" s="63"/>
      <c r="BJ149" s="63"/>
      <c r="BK149" s="44"/>
      <c r="BL149" s="42"/>
    </row>
    <row r="150" spans="58:64" x14ac:dyDescent="0.25">
      <c r="BF150" s="43"/>
      <c r="BG150" s="43"/>
      <c r="BH150" s="39"/>
      <c r="BI150" s="63"/>
      <c r="BJ150" s="63"/>
      <c r="BK150" s="44"/>
      <c r="BL150" s="42"/>
    </row>
    <row r="151" spans="58:64" x14ac:dyDescent="0.25">
      <c r="BF151" s="43"/>
      <c r="BG151" s="43"/>
      <c r="BH151" s="39"/>
      <c r="BI151" s="63"/>
      <c r="BJ151" s="63"/>
      <c r="BK151" s="44"/>
      <c r="BL151" s="42"/>
    </row>
    <row r="152" spans="58:64" x14ac:dyDescent="0.25">
      <c r="BF152" s="43"/>
      <c r="BG152" s="43"/>
      <c r="BH152" s="39"/>
      <c r="BI152" s="63"/>
      <c r="BJ152" s="63"/>
      <c r="BK152" s="44"/>
      <c r="BL152" s="42"/>
    </row>
    <row r="153" spans="58:64" x14ac:dyDescent="0.25">
      <c r="BF153" s="43"/>
      <c r="BG153" s="43"/>
      <c r="BH153" s="39"/>
      <c r="BI153" s="63"/>
      <c r="BJ153" s="63"/>
      <c r="BK153" s="44"/>
      <c r="BL153" s="42"/>
    </row>
    <row r="154" spans="58:64" x14ac:dyDescent="0.25">
      <c r="BF154" s="43"/>
      <c r="BG154" s="43"/>
      <c r="BH154" s="43"/>
      <c r="BI154" s="43"/>
      <c r="BJ154" s="43"/>
      <c r="BK154" s="44"/>
      <c r="BL154" s="42"/>
    </row>
    <row r="155" spans="58:64" x14ac:dyDescent="0.25">
      <c r="BF155" s="43"/>
      <c r="BG155" s="43"/>
      <c r="BH155" s="43"/>
      <c r="BI155" s="43"/>
      <c r="BJ155" s="43"/>
      <c r="BK155" s="44"/>
      <c r="BL155" s="42"/>
    </row>
    <row r="156" spans="58:64" x14ac:dyDescent="0.25">
      <c r="BF156" s="43"/>
      <c r="BG156" s="43"/>
      <c r="BH156" s="43"/>
      <c r="BI156" s="43"/>
      <c r="BJ156" s="43"/>
      <c r="BK156" s="44"/>
      <c r="BL156" s="42"/>
    </row>
    <row r="157" spans="58:64" x14ac:dyDescent="0.25">
      <c r="BF157" s="43"/>
      <c r="BG157" s="43"/>
      <c r="BH157" s="43"/>
      <c r="BI157" s="43"/>
      <c r="BJ157" s="43"/>
      <c r="BK157" s="44"/>
      <c r="BL157" s="42"/>
    </row>
    <row r="158" spans="58:64" x14ac:dyDescent="0.25">
      <c r="BF158" s="43"/>
      <c r="BG158" s="43"/>
      <c r="BH158" s="39"/>
      <c r="BI158" s="63"/>
      <c r="BJ158" s="63"/>
      <c r="BK158" s="44"/>
      <c r="BL158" s="42"/>
    </row>
    <row r="159" spans="58:64" x14ac:dyDescent="0.25">
      <c r="BF159" s="43"/>
      <c r="BG159" s="43"/>
      <c r="BH159" s="39"/>
      <c r="BI159" s="63"/>
      <c r="BJ159" s="63"/>
      <c r="BK159" s="44"/>
      <c r="BL159" s="42"/>
    </row>
    <row r="160" spans="58:64" x14ac:dyDescent="0.25">
      <c r="BF160" s="43"/>
      <c r="BG160" s="43"/>
      <c r="BH160" s="39"/>
      <c r="BI160" s="63"/>
      <c r="BJ160" s="63"/>
      <c r="BK160" s="44"/>
      <c r="BL160" s="42"/>
    </row>
    <row r="161" spans="58:64" x14ac:dyDescent="0.25">
      <c r="BF161" s="43"/>
      <c r="BG161" s="43"/>
      <c r="BH161" s="39"/>
      <c r="BI161" s="63"/>
      <c r="BJ161" s="63"/>
      <c r="BK161" s="44"/>
      <c r="BL161" s="42"/>
    </row>
    <row r="162" spans="58:64" x14ac:dyDescent="0.25">
      <c r="BF162" s="43"/>
      <c r="BG162" s="43"/>
      <c r="BH162" s="39"/>
      <c r="BI162" s="63"/>
      <c r="BJ162" s="63"/>
      <c r="BK162" s="44"/>
      <c r="BL162" s="42"/>
    </row>
    <row r="163" spans="58:64" x14ac:dyDescent="0.25">
      <c r="BF163" s="43"/>
      <c r="BG163" s="43"/>
      <c r="BH163" s="39"/>
      <c r="BI163" s="63"/>
      <c r="BJ163" s="63"/>
      <c r="BK163" s="44"/>
      <c r="BL163" s="42"/>
    </row>
    <row r="164" spans="58:64" x14ac:dyDescent="0.25">
      <c r="BF164" s="43"/>
      <c r="BG164" s="43"/>
      <c r="BH164" s="39"/>
      <c r="BI164" s="63"/>
      <c r="BJ164" s="63"/>
      <c r="BK164" s="44"/>
      <c r="BL164" s="42"/>
    </row>
    <row r="165" spans="58:64" x14ac:dyDescent="0.25">
      <c r="BF165" s="43"/>
      <c r="BG165" s="43"/>
      <c r="BH165" s="64"/>
      <c r="BI165" s="44"/>
      <c r="BJ165" s="44"/>
      <c r="BK165" s="44"/>
      <c r="BL165" s="42"/>
    </row>
    <row r="166" spans="58:64" x14ac:dyDescent="0.25">
      <c r="BF166" s="43"/>
      <c r="BG166" s="43"/>
      <c r="BH166" s="64"/>
      <c r="BI166" s="44"/>
      <c r="BJ166" s="44"/>
      <c r="BK166" s="44"/>
      <c r="BL166" s="42"/>
    </row>
    <row r="167" spans="58:64" x14ac:dyDescent="0.25">
      <c r="BF167" s="43"/>
      <c r="BG167" s="43"/>
      <c r="BH167" s="43"/>
      <c r="BI167" s="43"/>
      <c r="BJ167" s="43"/>
      <c r="BK167" s="44"/>
      <c r="BL167" s="42"/>
    </row>
    <row r="168" spans="58:64" x14ac:dyDescent="0.25">
      <c r="BF168" s="43"/>
      <c r="BG168" s="43"/>
      <c r="BH168" s="39"/>
      <c r="BI168" s="63"/>
      <c r="BJ168" s="63"/>
      <c r="BK168" s="44"/>
      <c r="BL168" s="42"/>
    </row>
    <row r="169" spans="58:64" x14ac:dyDescent="0.25">
      <c r="BF169" s="43"/>
      <c r="BG169" s="43"/>
      <c r="BH169" s="39"/>
      <c r="BI169" s="63"/>
      <c r="BJ169" s="63"/>
      <c r="BK169" s="44"/>
      <c r="BL169" s="42"/>
    </row>
    <row r="170" spans="58:64" x14ac:dyDescent="0.25">
      <c r="BF170" s="43"/>
      <c r="BG170" s="43"/>
      <c r="BH170" s="39"/>
      <c r="BI170" s="63"/>
      <c r="BJ170" s="63"/>
      <c r="BK170" s="44"/>
      <c r="BL170" s="42"/>
    </row>
    <row r="171" spans="58:64" x14ac:dyDescent="0.25">
      <c r="BF171" s="43"/>
      <c r="BG171" s="43"/>
      <c r="BH171" s="39"/>
      <c r="BI171" s="63"/>
      <c r="BJ171" s="63"/>
      <c r="BK171" s="44"/>
      <c r="BL171" s="42"/>
    </row>
    <row r="172" spans="58:64" x14ac:dyDescent="0.25">
      <c r="BF172" s="43"/>
      <c r="BG172" s="43"/>
      <c r="BH172" s="39"/>
      <c r="BI172" s="63"/>
      <c r="BJ172" s="63"/>
      <c r="BK172" s="44"/>
      <c r="BL172" s="42"/>
    </row>
    <row r="173" spans="58:64" x14ac:dyDescent="0.25">
      <c r="BF173" s="43"/>
      <c r="BG173" s="43"/>
      <c r="BH173" s="39"/>
      <c r="BI173" s="63"/>
      <c r="BJ173" s="63"/>
      <c r="BK173" s="44"/>
      <c r="BL173" s="42"/>
    </row>
    <row r="174" spans="58:64" x14ac:dyDescent="0.25">
      <c r="BF174" s="43"/>
      <c r="BG174" s="43"/>
      <c r="BH174" s="39"/>
      <c r="BI174" s="63"/>
      <c r="BJ174" s="63"/>
      <c r="BK174" s="44"/>
      <c r="BL174" s="42"/>
    </row>
    <row r="175" spans="58:64" x14ac:dyDescent="0.25">
      <c r="BF175" s="43"/>
      <c r="BG175" s="43"/>
      <c r="BH175" s="39"/>
      <c r="BI175" s="63"/>
      <c r="BJ175" s="63"/>
      <c r="BK175" s="44"/>
      <c r="BL175" s="42"/>
    </row>
    <row r="176" spans="58:64" x14ac:dyDescent="0.25">
      <c r="BF176" s="43"/>
      <c r="BG176" s="43"/>
      <c r="BH176" s="64"/>
      <c r="BI176" s="44"/>
      <c r="BJ176" s="44"/>
      <c r="BK176" s="44"/>
      <c r="BL176" s="42"/>
    </row>
    <row r="177" spans="56:84" x14ac:dyDescent="0.25">
      <c r="BF177" s="43"/>
      <c r="BG177" s="43"/>
      <c r="BH177" s="64"/>
      <c r="BI177" s="44"/>
      <c r="BJ177" s="44"/>
      <c r="BK177" s="44"/>
      <c r="BL177" s="42"/>
    </row>
    <row r="178" spans="56:84" x14ac:dyDescent="0.25">
      <c r="BF178" s="43"/>
      <c r="BG178" s="43"/>
      <c r="BH178" s="43"/>
      <c r="BI178" s="43"/>
      <c r="BJ178" s="43"/>
      <c r="BK178" s="44"/>
      <c r="BL178" s="42"/>
    </row>
    <row r="179" spans="56:84" x14ac:dyDescent="0.25">
      <c r="BF179" s="43"/>
      <c r="BG179" s="43"/>
      <c r="BH179" s="43"/>
      <c r="BI179" s="43"/>
      <c r="BJ179" s="43"/>
      <c r="BK179" s="44"/>
      <c r="BL179" s="42"/>
    </row>
    <row r="180" spans="56:84" x14ac:dyDescent="0.25">
      <c r="BF180" s="43"/>
      <c r="BG180" s="43"/>
      <c r="BH180" s="39"/>
      <c r="BI180" s="63"/>
      <c r="BJ180" s="63"/>
      <c r="BK180" s="44"/>
      <c r="BL180" s="42"/>
    </row>
    <row r="181" spans="56:84" x14ac:dyDescent="0.25">
      <c r="BF181" s="43"/>
      <c r="BG181" s="43"/>
      <c r="BH181" s="39"/>
      <c r="BI181" s="63"/>
      <c r="BJ181" s="63"/>
      <c r="BK181" s="44"/>
      <c r="BL181" s="42"/>
    </row>
    <row r="182" spans="56:84" x14ac:dyDescent="0.25">
      <c r="BF182" s="43"/>
      <c r="BG182" s="43"/>
      <c r="BH182" s="39"/>
      <c r="BI182" s="63"/>
      <c r="BJ182" s="63"/>
      <c r="BK182" s="44"/>
      <c r="BL182" s="42"/>
    </row>
    <row r="183" spans="56:84" x14ac:dyDescent="0.25">
      <c r="BF183" s="43"/>
      <c r="BG183" s="43"/>
      <c r="BH183" s="39"/>
      <c r="BI183" s="63"/>
      <c r="BJ183" s="63"/>
      <c r="BK183" s="44"/>
      <c r="BL183" s="42"/>
    </row>
    <row r="184" spans="56:84" x14ac:dyDescent="0.25">
      <c r="BF184" s="43"/>
      <c r="BG184" s="43"/>
      <c r="BH184" s="39"/>
      <c r="BI184" s="63"/>
      <c r="BJ184" s="63"/>
      <c r="BK184" s="44"/>
      <c r="BL184" s="42"/>
    </row>
    <row r="185" spans="56:84" x14ac:dyDescent="0.25">
      <c r="BF185" s="43"/>
      <c r="BG185" s="43"/>
      <c r="BH185" s="39"/>
      <c r="BI185" s="63"/>
      <c r="BJ185" s="63"/>
      <c r="BK185" s="44"/>
      <c r="BL185" s="42"/>
    </row>
    <row r="186" spans="56:84" x14ac:dyDescent="0.25">
      <c r="BF186" s="43"/>
      <c r="BG186" s="43"/>
      <c r="BH186" s="39"/>
      <c r="BI186" s="63"/>
      <c r="BJ186" s="63"/>
      <c r="BK186" s="44"/>
      <c r="BL186" s="42"/>
    </row>
    <row r="187" spans="56:84" x14ac:dyDescent="0.25">
      <c r="BF187" s="43"/>
      <c r="BG187" s="43"/>
      <c r="BH187" s="43"/>
      <c r="BI187" s="43"/>
      <c r="BJ187" s="43"/>
      <c r="BK187" s="43"/>
      <c r="BL187" s="42"/>
    </row>
    <row r="188" spans="56:84" x14ac:dyDescent="0.25">
      <c r="BF188" s="43"/>
      <c r="BG188" s="43"/>
      <c r="BH188" s="43"/>
      <c r="BI188" s="43"/>
      <c r="BJ188" s="43"/>
      <c r="BK188" s="43"/>
      <c r="BL188" s="42"/>
    </row>
    <row r="189" spans="56:84" s="44" customFormat="1" x14ac:dyDescent="0.25">
      <c r="BD189" s="38"/>
      <c r="BE189" s="38"/>
      <c r="BL189" s="38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3"/>
      <c r="BY189" s="43"/>
      <c r="BZ189" s="43"/>
      <c r="CA189" s="43"/>
      <c r="CB189" s="43"/>
      <c r="CC189" s="43"/>
      <c r="CD189" s="43"/>
      <c r="CE189" s="43"/>
      <c r="CF189" s="43"/>
    </row>
    <row r="190" spans="56:84" s="44" customFormat="1" x14ac:dyDescent="0.25">
      <c r="BD190" s="38"/>
      <c r="BE190" s="38"/>
      <c r="BL190" s="38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3"/>
      <c r="BY190" s="43"/>
      <c r="BZ190" s="43"/>
      <c r="CA190" s="43"/>
      <c r="CB190" s="43"/>
      <c r="CC190" s="43"/>
      <c r="CD190" s="43"/>
      <c r="CE190" s="43"/>
      <c r="CF190" s="43"/>
    </row>
    <row r="191" spans="56:84" s="44" customFormat="1" x14ac:dyDescent="0.25">
      <c r="BD191" s="38"/>
      <c r="BE191" s="38"/>
      <c r="BL191" s="38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3"/>
      <c r="BY191" s="43"/>
      <c r="BZ191" s="43"/>
      <c r="CA191" s="43"/>
      <c r="CB191" s="43"/>
      <c r="CC191" s="43"/>
      <c r="CD191" s="43"/>
      <c r="CE191" s="43"/>
      <c r="CF191" s="43"/>
    </row>
    <row r="192" spans="56:84" s="44" customFormat="1" x14ac:dyDescent="0.25">
      <c r="BD192" s="38"/>
      <c r="BE192" s="38"/>
      <c r="BL192" s="38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3"/>
      <c r="BY192" s="43"/>
      <c r="BZ192" s="43"/>
      <c r="CA192" s="43"/>
      <c r="CB192" s="43"/>
      <c r="CC192" s="43"/>
      <c r="CD192" s="43"/>
      <c r="CE192" s="43"/>
      <c r="CF192" s="43"/>
    </row>
    <row r="193" spans="56:84" s="44" customFormat="1" x14ac:dyDescent="0.25">
      <c r="BD193" s="38"/>
      <c r="BE193" s="38"/>
      <c r="BL193" s="38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3"/>
      <c r="BY193" s="43"/>
      <c r="BZ193" s="43"/>
      <c r="CA193" s="43"/>
      <c r="CB193" s="43"/>
      <c r="CC193" s="43"/>
      <c r="CD193" s="43"/>
      <c r="CE193" s="43"/>
      <c r="CF193" s="43"/>
    </row>
    <row r="194" spans="56:84" s="44" customFormat="1" x14ac:dyDescent="0.25">
      <c r="BD194" s="38"/>
      <c r="BE194" s="38"/>
      <c r="BL194" s="38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3"/>
      <c r="BY194" s="43"/>
      <c r="BZ194" s="43"/>
      <c r="CA194" s="43"/>
      <c r="CB194" s="43"/>
      <c r="CC194" s="43"/>
      <c r="CD194" s="43"/>
      <c r="CE194" s="43"/>
      <c r="CF194" s="43"/>
    </row>
    <row r="195" spans="56:84" s="44" customFormat="1" x14ac:dyDescent="0.25">
      <c r="BD195" s="38"/>
      <c r="BE195" s="38"/>
      <c r="BL195" s="38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3"/>
      <c r="BY195" s="43"/>
      <c r="BZ195" s="43"/>
      <c r="CA195" s="43"/>
      <c r="CB195" s="43"/>
      <c r="CC195" s="43"/>
      <c r="CD195" s="43"/>
      <c r="CE195" s="43"/>
      <c r="CF195" s="43"/>
    </row>
    <row r="196" spans="56:84" s="44" customFormat="1" x14ac:dyDescent="0.25">
      <c r="BD196" s="38"/>
      <c r="BE196" s="38"/>
      <c r="BL196" s="38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3"/>
      <c r="BY196" s="43"/>
      <c r="BZ196" s="43"/>
      <c r="CA196" s="43"/>
      <c r="CB196" s="43"/>
      <c r="CC196" s="43"/>
      <c r="CD196" s="43"/>
      <c r="CE196" s="43"/>
      <c r="CF196" s="43"/>
    </row>
    <row r="197" spans="56:84" s="44" customFormat="1" x14ac:dyDescent="0.25">
      <c r="BD197" s="38"/>
      <c r="BE197" s="38"/>
      <c r="BL197" s="38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3"/>
      <c r="BY197" s="43"/>
      <c r="BZ197" s="43"/>
      <c r="CA197" s="43"/>
      <c r="CB197" s="43"/>
      <c r="CC197" s="43"/>
      <c r="CD197" s="43"/>
      <c r="CE197" s="43"/>
      <c r="CF197" s="43"/>
    </row>
    <row r="198" spans="56:84" s="44" customFormat="1" x14ac:dyDescent="0.25">
      <c r="BD198" s="38"/>
      <c r="BE198" s="38"/>
      <c r="BL198" s="38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3"/>
      <c r="BY198" s="43"/>
      <c r="BZ198" s="43"/>
      <c r="CA198" s="43"/>
      <c r="CB198" s="43"/>
      <c r="CC198" s="43"/>
      <c r="CD198" s="43"/>
      <c r="CE198" s="43"/>
      <c r="CF198" s="43"/>
    </row>
    <row r="199" spans="56:84" s="44" customFormat="1" x14ac:dyDescent="0.25">
      <c r="BD199" s="38"/>
      <c r="BE199" s="38"/>
      <c r="BL199" s="38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3"/>
      <c r="BY199" s="43"/>
      <c r="BZ199" s="43"/>
      <c r="CA199" s="43"/>
      <c r="CB199" s="43"/>
      <c r="CC199" s="43"/>
      <c r="CD199" s="43"/>
      <c r="CE199" s="43"/>
      <c r="CF199" s="43"/>
    </row>
    <row r="200" spans="56:84" s="44" customFormat="1" x14ac:dyDescent="0.25">
      <c r="BD200" s="38"/>
      <c r="BE200" s="38"/>
      <c r="BL200" s="38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3"/>
      <c r="BY200" s="43"/>
      <c r="BZ200" s="43"/>
      <c r="CA200" s="43"/>
      <c r="CB200" s="43"/>
      <c r="CC200" s="43"/>
      <c r="CD200" s="43"/>
      <c r="CE200" s="43"/>
      <c r="CF200" s="43"/>
    </row>
    <row r="201" spans="56:84" s="44" customFormat="1" x14ac:dyDescent="0.25">
      <c r="BD201" s="38"/>
      <c r="BE201" s="38"/>
      <c r="BL201" s="38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3"/>
      <c r="BY201" s="43"/>
      <c r="BZ201" s="43"/>
      <c r="CA201" s="43"/>
      <c r="CB201" s="43"/>
      <c r="CC201" s="43"/>
      <c r="CD201" s="43"/>
      <c r="CE201" s="43"/>
      <c r="CF201" s="43"/>
    </row>
    <row r="202" spans="56:84" s="44" customFormat="1" x14ac:dyDescent="0.25">
      <c r="BD202" s="38"/>
      <c r="BE202" s="38"/>
      <c r="BL202" s="38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3"/>
      <c r="BY202" s="43"/>
      <c r="BZ202" s="43"/>
      <c r="CA202" s="43"/>
      <c r="CB202" s="43"/>
      <c r="CC202" s="43"/>
      <c r="CD202" s="43"/>
      <c r="CE202" s="43"/>
      <c r="CF202" s="43"/>
    </row>
    <row r="203" spans="56:84" s="44" customFormat="1" x14ac:dyDescent="0.25">
      <c r="BD203" s="38"/>
      <c r="BE203" s="38"/>
      <c r="BL203" s="38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3"/>
      <c r="BY203" s="43"/>
      <c r="BZ203" s="43"/>
      <c r="CA203" s="43"/>
      <c r="CB203" s="43"/>
      <c r="CC203" s="43"/>
      <c r="CD203" s="43"/>
      <c r="CE203" s="43"/>
      <c r="CF203" s="43"/>
    </row>
    <row r="204" spans="56:84" s="44" customFormat="1" x14ac:dyDescent="0.25">
      <c r="BD204" s="38"/>
      <c r="BE204" s="38"/>
      <c r="BL204" s="38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3"/>
      <c r="BY204" s="43"/>
      <c r="BZ204" s="43"/>
      <c r="CA204" s="43"/>
      <c r="CB204" s="43"/>
      <c r="CC204" s="43"/>
      <c r="CD204" s="43"/>
      <c r="CE204" s="43"/>
      <c r="CF204" s="43"/>
    </row>
    <row r="205" spans="56:84" s="44" customFormat="1" x14ac:dyDescent="0.25">
      <c r="BD205" s="38"/>
      <c r="BE205" s="38"/>
      <c r="BL205" s="38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3"/>
      <c r="BY205" s="43"/>
      <c r="BZ205" s="43"/>
      <c r="CA205" s="43"/>
      <c r="CB205" s="43"/>
      <c r="CC205" s="43"/>
      <c r="CD205" s="43"/>
      <c r="CE205" s="43"/>
      <c r="CF205" s="43"/>
    </row>
    <row r="206" spans="56:84" s="44" customFormat="1" x14ac:dyDescent="0.25">
      <c r="BD206" s="38"/>
      <c r="BE206" s="38"/>
      <c r="BL206" s="38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3"/>
      <c r="BY206" s="43"/>
      <c r="BZ206" s="43"/>
      <c r="CA206" s="43"/>
      <c r="CB206" s="43"/>
      <c r="CC206" s="43"/>
      <c r="CD206" s="43"/>
      <c r="CE206" s="43"/>
      <c r="CF206" s="43"/>
    </row>
    <row r="207" spans="56:84" s="44" customFormat="1" x14ac:dyDescent="0.25">
      <c r="BD207" s="38"/>
      <c r="BE207" s="38"/>
      <c r="BL207" s="38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3"/>
      <c r="BY207" s="43"/>
      <c r="BZ207" s="43"/>
      <c r="CA207" s="43"/>
      <c r="CB207" s="43"/>
      <c r="CC207" s="43"/>
      <c r="CD207" s="43"/>
      <c r="CE207" s="43"/>
      <c r="CF207" s="43"/>
    </row>
    <row r="208" spans="56:84" s="44" customFormat="1" x14ac:dyDescent="0.25">
      <c r="BD208" s="38"/>
      <c r="BE208" s="38"/>
      <c r="BL208" s="38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3"/>
      <c r="BY208" s="43"/>
      <c r="BZ208" s="43"/>
      <c r="CA208" s="43"/>
      <c r="CB208" s="43"/>
      <c r="CC208" s="43"/>
      <c r="CD208" s="43"/>
      <c r="CE208" s="43"/>
      <c r="CF208" s="43"/>
    </row>
    <row r="209" spans="56:85" s="44" customFormat="1" x14ac:dyDescent="0.25">
      <c r="BD209" s="38"/>
      <c r="BE209" s="38"/>
      <c r="BL209" s="38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3"/>
      <c r="BY209" s="43"/>
      <c r="BZ209" s="43"/>
      <c r="CA209" s="43"/>
      <c r="CB209" s="43"/>
      <c r="CC209" s="43"/>
      <c r="CD209" s="43"/>
      <c r="CE209" s="43"/>
      <c r="CF209" s="43"/>
    </row>
    <row r="210" spans="56:85" s="44" customFormat="1" x14ac:dyDescent="0.25">
      <c r="BD210" s="38"/>
      <c r="BE210" s="38"/>
      <c r="BL210" s="38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3"/>
      <c r="BY210" s="43"/>
      <c r="BZ210" s="43"/>
      <c r="CA210" s="43"/>
      <c r="CB210" s="43"/>
      <c r="CC210" s="43"/>
      <c r="CD210" s="43"/>
      <c r="CE210" s="43"/>
      <c r="CF210" s="43"/>
    </row>
    <row r="211" spans="56:85" s="44" customFormat="1" x14ac:dyDescent="0.25">
      <c r="BD211" s="38"/>
      <c r="BE211" s="38"/>
      <c r="BL211" s="38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3"/>
      <c r="BY211" s="43"/>
      <c r="BZ211" s="43"/>
      <c r="CA211" s="43"/>
      <c r="CB211" s="43"/>
    </row>
    <row r="212" spans="56:85" s="44" customFormat="1" x14ac:dyDescent="0.25">
      <c r="BD212" s="38"/>
      <c r="BE212" s="38"/>
      <c r="BL212" s="38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3"/>
      <c r="BY212" s="43"/>
      <c r="BZ212" s="43"/>
      <c r="CA212" s="43"/>
      <c r="CB212" s="43"/>
    </row>
    <row r="213" spans="56:85" s="44" customFormat="1" x14ac:dyDescent="0.25">
      <c r="BD213" s="38"/>
      <c r="BE213" s="38"/>
      <c r="BL213" s="38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3"/>
      <c r="BY213" s="43"/>
      <c r="BZ213" s="43"/>
      <c r="CA213" s="43"/>
      <c r="CB213" s="43"/>
    </row>
    <row r="214" spans="56:85" s="44" customFormat="1" x14ac:dyDescent="0.25">
      <c r="BD214" s="38"/>
      <c r="BE214" s="38"/>
      <c r="BL214" s="38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3"/>
      <c r="BY214" s="43"/>
      <c r="BZ214" s="43"/>
      <c r="CA214" s="43"/>
      <c r="CB214" s="43"/>
    </row>
    <row r="215" spans="56:85" s="44" customFormat="1" x14ac:dyDescent="0.25">
      <c r="BD215" s="38"/>
      <c r="BE215" s="38"/>
      <c r="BL215" s="38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3"/>
      <c r="BY215" s="43"/>
      <c r="BZ215" s="43"/>
      <c r="CA215" s="43"/>
      <c r="CB215" s="43"/>
    </row>
    <row r="216" spans="56:85" s="44" customFormat="1" x14ac:dyDescent="0.25">
      <c r="BD216" s="38"/>
      <c r="BE216" s="38"/>
      <c r="BL216" s="38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3"/>
      <c r="BY216" s="43"/>
      <c r="BZ216" s="43"/>
      <c r="CA216" s="43"/>
      <c r="CB216" s="43"/>
    </row>
    <row r="217" spans="56:85" s="44" customFormat="1" x14ac:dyDescent="0.25">
      <c r="BD217" s="38"/>
      <c r="BE217" s="38"/>
      <c r="BL217" s="38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3"/>
      <c r="BY217" s="43"/>
      <c r="BZ217" s="43"/>
      <c r="CA217" s="43"/>
      <c r="CB217" s="43"/>
      <c r="CC217" s="43"/>
      <c r="CD217" s="43"/>
      <c r="CE217" s="43"/>
      <c r="CF217" s="43"/>
      <c r="CG217" s="43"/>
    </row>
    <row r="218" spans="56:85" s="44" customFormat="1" x14ac:dyDescent="0.25">
      <c r="BD218" s="38"/>
      <c r="BE218" s="38"/>
      <c r="BL218" s="38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3"/>
      <c r="BY218" s="43"/>
      <c r="BZ218" s="43"/>
      <c r="CA218" s="43"/>
      <c r="CB218" s="43"/>
      <c r="CC218" s="43"/>
      <c r="CD218" s="43"/>
      <c r="CE218" s="43"/>
      <c r="CF218" s="43"/>
      <c r="CG218" s="43"/>
    </row>
    <row r="219" spans="56:85" s="44" customFormat="1" x14ac:dyDescent="0.25">
      <c r="BD219" s="38"/>
      <c r="BE219" s="38"/>
      <c r="BL219" s="38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3"/>
      <c r="BY219" s="43"/>
      <c r="BZ219" s="43"/>
      <c r="CA219" s="43"/>
      <c r="CB219" s="43"/>
      <c r="CC219" s="43"/>
      <c r="CD219" s="43"/>
      <c r="CE219" s="43"/>
      <c r="CF219" s="43"/>
      <c r="CG219" s="43"/>
    </row>
    <row r="220" spans="56:85" s="44" customFormat="1" x14ac:dyDescent="0.25">
      <c r="BD220" s="38"/>
      <c r="BE220" s="38"/>
      <c r="BL220" s="38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3"/>
      <c r="BY220" s="43"/>
      <c r="BZ220" s="43"/>
      <c r="CA220" s="43"/>
      <c r="CB220" s="43"/>
      <c r="CC220" s="43"/>
      <c r="CD220" s="43"/>
      <c r="CE220" s="43"/>
      <c r="CF220" s="43"/>
      <c r="CG220" s="43"/>
    </row>
    <row r="221" spans="56:85" s="44" customFormat="1" x14ac:dyDescent="0.25">
      <c r="BD221" s="38"/>
      <c r="BE221" s="38"/>
      <c r="BL221" s="38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3"/>
      <c r="BY221" s="43"/>
      <c r="BZ221" s="43"/>
      <c r="CA221" s="43"/>
      <c r="CB221" s="43"/>
      <c r="CC221" s="43"/>
      <c r="CD221" s="43"/>
      <c r="CE221" s="43"/>
      <c r="CF221" s="43"/>
      <c r="CG221" s="43"/>
    </row>
    <row r="222" spans="56:85" s="44" customFormat="1" x14ac:dyDescent="0.25">
      <c r="BD222" s="38"/>
      <c r="BE222" s="38"/>
      <c r="BL222" s="38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3"/>
      <c r="BY222" s="43"/>
      <c r="BZ222" s="43"/>
      <c r="CA222" s="43"/>
      <c r="CB222" s="43"/>
      <c r="CC222" s="43"/>
      <c r="CD222" s="43"/>
      <c r="CE222" s="43"/>
      <c r="CF222" s="43"/>
      <c r="CG222" s="43"/>
    </row>
    <row r="223" spans="56:85" s="44" customFormat="1" x14ac:dyDescent="0.25">
      <c r="BD223" s="38"/>
      <c r="BE223" s="38"/>
      <c r="BL223" s="38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3"/>
      <c r="BY223" s="43"/>
      <c r="BZ223" s="43"/>
      <c r="CA223" s="43"/>
      <c r="CB223" s="43"/>
      <c r="CC223" s="43"/>
      <c r="CD223" s="43"/>
      <c r="CE223" s="43"/>
      <c r="CF223" s="43"/>
      <c r="CG223" s="43"/>
    </row>
    <row r="224" spans="56:85" s="44" customFormat="1" x14ac:dyDescent="0.25">
      <c r="BD224" s="38"/>
      <c r="BE224" s="38"/>
      <c r="BL224" s="38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3"/>
      <c r="BY224" s="43"/>
      <c r="BZ224" s="43"/>
      <c r="CA224" s="43"/>
      <c r="CB224" s="43"/>
      <c r="CC224" s="43"/>
      <c r="CD224" s="43"/>
      <c r="CE224" s="43"/>
      <c r="CF224" s="43"/>
      <c r="CG224" s="43"/>
    </row>
    <row r="225" spans="56:85" s="44" customFormat="1" x14ac:dyDescent="0.25">
      <c r="BD225" s="38"/>
      <c r="BE225" s="38"/>
      <c r="BL225" s="38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3"/>
      <c r="BY225" s="43"/>
      <c r="BZ225" s="43"/>
      <c r="CA225" s="43"/>
      <c r="CB225" s="43"/>
      <c r="CC225" s="43"/>
      <c r="CD225" s="43"/>
      <c r="CE225" s="43"/>
      <c r="CF225" s="43"/>
      <c r="CG225" s="43"/>
    </row>
    <row r="226" spans="56:85" s="44" customFormat="1" x14ac:dyDescent="0.25">
      <c r="BD226" s="38"/>
      <c r="BE226" s="38"/>
      <c r="BL226" s="38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3"/>
      <c r="BY226" s="43"/>
      <c r="BZ226" s="43"/>
      <c r="CA226" s="43"/>
      <c r="CB226" s="43"/>
      <c r="CC226" s="43"/>
      <c r="CD226" s="43"/>
      <c r="CE226" s="43"/>
      <c r="CF226" s="43"/>
      <c r="CG226" s="43"/>
    </row>
    <row r="227" spans="56:85" s="44" customFormat="1" x14ac:dyDescent="0.25">
      <c r="BD227" s="38"/>
      <c r="BE227" s="38"/>
      <c r="BL227" s="38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3"/>
      <c r="BY227" s="43"/>
      <c r="BZ227" s="43"/>
      <c r="CA227" s="43"/>
      <c r="CB227" s="43"/>
      <c r="CC227" s="43"/>
      <c r="CD227" s="43"/>
      <c r="CE227" s="43"/>
      <c r="CF227" s="43"/>
      <c r="CG227" s="43"/>
    </row>
    <row r="228" spans="56:85" s="44" customFormat="1" x14ac:dyDescent="0.25">
      <c r="BD228" s="38"/>
      <c r="BE228" s="38"/>
      <c r="BL228" s="38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3"/>
      <c r="BY228" s="43"/>
      <c r="BZ228" s="43"/>
      <c r="CA228" s="43"/>
      <c r="CB228" s="43"/>
      <c r="CC228" s="43"/>
      <c r="CD228" s="43"/>
      <c r="CE228" s="43"/>
      <c r="CF228" s="43"/>
      <c r="CG228" s="43"/>
    </row>
    <row r="229" spans="56:85" s="44" customFormat="1" x14ac:dyDescent="0.25">
      <c r="BD229" s="38"/>
      <c r="BE229" s="38"/>
      <c r="BL229" s="38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3"/>
      <c r="BY229" s="43"/>
      <c r="BZ229" s="43"/>
      <c r="CA229" s="43"/>
      <c r="CB229" s="43"/>
      <c r="CC229" s="43"/>
      <c r="CD229" s="43"/>
      <c r="CE229" s="43"/>
      <c r="CF229" s="43"/>
      <c r="CG229" s="43"/>
    </row>
    <row r="230" spans="56:85" s="44" customFormat="1" x14ac:dyDescent="0.25">
      <c r="BD230" s="38"/>
      <c r="BE230" s="38"/>
      <c r="BH230" s="39"/>
      <c r="BI230" s="63"/>
      <c r="BJ230" s="63"/>
      <c r="BK230" s="63"/>
      <c r="BL230" s="38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3"/>
      <c r="BY230" s="43"/>
      <c r="BZ230" s="43"/>
      <c r="CA230" s="43"/>
      <c r="CB230" s="43"/>
      <c r="CC230" s="43"/>
      <c r="CD230" s="43"/>
      <c r="CE230" s="43"/>
      <c r="CF230" s="43"/>
      <c r="CG230" s="43"/>
    </row>
    <row r="231" spans="56:85" s="44" customFormat="1" x14ac:dyDescent="0.25">
      <c r="BD231" s="38"/>
      <c r="BE231" s="38"/>
      <c r="BH231" s="39"/>
      <c r="BI231" s="63"/>
      <c r="BJ231" s="63"/>
      <c r="BK231" s="63"/>
      <c r="BL231" s="38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3"/>
      <c r="BY231" s="43"/>
      <c r="BZ231" s="43"/>
      <c r="CA231" s="43"/>
      <c r="CB231" s="43"/>
      <c r="CC231" s="43"/>
      <c r="CD231" s="43"/>
      <c r="CE231" s="43"/>
      <c r="CF231" s="43"/>
      <c r="CG231" s="43"/>
    </row>
    <row r="232" spans="56:85" s="44" customFormat="1" x14ac:dyDescent="0.25">
      <c r="BD232" s="38"/>
      <c r="BE232" s="38"/>
      <c r="BH232" s="39"/>
      <c r="BI232" s="63"/>
      <c r="BJ232" s="63"/>
      <c r="BK232" s="63"/>
      <c r="BL232" s="38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3"/>
      <c r="BY232" s="43"/>
      <c r="BZ232" s="43"/>
      <c r="CA232" s="43"/>
      <c r="CB232" s="43"/>
      <c r="CC232" s="43"/>
      <c r="CD232" s="43"/>
      <c r="CE232" s="43"/>
      <c r="CF232" s="43"/>
      <c r="CG232" s="43"/>
    </row>
    <row r="233" spans="56:85" s="44" customFormat="1" x14ac:dyDescent="0.25">
      <c r="BD233" s="38"/>
      <c r="BE233" s="38"/>
      <c r="BH233" s="39"/>
      <c r="BI233" s="63"/>
      <c r="BJ233" s="63"/>
      <c r="BK233" s="63"/>
      <c r="BL233" s="38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3"/>
      <c r="BY233" s="43"/>
      <c r="BZ233" s="43"/>
      <c r="CA233" s="43"/>
      <c r="CB233" s="43"/>
      <c r="CC233" s="43"/>
      <c r="CD233" s="43"/>
      <c r="CE233" s="43"/>
      <c r="CF233" s="43"/>
      <c r="CG233" s="43"/>
    </row>
    <row r="234" spans="56:85" s="44" customFormat="1" x14ac:dyDescent="0.25">
      <c r="BD234" s="38"/>
      <c r="BE234" s="38"/>
      <c r="BH234" s="64"/>
      <c r="BI234" s="43"/>
      <c r="BJ234" s="43"/>
      <c r="BK234" s="43"/>
      <c r="BL234" s="38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3"/>
      <c r="BY234" s="43"/>
      <c r="BZ234" s="43"/>
      <c r="CA234" s="43"/>
      <c r="CB234" s="43"/>
      <c r="CC234" s="43"/>
      <c r="CD234" s="43"/>
      <c r="CE234" s="43"/>
      <c r="CF234" s="43"/>
      <c r="CG234" s="43"/>
    </row>
    <row r="235" spans="56:85" s="44" customFormat="1" x14ac:dyDescent="0.25">
      <c r="BD235" s="38"/>
      <c r="BE235" s="38"/>
      <c r="BH235" s="64"/>
      <c r="BI235" s="43"/>
      <c r="BJ235" s="43"/>
      <c r="BK235" s="43"/>
      <c r="BL235" s="38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3"/>
      <c r="BY235" s="43"/>
      <c r="BZ235" s="43"/>
      <c r="CA235" s="43"/>
      <c r="CB235" s="43"/>
      <c r="CC235" s="43"/>
      <c r="CD235" s="43"/>
      <c r="CE235" s="43"/>
      <c r="CF235" s="43"/>
      <c r="CG235" s="43"/>
    </row>
    <row r="236" spans="56:85" s="44" customFormat="1" x14ac:dyDescent="0.25">
      <c r="BD236" s="38"/>
      <c r="BE236" s="38"/>
      <c r="BH236" s="64"/>
      <c r="BI236" s="43"/>
      <c r="BJ236" s="43"/>
      <c r="BK236" s="43"/>
      <c r="BL236" s="38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3"/>
      <c r="BY236" s="43"/>
      <c r="BZ236" s="43"/>
      <c r="CA236" s="43"/>
      <c r="CB236" s="43"/>
      <c r="CC236" s="43"/>
      <c r="CD236" s="43"/>
      <c r="CE236" s="43"/>
      <c r="CF236" s="43"/>
      <c r="CG236" s="43"/>
    </row>
    <row r="237" spans="56:85" s="44" customFormat="1" x14ac:dyDescent="0.25">
      <c r="BD237" s="38"/>
      <c r="BE237" s="38"/>
      <c r="BH237" s="64"/>
      <c r="BI237" s="43"/>
      <c r="BJ237" s="43"/>
      <c r="BK237" s="43"/>
      <c r="BL237" s="38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3"/>
      <c r="BY237" s="43"/>
      <c r="BZ237" s="43"/>
      <c r="CA237" s="43"/>
      <c r="CB237" s="43"/>
      <c r="CC237" s="43"/>
      <c r="CD237" s="43"/>
      <c r="CE237" s="43"/>
      <c r="CF237" s="43"/>
      <c r="CG237" s="43"/>
    </row>
    <row r="238" spans="56:85" x14ac:dyDescent="0.25">
      <c r="BF238" s="43"/>
      <c r="BG238" s="43"/>
      <c r="BH238" s="64"/>
      <c r="BI238" s="43"/>
      <c r="BJ238" s="43"/>
      <c r="BK238" s="43"/>
    </row>
    <row r="239" spans="56:85" x14ac:dyDescent="0.25">
      <c r="BF239" s="43"/>
      <c r="BG239" s="43"/>
      <c r="BH239" s="43"/>
      <c r="BI239" s="43"/>
      <c r="BJ239" s="43"/>
      <c r="BK239" s="43"/>
    </row>
    <row r="240" spans="56:85" x14ac:dyDescent="0.25">
      <c r="BF240" s="43"/>
      <c r="BG240" s="43"/>
      <c r="BH240" s="43"/>
      <c r="BI240" s="43"/>
      <c r="BJ240" s="43"/>
      <c r="BK240" s="43"/>
    </row>
    <row r="241" spans="56:85" x14ac:dyDescent="0.25">
      <c r="BF241" s="43"/>
      <c r="BG241" s="43"/>
      <c r="BH241" s="43"/>
      <c r="BI241" s="43"/>
      <c r="BJ241" s="43"/>
      <c r="BK241" s="43"/>
    </row>
    <row r="242" spans="56:85" s="44" customFormat="1" x14ac:dyDescent="0.25">
      <c r="BD242" s="38"/>
      <c r="BE242" s="38"/>
      <c r="BL242" s="38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3"/>
      <c r="BY242" s="43"/>
      <c r="BZ242" s="43"/>
      <c r="CA242" s="43"/>
      <c r="CB242" s="43"/>
      <c r="CC242" s="43"/>
      <c r="CD242" s="43"/>
      <c r="CE242" s="43"/>
      <c r="CF242" s="43"/>
      <c r="CG242" s="43"/>
    </row>
    <row r="243" spans="56:85" s="44" customFormat="1" x14ac:dyDescent="0.25">
      <c r="BD243" s="38"/>
      <c r="BE243" s="38"/>
      <c r="BL243" s="38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3"/>
      <c r="BY243" s="43"/>
      <c r="BZ243" s="43"/>
      <c r="CA243" s="43"/>
      <c r="CB243" s="43"/>
      <c r="CC243" s="43"/>
      <c r="CD243" s="43"/>
      <c r="CE243" s="43"/>
      <c r="CF243" s="43"/>
      <c r="CG243" s="43"/>
    </row>
    <row r="244" spans="56:85" x14ac:dyDescent="0.25">
      <c r="BF244" s="43"/>
      <c r="BG244" s="43"/>
      <c r="BH244" s="43"/>
      <c r="BI244" s="43"/>
      <c r="BJ244" s="43"/>
      <c r="BK244" s="43"/>
    </row>
    <row r="245" spans="56:85" x14ac:dyDescent="0.25">
      <c r="BE245" s="60"/>
      <c r="BF245" s="43"/>
      <c r="BG245" s="43"/>
      <c r="BH245" s="43"/>
      <c r="BI245" s="43"/>
      <c r="BJ245" s="43"/>
      <c r="BK245" s="43"/>
    </row>
    <row r="246" spans="56:85" x14ac:dyDescent="0.25">
      <c r="BF246" s="43"/>
      <c r="BG246" s="43"/>
      <c r="BH246" s="43"/>
      <c r="BI246" s="43"/>
      <c r="BJ246" s="43"/>
      <c r="BK246" s="43"/>
    </row>
    <row r="247" spans="56:85" x14ac:dyDescent="0.25">
      <c r="BF247" s="43"/>
      <c r="BG247" s="43"/>
      <c r="BH247" s="43"/>
      <c r="BI247" s="43"/>
      <c r="BJ247" s="43"/>
      <c r="BK247" s="43"/>
    </row>
    <row r="249" spans="56:85" x14ac:dyDescent="0.25">
      <c r="BG249" s="43"/>
      <c r="BH249" s="43"/>
      <c r="BI249" s="43"/>
      <c r="BJ249" s="43"/>
      <c r="BK249" s="43"/>
      <c r="BL249" s="44"/>
      <c r="BM249" s="43"/>
    </row>
    <row r="250" spans="56:85" x14ac:dyDescent="0.25">
      <c r="BG250" s="43"/>
      <c r="BH250" s="43"/>
      <c r="BI250" s="43"/>
      <c r="BJ250" s="43"/>
      <c r="BK250" s="43"/>
      <c r="BL250" s="44"/>
      <c r="BM250" s="43"/>
    </row>
    <row r="251" spans="56:85" x14ac:dyDescent="0.25">
      <c r="BG251" s="43"/>
      <c r="BH251" s="43"/>
      <c r="BI251" s="43"/>
      <c r="BJ251" s="44"/>
      <c r="BK251" s="43"/>
      <c r="BL251" s="44"/>
      <c r="BM251" s="43"/>
    </row>
    <row r="252" spans="56:85" x14ac:dyDescent="0.25">
      <c r="BG252" s="43"/>
      <c r="BH252" s="43"/>
      <c r="BI252" s="43"/>
      <c r="BJ252" s="44"/>
      <c r="BK252" s="43"/>
      <c r="BL252" s="44"/>
      <c r="BM252" s="43"/>
    </row>
    <row r="253" spans="56:85" x14ac:dyDescent="0.25">
      <c r="BG253" s="43"/>
      <c r="BH253" s="43"/>
      <c r="BI253" s="43"/>
      <c r="BJ253" s="44"/>
      <c r="BK253" s="43"/>
      <c r="BL253" s="44"/>
      <c r="BM253" s="43"/>
    </row>
    <row r="254" spans="56:85" x14ac:dyDescent="0.25">
      <c r="BG254" s="43"/>
      <c r="BH254" s="43"/>
      <c r="BI254" s="43"/>
      <c r="BJ254" s="44"/>
      <c r="BK254" s="43"/>
      <c r="BL254" s="44"/>
      <c r="BM254" s="43"/>
    </row>
    <row r="255" spans="56:85" x14ac:dyDescent="0.25">
      <c r="BG255" s="43"/>
      <c r="BH255" s="43"/>
      <c r="BI255" s="43"/>
      <c r="BJ255" s="44"/>
      <c r="BK255" s="43"/>
      <c r="BL255" s="44"/>
      <c r="BM255" s="43"/>
    </row>
    <row r="256" spans="56:85" x14ac:dyDescent="0.25">
      <c r="BG256" s="43"/>
      <c r="BH256" s="43"/>
      <c r="BI256" s="43"/>
      <c r="BJ256" s="44"/>
      <c r="BK256" s="43"/>
      <c r="BL256" s="44"/>
      <c r="BM256" s="43"/>
    </row>
    <row r="257" spans="58:65" x14ac:dyDescent="0.25">
      <c r="BG257" s="43"/>
      <c r="BH257" s="43"/>
      <c r="BI257" s="43"/>
      <c r="BJ257" s="44"/>
      <c r="BK257" s="43"/>
      <c r="BL257" s="44"/>
      <c r="BM257" s="43"/>
    </row>
    <row r="258" spans="58:65" x14ac:dyDescent="0.25">
      <c r="BG258" s="43"/>
      <c r="BH258" s="43"/>
      <c r="BI258" s="43"/>
      <c r="BJ258" s="44"/>
      <c r="BK258" s="43"/>
      <c r="BL258" s="44"/>
      <c r="BM258" s="43"/>
    </row>
    <row r="259" spans="58:65" x14ac:dyDescent="0.25">
      <c r="BG259" s="43"/>
      <c r="BH259" s="43"/>
      <c r="BI259" s="43"/>
      <c r="BJ259" s="44"/>
      <c r="BK259" s="43"/>
      <c r="BL259" s="44"/>
      <c r="BM259" s="43"/>
    </row>
    <row r="260" spans="58:65" x14ac:dyDescent="0.25">
      <c r="BG260" s="43"/>
      <c r="BH260" s="43"/>
      <c r="BI260" s="43"/>
      <c r="BJ260" s="44"/>
      <c r="BK260" s="43"/>
      <c r="BL260" s="44"/>
      <c r="BM260" s="43"/>
    </row>
    <row r="261" spans="58:65" x14ac:dyDescent="0.25">
      <c r="BG261" s="43"/>
      <c r="BH261" s="43"/>
      <c r="BI261" s="43"/>
      <c r="BJ261" s="44"/>
      <c r="BK261" s="43"/>
      <c r="BL261" s="44"/>
      <c r="BM261" s="43"/>
    </row>
    <row r="262" spans="58:65" x14ac:dyDescent="0.25">
      <c r="BG262" s="43"/>
      <c r="BH262" s="43"/>
      <c r="BI262" s="43"/>
      <c r="BJ262" s="43"/>
      <c r="BK262" s="43"/>
      <c r="BL262" s="44"/>
      <c r="BM262" s="43"/>
    </row>
    <row r="263" spans="58:65" x14ac:dyDescent="0.25">
      <c r="BG263" s="43"/>
      <c r="BH263" s="43"/>
      <c r="BI263" s="43"/>
      <c r="BJ263" s="43"/>
      <c r="BK263" s="43"/>
      <c r="BL263" s="44"/>
      <c r="BM263" s="43"/>
    </row>
    <row r="264" spans="58:65" x14ac:dyDescent="0.25">
      <c r="BG264" s="43"/>
      <c r="BH264" s="43"/>
      <c r="BI264" s="43"/>
      <c r="BJ264" s="43"/>
      <c r="BK264" s="43"/>
      <c r="BL264" s="44"/>
      <c r="BM264" s="43"/>
    </row>
    <row r="265" spans="58:65" x14ac:dyDescent="0.25">
      <c r="BG265" s="43"/>
      <c r="BH265" s="43"/>
      <c r="BI265" s="43"/>
      <c r="BJ265" s="43"/>
      <c r="BK265" s="43"/>
      <c r="BL265" s="44"/>
      <c r="BM265" s="43"/>
    </row>
    <row r="267" spans="58:65" x14ac:dyDescent="0.25">
      <c r="BG267" s="50" t="s">
        <v>76</v>
      </c>
    </row>
    <row r="268" spans="58:65" x14ac:dyDescent="0.25">
      <c r="BF268" s="43"/>
      <c r="BJ268" s="43"/>
    </row>
    <row r="269" spans="58:65" x14ac:dyDescent="0.25">
      <c r="BF269" s="43"/>
      <c r="BI269" s="38" t="s">
        <v>36</v>
      </c>
      <c r="BJ269" s="43"/>
    </row>
    <row r="270" spans="58:65" x14ac:dyDescent="0.25">
      <c r="BF270" s="43"/>
      <c r="BG270" s="62"/>
      <c r="BH270" s="42" t="s">
        <v>11</v>
      </c>
      <c r="BI270" s="54">
        <f>UPC!H67</f>
        <v>0.77883597883597888</v>
      </c>
      <c r="BJ270" s="43"/>
    </row>
    <row r="271" spans="58:65" x14ac:dyDescent="0.25">
      <c r="BF271" s="43"/>
      <c r="BH271" s="42" t="s">
        <v>12</v>
      </c>
      <c r="BI271" s="54">
        <f>UPC!H68</f>
        <v>0.3619047619047619</v>
      </c>
      <c r="BJ271" s="43"/>
    </row>
    <row r="272" spans="58:65" x14ac:dyDescent="0.25">
      <c r="BF272" s="43"/>
      <c r="BG272" s="107" t="s">
        <v>13</v>
      </c>
      <c r="BH272" s="42" t="s">
        <v>77</v>
      </c>
      <c r="BI272" s="54">
        <f>UPC!H70</f>
        <v>5.4673721340388004E-2</v>
      </c>
      <c r="BJ272" s="43"/>
    </row>
    <row r="273" spans="58:63" x14ac:dyDescent="0.25">
      <c r="BF273" s="43"/>
      <c r="BG273" s="107"/>
      <c r="BH273" s="42" t="s">
        <v>129</v>
      </c>
      <c r="BI273" s="54">
        <f>UPC!H71</f>
        <v>4.3738977072310406E-2</v>
      </c>
      <c r="BJ273" s="43"/>
    </row>
    <row r="274" spans="58:63" x14ac:dyDescent="0.25">
      <c r="BF274" s="43" t="s">
        <v>60</v>
      </c>
      <c r="BG274" s="107"/>
      <c r="BH274" s="42" t="s">
        <v>79</v>
      </c>
      <c r="BI274" s="54">
        <f>UPC!H72</f>
        <v>2.6455026455026454E-2</v>
      </c>
      <c r="BJ274" s="43"/>
    </row>
    <row r="275" spans="58:63" x14ac:dyDescent="0.25">
      <c r="BF275" s="43"/>
      <c r="BG275" s="107"/>
      <c r="BH275" s="42" t="s">
        <v>6</v>
      </c>
      <c r="BI275" s="54">
        <f>UPC!H73</f>
        <v>3.8447971781305115E-2</v>
      </c>
      <c r="BJ275" s="43"/>
    </row>
    <row r="276" spans="58:63" x14ac:dyDescent="0.25">
      <c r="BF276" s="43"/>
      <c r="BJ276" s="43"/>
    </row>
    <row r="277" spans="58:63" x14ac:dyDescent="0.25">
      <c r="BF277" s="43"/>
      <c r="BG277" s="43"/>
      <c r="BH277" s="43"/>
      <c r="BI277" s="43"/>
      <c r="BJ277" s="43"/>
    </row>
    <row r="286" spans="58:63" x14ac:dyDescent="0.25">
      <c r="BG286" s="42" t="s">
        <v>9</v>
      </c>
    </row>
    <row r="287" spans="58:63" x14ac:dyDescent="0.25">
      <c r="BJ287" s="43"/>
      <c r="BK287" s="43"/>
    </row>
    <row r="288" spans="58:63" x14ac:dyDescent="0.25">
      <c r="BJ288" s="43"/>
      <c r="BK288" s="43"/>
    </row>
    <row r="289" spans="59:63" x14ac:dyDescent="0.25">
      <c r="BJ289" s="43"/>
      <c r="BK289" s="43"/>
    </row>
    <row r="290" spans="59:63" x14ac:dyDescent="0.25">
      <c r="BI290" s="38" t="s">
        <v>36</v>
      </c>
      <c r="BJ290" s="43"/>
      <c r="BK290" s="43"/>
    </row>
    <row r="291" spans="59:63" x14ac:dyDescent="0.25">
      <c r="BH291" s="42" t="str">
        <f>UPC!C79</f>
        <v>Des de sempre els he volgut fer</v>
      </c>
      <c r="BI291" s="38">
        <f>UPC!H79</f>
        <v>0.14179894179894179</v>
      </c>
      <c r="BJ291" s="43"/>
      <c r="BK291" s="43"/>
    </row>
    <row r="292" spans="59:63" x14ac:dyDescent="0.25">
      <c r="BH292" s="42" t="str">
        <f>UPC!C80</f>
        <v>Ho vaig decidir en el moment de triar l'opció universitària</v>
      </c>
      <c r="BI292" s="38">
        <f>UPC!H80</f>
        <v>0.2070546737213404</v>
      </c>
      <c r="BJ292" s="43"/>
      <c r="BK292" s="43"/>
    </row>
    <row r="293" spans="59:63" x14ac:dyDescent="0.25">
      <c r="BH293" s="42" t="str">
        <f>UPC!C81</f>
        <v>Ho vaig decidir durant l'ESO</v>
      </c>
      <c r="BI293" s="38">
        <f>UPC!H81</f>
        <v>0.11710758377425044</v>
      </c>
      <c r="BJ293" s="43"/>
      <c r="BK293" s="43"/>
    </row>
    <row r="294" spans="59:63" x14ac:dyDescent="0.25">
      <c r="BH294" s="42" t="str">
        <f>UPC!C82</f>
        <v>Ho vaig decidir durant el Batxillerat / CFGS</v>
      </c>
      <c r="BI294" s="38">
        <f>UPC!H82</f>
        <v>0.51287477954144622</v>
      </c>
      <c r="BJ294" s="43"/>
      <c r="BK294" s="43"/>
    </row>
    <row r="295" spans="59:63" x14ac:dyDescent="0.25">
      <c r="BH295" s="42" t="str">
        <f>UPC!C83</f>
        <v>Altres</v>
      </c>
      <c r="BI295" s="38">
        <f>UPC!H83</f>
        <v>3.2098765432098768E-2</v>
      </c>
      <c r="BJ295" s="43"/>
      <c r="BK295" s="43"/>
    </row>
    <row r="296" spans="59:63" x14ac:dyDescent="0.25">
      <c r="BI296" s="38"/>
      <c r="BJ296" s="43"/>
      <c r="BK296" s="43"/>
    </row>
    <row r="297" spans="59:63" x14ac:dyDescent="0.25">
      <c r="BI297" s="38"/>
    </row>
    <row r="298" spans="59:63" x14ac:dyDescent="0.25">
      <c r="BI298" s="38"/>
    </row>
    <row r="299" spans="59:63" x14ac:dyDescent="0.25">
      <c r="BI299" s="38"/>
    </row>
    <row r="300" spans="59:63" x14ac:dyDescent="0.25">
      <c r="BI300" s="38"/>
    </row>
    <row r="302" spans="59:63" x14ac:dyDescent="0.25">
      <c r="BG302" s="42" t="s">
        <v>10</v>
      </c>
    </row>
    <row r="305" spans="2:62" x14ac:dyDescent="0.25">
      <c r="BF305" s="43"/>
      <c r="BJ305" s="43"/>
    </row>
    <row r="306" spans="2:62" x14ac:dyDescent="0.25">
      <c r="BF306" s="43"/>
      <c r="BI306" s="38" t="s">
        <v>36</v>
      </c>
      <c r="BJ306" s="43"/>
    </row>
    <row r="307" spans="2:62" x14ac:dyDescent="0.25">
      <c r="BF307" s="43"/>
      <c r="BH307" s="42" t="str">
        <f>UPC!C89</f>
        <v>Crec que és la millor en aquests estudis</v>
      </c>
      <c r="BI307" s="54">
        <f>UPC!H89</f>
        <v>0.52768959435626106</v>
      </c>
      <c r="BJ307" s="43"/>
    </row>
    <row r="308" spans="2:62" x14ac:dyDescent="0.25">
      <c r="BF308" s="43"/>
      <c r="BH308" s="42" t="str">
        <f>UPC!C90</f>
        <v xml:space="preserve">Crec que és l'única que ofereix aquests estudis </v>
      </c>
      <c r="BI308" s="54">
        <f>UPC!H90</f>
        <v>0.15696649029982362</v>
      </c>
      <c r="BJ308" s="43"/>
    </row>
    <row r="309" spans="2:62" x14ac:dyDescent="0.25">
      <c r="BF309" s="43"/>
      <c r="BG309" s="50"/>
      <c r="BH309" s="42" t="str">
        <f>UPC!C91</f>
        <v>Per què és una universitat  pública</v>
      </c>
      <c r="BI309" s="54">
        <f>UPC!H91</f>
        <v>0.24585537918871253</v>
      </c>
      <c r="BJ309" s="43"/>
    </row>
    <row r="310" spans="2:62" x14ac:dyDescent="0.25">
      <c r="BF310" s="43"/>
      <c r="BG310" s="107" t="s">
        <v>17</v>
      </c>
      <c r="BH310" s="42" t="s">
        <v>77</v>
      </c>
      <c r="BI310" s="54">
        <f>UPC!H93</f>
        <v>5.3615520282186947E-2</v>
      </c>
      <c r="BJ310" s="43"/>
    </row>
    <row r="311" spans="2:62" x14ac:dyDescent="0.25">
      <c r="BF311" s="43"/>
      <c r="BG311" s="107"/>
      <c r="BH311" s="42" t="s">
        <v>129</v>
      </c>
      <c r="BI311" s="54">
        <f>UPC!H94</f>
        <v>0.12451499118165785</v>
      </c>
      <c r="BJ311" s="43"/>
    </row>
    <row r="312" spans="2:62" x14ac:dyDescent="0.25">
      <c r="BF312" s="43"/>
      <c r="BG312" s="107"/>
      <c r="BH312" s="42" t="s">
        <v>79</v>
      </c>
      <c r="BI312" s="54">
        <f>UPC!H95</f>
        <v>5.8201058201058198E-2</v>
      </c>
      <c r="BJ312" s="43"/>
    </row>
    <row r="313" spans="2:62" x14ac:dyDescent="0.25">
      <c r="BF313" s="43"/>
      <c r="BG313" s="50"/>
      <c r="BH313" s="42" t="str">
        <f>UPC!C96</f>
        <v>Per la facilitat d'accés (proximitat, bona comunicació...)</v>
      </c>
      <c r="BI313" s="54">
        <f>UPC!H96</f>
        <v>0.25079365079365079</v>
      </c>
      <c r="BJ313" s="43"/>
    </row>
    <row r="314" spans="2:62" x14ac:dyDescent="0.25">
      <c r="BF314" s="43"/>
      <c r="BG314" s="50"/>
      <c r="BH314" s="42" t="str">
        <f>UPC!C97</f>
        <v>Per la nota d'accés als estudis</v>
      </c>
      <c r="BI314" s="54">
        <f>UPC!H97</f>
        <v>0.10793650793650794</v>
      </c>
      <c r="BJ314" s="43"/>
    </row>
    <row r="315" spans="2:62" x14ac:dyDescent="0.25">
      <c r="BF315" s="43"/>
      <c r="BH315" s="42" t="str">
        <f>UPC!C98</f>
        <v>Altres</v>
      </c>
      <c r="BI315" s="54">
        <f>UPC!H98</f>
        <v>2.2222222222222223E-2</v>
      </c>
      <c r="BJ315" s="43"/>
    </row>
    <row r="316" spans="2:62" x14ac:dyDescent="0.25">
      <c r="BF316" s="43"/>
      <c r="BI316" s="38"/>
      <c r="BJ316" s="43"/>
    </row>
    <row r="320" spans="2:62" x14ac:dyDescent="0.25">
      <c r="B320" s="47"/>
    </row>
    <row r="321" spans="58:64" x14ac:dyDescent="0.25">
      <c r="BG321" s="42" t="s">
        <v>39</v>
      </c>
    </row>
    <row r="323" spans="58:64" x14ac:dyDescent="0.25">
      <c r="BF323" s="43"/>
      <c r="BG323" s="42" t="s">
        <v>40</v>
      </c>
      <c r="BJ323" s="43"/>
      <c r="BK323" s="43"/>
      <c r="BL323" s="44"/>
    </row>
    <row r="324" spans="58:64" x14ac:dyDescent="0.25">
      <c r="BF324" s="43"/>
      <c r="BJ324" s="43"/>
      <c r="BK324" s="43"/>
      <c r="BL324" s="44"/>
    </row>
    <row r="325" spans="58:64" x14ac:dyDescent="0.25">
      <c r="BF325" s="43"/>
      <c r="BI325" s="38" t="s">
        <v>36</v>
      </c>
      <c r="BJ325" s="43"/>
      <c r="BK325" s="43"/>
      <c r="BL325" s="44"/>
    </row>
    <row r="326" spans="58:64" x14ac:dyDescent="0.25">
      <c r="BF326" s="43"/>
      <c r="BH326" s="42" t="str">
        <f>UPC!C107</f>
        <v>Sí</v>
      </c>
      <c r="BI326" s="38">
        <f>UPC!H107</f>
        <v>0.26807760141093473</v>
      </c>
      <c r="BJ326" s="43"/>
      <c r="BK326" s="43"/>
      <c r="BL326" s="44"/>
    </row>
    <row r="327" spans="58:64" x14ac:dyDescent="0.25">
      <c r="BF327" s="43"/>
      <c r="BH327" s="42" t="str">
        <f>UPC!C108</f>
        <v>No</v>
      </c>
      <c r="BI327" s="38">
        <f>UPC!H108</f>
        <v>0.69100529100529096</v>
      </c>
      <c r="BJ327" s="43"/>
      <c r="BK327" s="43"/>
      <c r="BL327" s="44"/>
    </row>
    <row r="328" spans="58:64" x14ac:dyDescent="0.25">
      <c r="BF328" s="43"/>
      <c r="BH328" s="42" t="str">
        <f>UPC!C109</f>
        <v>NS/NC</v>
      </c>
      <c r="BI328" s="38">
        <f>UPC!H109</f>
        <v>4.0917107583774252E-2</v>
      </c>
      <c r="BJ328" s="43"/>
      <c r="BK328" s="43"/>
      <c r="BL328" s="44"/>
    </row>
    <row r="329" spans="58:64" x14ac:dyDescent="0.25">
      <c r="BF329" s="43"/>
      <c r="BI329" s="38"/>
      <c r="BJ329" s="43"/>
      <c r="BK329" s="43"/>
      <c r="BL329" s="44"/>
    </row>
    <row r="330" spans="58:64" x14ac:dyDescent="0.25">
      <c r="BF330" s="43"/>
      <c r="BG330" s="43"/>
      <c r="BH330" s="43"/>
      <c r="BI330" s="44"/>
      <c r="BJ330" s="43"/>
      <c r="BK330" s="43"/>
      <c r="BL330" s="44"/>
    </row>
    <row r="331" spans="58:64" x14ac:dyDescent="0.25">
      <c r="BF331" s="43"/>
      <c r="BG331" s="43"/>
      <c r="BH331" s="43"/>
      <c r="BI331" s="44"/>
      <c r="BJ331" s="43"/>
      <c r="BK331" s="43"/>
      <c r="BL331" s="44"/>
    </row>
    <row r="332" spans="58:64" x14ac:dyDescent="0.25">
      <c r="BF332" s="43"/>
      <c r="BG332" s="43"/>
      <c r="BH332" s="43"/>
      <c r="BI332" s="44"/>
      <c r="BJ332" s="43"/>
      <c r="BK332" s="43"/>
      <c r="BL332" s="44"/>
    </row>
    <row r="342" spans="58:63" x14ac:dyDescent="0.25">
      <c r="BF342" s="43"/>
      <c r="BG342" s="43"/>
      <c r="BH342" s="43"/>
      <c r="BI342" s="43"/>
      <c r="BJ342" s="43"/>
      <c r="BK342" s="43"/>
    </row>
    <row r="343" spans="58:63" x14ac:dyDescent="0.25">
      <c r="BF343" s="43"/>
      <c r="BG343" s="43"/>
      <c r="BK343" s="43"/>
    </row>
    <row r="344" spans="58:63" x14ac:dyDescent="0.25">
      <c r="BF344" s="43"/>
      <c r="BG344" s="43"/>
      <c r="BI344" s="42" t="str">
        <f>UPC!D112</f>
        <v>Activitats d'orientació</v>
      </c>
      <c r="BJ344" s="38" t="s">
        <v>8</v>
      </c>
      <c r="BK344" s="43"/>
    </row>
    <row r="345" spans="58:63" x14ac:dyDescent="0.25">
      <c r="BF345" s="43"/>
      <c r="BG345" s="43"/>
      <c r="BI345" s="42" t="str">
        <f>UPC!D113</f>
        <v>Jornada de Portes Obertes o visites a Campus i centres de Barcelona</v>
      </c>
      <c r="BJ345" s="38">
        <f>UPC!H113</f>
        <v>0.38545454545454544</v>
      </c>
      <c r="BK345" s="43"/>
    </row>
    <row r="346" spans="58:63" x14ac:dyDescent="0.25">
      <c r="BF346" s="43"/>
      <c r="BG346" s="43"/>
      <c r="BI346" s="42" t="str">
        <f>UPC!D114</f>
        <v>Jornada de Portes Obertes o visites a Campus i centres de Baix Llobregat (Castelldefels)</v>
      </c>
      <c r="BJ346" s="38">
        <f>UPC!H114</f>
        <v>2.9090909090909091E-2</v>
      </c>
      <c r="BK346" s="43"/>
    </row>
    <row r="347" spans="58:63" x14ac:dyDescent="0.25">
      <c r="BF347" s="43"/>
      <c r="BG347" s="43"/>
      <c r="BI347" s="42" t="str">
        <f>UPC!D115</f>
        <v>Jornada de Portes Obertes o visites al Campus de Manresa</v>
      </c>
      <c r="BJ347" s="38">
        <f>UPC!H115</f>
        <v>2.8181818181818183E-2</v>
      </c>
      <c r="BK347" s="43"/>
    </row>
    <row r="348" spans="58:63" x14ac:dyDescent="0.25">
      <c r="BF348" s="43"/>
      <c r="BG348" s="43"/>
      <c r="BI348" s="42" t="str">
        <f>UPC!D116</f>
        <v>Jornada de Portes Obertes o visites al Campus de Sant Cugat del Vallès</v>
      </c>
      <c r="BJ348" s="38">
        <f>UPC!H116</f>
        <v>1.1818181818181818E-2</v>
      </c>
      <c r="BK348" s="43"/>
    </row>
    <row r="349" spans="58:63" x14ac:dyDescent="0.25">
      <c r="BF349" s="43"/>
      <c r="BG349" s="43"/>
      <c r="BI349" s="42" t="str">
        <f>UPC!D117</f>
        <v>Jornada de Portes Obertes o visites a Campus i centres de Terrassa</v>
      </c>
      <c r="BJ349" s="38">
        <f>UPC!H117</f>
        <v>0.14000000000000001</v>
      </c>
      <c r="BK349" s="43"/>
    </row>
    <row r="350" spans="58:63" x14ac:dyDescent="0.25">
      <c r="BF350" s="43"/>
      <c r="BG350" s="43"/>
      <c r="BI350" s="42" t="str">
        <f>UPC!D118</f>
        <v>Jornada de Portes obertes o visites al Campus de Vilanova i la Geltrú</v>
      </c>
      <c r="BJ350" s="38">
        <f>UPC!H118</f>
        <v>0.02</v>
      </c>
      <c r="BK350" s="43"/>
    </row>
    <row r="351" spans="58:63" x14ac:dyDescent="0.25">
      <c r="BF351" s="43"/>
      <c r="BG351" s="43"/>
      <c r="BI351" s="42" t="str">
        <f>UPC!D119</f>
        <v>Saló de l'Ensenyament o altres fires</v>
      </c>
      <c r="BJ351" s="38">
        <f>UPC!H119</f>
        <v>0.27545454545454545</v>
      </c>
      <c r="BK351" s="43"/>
    </row>
    <row r="352" spans="58:63" x14ac:dyDescent="0.25">
      <c r="BI352" s="42" t="str">
        <f>UPC!D120</f>
        <v>Sessions informatives de professorat de la UPC al meu centre de secundària</v>
      </c>
      <c r="BJ352" s="38">
        <f>UPC!H120</f>
        <v>9.636363636363636E-2</v>
      </c>
    </row>
    <row r="353" spans="58:64" x14ac:dyDescent="0.25">
      <c r="BI353" s="42" t="str">
        <f>UPC!D121</f>
        <v>Altres</v>
      </c>
      <c r="BJ353" s="38">
        <f>UPC!H121</f>
        <v>1.3636363636363636E-2</v>
      </c>
    </row>
    <row r="361" spans="58:64" x14ac:dyDescent="0.25">
      <c r="BF361" s="43"/>
      <c r="BK361" s="43"/>
      <c r="BL361" s="44"/>
    </row>
    <row r="362" spans="58:64" x14ac:dyDescent="0.25">
      <c r="BF362" s="43"/>
      <c r="BG362" s="42" t="s">
        <v>41</v>
      </c>
      <c r="BK362" s="43"/>
      <c r="BL362" s="44"/>
    </row>
    <row r="363" spans="58:64" x14ac:dyDescent="0.25">
      <c r="BF363" s="43"/>
      <c r="BK363" s="43"/>
      <c r="BL363" s="44"/>
    </row>
    <row r="364" spans="58:64" x14ac:dyDescent="0.25">
      <c r="BF364" s="43"/>
      <c r="BI364" s="38" t="s">
        <v>36</v>
      </c>
      <c r="BK364" s="43"/>
      <c r="BL364" s="44"/>
    </row>
    <row r="365" spans="58:64" x14ac:dyDescent="0.25">
      <c r="BF365" s="43"/>
      <c r="BH365" s="42" t="str">
        <f>UPC!C129</f>
        <v>Web de la UPC</v>
      </c>
      <c r="BI365" s="38">
        <f>UPC!H129</f>
        <v>0.84726631393298057</v>
      </c>
      <c r="BK365" s="43"/>
      <c r="BL365" s="44"/>
    </row>
    <row r="366" spans="58:64" x14ac:dyDescent="0.25">
      <c r="BF366" s="43"/>
      <c r="BH366" s="42" t="str">
        <f>UPC!C130</f>
        <v>Web de les escoles i facultats de la UPC</v>
      </c>
      <c r="BI366" s="38">
        <f>UPC!H130</f>
        <v>0.29982363315696647</v>
      </c>
      <c r="BK366" s="43"/>
      <c r="BL366" s="44"/>
    </row>
    <row r="367" spans="58:64" x14ac:dyDescent="0.25">
      <c r="BF367" s="43"/>
      <c r="BH367" s="42" t="str">
        <f>UPC!C131</f>
        <v>Facebook (Jo també vull estudiar a la UPC)</v>
      </c>
      <c r="BI367" s="38">
        <f>UPC!H131</f>
        <v>6.2786596119929455E-2</v>
      </c>
      <c r="BK367" s="43"/>
      <c r="BL367" s="44"/>
    </row>
    <row r="368" spans="58:64" x14ac:dyDescent="0.25">
      <c r="BF368" s="43"/>
      <c r="BH368" s="42" t="str">
        <f>UPC!C132</f>
        <v>Cercadors (Google, Yahoo, altres)</v>
      </c>
      <c r="BI368" s="38">
        <f>UPC!H132</f>
        <v>0.24268077601410934</v>
      </c>
      <c r="BK368" s="43"/>
      <c r="BL368" s="44"/>
    </row>
    <row r="369" spans="58:64" x14ac:dyDescent="0.25">
      <c r="BF369" s="43"/>
      <c r="BH369" s="42" t="str">
        <f>UPC!C133</f>
        <v>Portals educatius</v>
      </c>
      <c r="BI369" s="38">
        <f>UPC!H133</f>
        <v>9.4885361552028216E-2</v>
      </c>
      <c r="BK369" s="43"/>
      <c r="BL369" s="44"/>
    </row>
    <row r="370" spans="58:64" x14ac:dyDescent="0.25">
      <c r="BF370" s="43"/>
      <c r="BH370" s="42" t="str">
        <f>UPC!C134</f>
        <v>Guies informatives dels estudis de la UPC</v>
      </c>
      <c r="BI370" s="38">
        <f>UPC!H134</f>
        <v>0.14708994708994708</v>
      </c>
      <c r="BK370" s="43"/>
      <c r="BL370" s="44"/>
    </row>
    <row r="371" spans="58:64" x14ac:dyDescent="0.25">
      <c r="BF371" s="43"/>
      <c r="BH371" s="42" t="str">
        <f>UPC!C135</f>
        <v>Consultes al servei d'informació de la UPC</v>
      </c>
      <c r="BI371" s="38">
        <f>UPC!H135</f>
        <v>7.1957671957671956E-2</v>
      </c>
      <c r="BK371" s="43"/>
      <c r="BL371" s="44"/>
    </row>
    <row r="372" spans="58:64" x14ac:dyDescent="0.25">
      <c r="BF372" s="43"/>
      <c r="BH372" s="42" t="str">
        <f>UPC!C136</f>
        <v>Altres</v>
      </c>
      <c r="BI372" s="38">
        <f>UPC!H136</f>
        <v>3.4567901234567898E-2</v>
      </c>
      <c r="BK372" s="43"/>
      <c r="BL372" s="44"/>
    </row>
    <row r="373" spans="58:64" x14ac:dyDescent="0.25">
      <c r="BF373" s="43"/>
      <c r="BI373" s="38"/>
      <c r="BK373" s="43"/>
      <c r="BL373" s="44"/>
    </row>
    <row r="374" spans="58:64" x14ac:dyDescent="0.25">
      <c r="BF374" s="43"/>
      <c r="BG374" s="43"/>
      <c r="BH374" s="43"/>
      <c r="BI374" s="44"/>
      <c r="BJ374" s="43"/>
      <c r="BK374" s="43"/>
      <c r="BL374" s="44"/>
    </row>
    <row r="375" spans="58:64" x14ac:dyDescent="0.25">
      <c r="BF375" s="43"/>
      <c r="BG375" s="43"/>
      <c r="BH375" s="43"/>
      <c r="BI375" s="44"/>
      <c r="BJ375" s="43"/>
      <c r="BK375" s="43"/>
      <c r="BL375" s="44"/>
    </row>
    <row r="376" spans="58:64" x14ac:dyDescent="0.25">
      <c r="BF376" s="43"/>
      <c r="BG376" s="43"/>
      <c r="BH376" s="43"/>
      <c r="BI376" s="44"/>
      <c r="BJ376" s="43"/>
      <c r="BK376" s="43"/>
      <c r="BL376" s="44"/>
    </row>
    <row r="379" spans="58:64" x14ac:dyDescent="0.25">
      <c r="BF379" s="43"/>
    </row>
    <row r="380" spans="58:64" x14ac:dyDescent="0.25">
      <c r="BF380" s="43"/>
      <c r="BI380" s="42" t="str">
        <f>UPC!H142</f>
        <v>% (*)</v>
      </c>
    </row>
    <row r="381" spans="58:64" x14ac:dyDescent="0.25">
      <c r="BF381" s="43"/>
      <c r="BH381" s="42" t="str">
        <f>UPC!C143</f>
        <v>Facebook</v>
      </c>
      <c r="BI381" s="70">
        <f>UPC!H143</f>
        <v>0.91463844797178129</v>
      </c>
    </row>
    <row r="382" spans="58:64" x14ac:dyDescent="0.25">
      <c r="BF382" s="43"/>
      <c r="BH382" s="42" t="str">
        <f>UPC!C144</f>
        <v>Tuenti</v>
      </c>
      <c r="BI382" s="70">
        <f>UPC!H144</f>
        <v>0.12627865961199294</v>
      </c>
    </row>
    <row r="383" spans="58:64" x14ac:dyDescent="0.25">
      <c r="BF383" s="43"/>
      <c r="BH383" s="42" t="str">
        <f>UPC!C145</f>
        <v>Google+</v>
      </c>
      <c r="BI383" s="70">
        <f>UPC!H145</f>
        <v>0.26137566137566137</v>
      </c>
    </row>
    <row r="384" spans="58:64" x14ac:dyDescent="0.25">
      <c r="BF384" s="43"/>
      <c r="BH384" s="42" t="str">
        <f>UPC!C146</f>
        <v>Twitter</v>
      </c>
      <c r="BI384" s="70">
        <f>UPC!H146</f>
        <v>0.32733686067019402</v>
      </c>
    </row>
    <row r="385" spans="58:62" x14ac:dyDescent="0.25">
      <c r="BF385" s="43"/>
      <c r="BH385" s="42" t="str">
        <f>UPC!C147</f>
        <v>Youtube</v>
      </c>
      <c r="BI385" s="70">
        <f>UPC!H147</f>
        <v>0.57636684303350971</v>
      </c>
    </row>
    <row r="386" spans="58:62" x14ac:dyDescent="0.25">
      <c r="BF386" s="43"/>
      <c r="BH386" s="42" t="str">
        <f>UPC!C148</f>
        <v>Altres</v>
      </c>
      <c r="BI386" s="70">
        <f>UPC!H148</f>
        <v>3.1746031746031744E-2</v>
      </c>
    </row>
    <row r="387" spans="58:62" x14ac:dyDescent="0.25">
      <c r="BF387" s="43"/>
    </row>
    <row r="388" spans="58:62" x14ac:dyDescent="0.25">
      <c r="BF388" s="43"/>
      <c r="BG388" s="43"/>
      <c r="BH388" s="43"/>
      <c r="BI388" s="43"/>
      <c r="BJ388" s="43"/>
    </row>
    <row r="389" spans="58:62" x14ac:dyDescent="0.25">
      <c r="BF389" s="43"/>
      <c r="BG389" s="43"/>
      <c r="BH389" s="43"/>
      <c r="BI389" s="43"/>
      <c r="BJ389" s="43"/>
    </row>
  </sheetData>
  <mergeCells count="4">
    <mergeCell ref="B2:P2"/>
    <mergeCell ref="BG272:BG275"/>
    <mergeCell ref="D4:M4"/>
    <mergeCell ref="BG310:BG312"/>
  </mergeCells>
  <pageMargins left="0.7" right="0.7" top="0.75" bottom="0.75" header="0.3" footer="0.3"/>
  <pageSetup paperSize="9" scale="59" orientation="portrait" horizontalDpi="200" verticalDpi="200" r:id="rId1"/>
  <rowBreaks count="3" manualBreakCount="3">
    <brk id="165" max="15" man="1"/>
    <brk id="244" max="15" man="1"/>
    <brk id="319" max="15" man="1"/>
  </rowBreaks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K389"/>
  <sheetViews>
    <sheetView zoomScale="85" zoomScaleNormal="85" workbookViewId="0">
      <pane ySplit="5" topLeftCell="A6" activePane="bottomLeft" state="frozen"/>
      <selection pane="bottomLeft"/>
    </sheetView>
  </sheetViews>
  <sheetFormatPr baseColWidth="10" defaultColWidth="9.140625" defaultRowHeight="15" x14ac:dyDescent="0.25"/>
  <cols>
    <col min="1" max="1" width="1.140625" style="42" customWidth="1"/>
    <col min="2" max="4" width="8.7109375" style="42" customWidth="1"/>
    <col min="5" max="7" width="7.140625" style="42" customWidth="1"/>
    <col min="8" max="16" width="8.7109375" style="42" customWidth="1"/>
    <col min="17" max="17" width="8.7109375" style="43" customWidth="1"/>
    <col min="18" max="18" width="7.42578125" style="43" customWidth="1"/>
    <col min="19" max="86" width="8.5703125" style="43" customWidth="1"/>
    <col min="87" max="93" width="8.5703125" style="42" customWidth="1"/>
    <col min="94" max="94" width="2" style="42" customWidth="1"/>
    <col min="95" max="95" width="5.140625" style="42" customWidth="1"/>
    <col min="96" max="96" width="10.7109375" style="53" customWidth="1"/>
    <col min="97" max="97" width="17" style="42" customWidth="1"/>
    <col min="98" max="99" width="9.140625" style="42" customWidth="1"/>
    <col min="100" max="100" width="9.140625" style="38" customWidth="1"/>
    <col min="101" max="104" width="9.140625" style="42" customWidth="1"/>
    <col min="105" max="136" width="9.5703125" style="42" customWidth="1"/>
    <col min="137" max="137" width="5.140625" style="42" customWidth="1"/>
    <col min="138" max="138" width="9.140625" style="42"/>
    <col min="139" max="139" width="17" style="42" customWidth="1"/>
    <col min="140" max="141" width="9.140625" style="42"/>
    <col min="142" max="142" width="9.140625" style="38" customWidth="1"/>
    <col min="143" max="146" width="9.140625" style="42" customWidth="1"/>
    <col min="147" max="157" width="9.140625" style="42"/>
    <col min="158" max="163" width="9.140625" style="43"/>
    <col min="164" max="16384" width="9.140625" style="42"/>
  </cols>
  <sheetData>
    <row r="1" spans="2:167" s="37" customFormat="1" ht="11.25" customHeight="1" x14ac:dyDescent="0.25"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R1" s="52"/>
      <c r="CS1" s="38"/>
      <c r="CT1" s="38"/>
      <c r="CU1" s="38"/>
      <c r="EI1" s="38"/>
      <c r="EJ1" s="38"/>
      <c r="EK1" s="38"/>
      <c r="FB1" s="39"/>
      <c r="FC1" s="39"/>
      <c r="FD1" s="39"/>
      <c r="FE1" s="39"/>
      <c r="FF1" s="39"/>
      <c r="FG1" s="39"/>
    </row>
    <row r="2" spans="2:167" s="37" customFormat="1" ht="27.75" customHeight="1" x14ac:dyDescent="0.25">
      <c r="B2" s="108" t="s">
        <v>121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R2" s="52"/>
      <c r="CU2" s="38"/>
      <c r="CV2" s="38"/>
      <c r="CW2" s="38"/>
      <c r="EK2" s="38"/>
      <c r="EL2" s="38"/>
      <c r="EM2" s="38"/>
      <c r="FD2" s="39"/>
      <c r="FE2" s="39"/>
      <c r="FF2" s="39"/>
      <c r="FG2" s="39"/>
      <c r="FH2" s="39"/>
      <c r="FI2" s="39"/>
    </row>
    <row r="3" spans="2:167" s="37" customFormat="1" ht="9.75" customHeight="1" x14ac:dyDescent="0.25"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R3" s="52"/>
      <c r="CS3" s="38"/>
      <c r="CT3" s="38"/>
      <c r="CU3" s="38"/>
      <c r="EI3" s="38"/>
      <c r="EJ3" s="38"/>
      <c r="EK3" s="38"/>
      <c r="FB3" s="39"/>
      <c r="FC3" s="39"/>
      <c r="FD3" s="39"/>
      <c r="FE3" s="39"/>
      <c r="FF3" s="39"/>
      <c r="FG3" s="39"/>
    </row>
    <row r="4" spans="2:167" s="37" customFormat="1" ht="27.75" customHeight="1" x14ac:dyDescent="0.25">
      <c r="F4" s="86" t="s">
        <v>122</v>
      </c>
      <c r="G4" s="86"/>
      <c r="H4" s="86"/>
      <c r="I4" s="86"/>
      <c r="J4" s="86"/>
      <c r="K4" s="86"/>
      <c r="L4" s="86"/>
      <c r="M4" s="86"/>
      <c r="N4" s="86"/>
      <c r="O4" s="40"/>
      <c r="P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1"/>
      <c r="CR4" s="41"/>
      <c r="CV4" s="52"/>
      <c r="CW4" s="38"/>
      <c r="CX4" s="38"/>
      <c r="CY4" s="38"/>
      <c r="EM4" s="38"/>
      <c r="EN4" s="38"/>
      <c r="EO4" s="38"/>
      <c r="FF4" s="39"/>
      <c r="FG4" s="39"/>
      <c r="FH4" s="39"/>
      <c r="FI4" s="39"/>
      <c r="FJ4" s="39"/>
      <c r="FK4" s="39"/>
    </row>
    <row r="5" spans="2:167" ht="6" customHeight="1" x14ac:dyDescent="0.25">
      <c r="CS5" s="38"/>
      <c r="CT5" s="38"/>
      <c r="CU5" s="38"/>
      <c r="EI5" s="38"/>
      <c r="EJ5" s="38"/>
      <c r="EK5" s="38"/>
    </row>
    <row r="6" spans="2:167" x14ac:dyDescent="0.25">
      <c r="CS6" s="38"/>
      <c r="CT6" s="38"/>
      <c r="CU6" s="38"/>
    </row>
    <row r="7" spans="2:167" x14ac:dyDescent="0.25">
      <c r="CS7" s="38"/>
      <c r="CT7" s="38"/>
      <c r="CU7" s="38"/>
      <c r="CV7" s="42"/>
      <c r="CY7" s="54"/>
      <c r="CZ7" s="54"/>
    </row>
    <row r="8" spans="2:167" x14ac:dyDescent="0.25">
      <c r="CS8" s="38"/>
      <c r="CT8" s="38"/>
      <c r="CU8" s="38"/>
      <c r="CV8" s="42"/>
      <c r="CW8" s="54"/>
      <c r="EI8" s="38"/>
      <c r="EL8" s="42"/>
      <c r="EY8" s="43"/>
      <c r="EZ8" s="43"/>
      <c r="FA8" s="43"/>
      <c r="FE8" s="42"/>
      <c r="FF8" s="42"/>
      <c r="FG8" s="42"/>
    </row>
    <row r="9" spans="2:167" x14ac:dyDescent="0.25">
      <c r="CR9" s="67"/>
      <c r="CS9" s="44"/>
      <c r="CT9" s="44"/>
      <c r="CU9" s="44"/>
      <c r="CV9" s="43"/>
      <c r="CW9" s="63"/>
      <c r="CX9" s="43"/>
      <c r="CY9" s="43"/>
      <c r="EI9" s="38"/>
      <c r="EL9" s="42"/>
      <c r="EY9" s="43"/>
      <c r="EZ9" s="43"/>
      <c r="FA9" s="43"/>
      <c r="FE9" s="42"/>
      <c r="FF9" s="42"/>
      <c r="FG9" s="42"/>
    </row>
    <row r="10" spans="2:167" x14ac:dyDescent="0.25">
      <c r="CR10" s="52" t="s">
        <v>82</v>
      </c>
      <c r="CS10" s="55" t="s">
        <v>2</v>
      </c>
      <c r="CT10" s="55" t="s">
        <v>3</v>
      </c>
      <c r="CV10" s="52" t="s">
        <v>83</v>
      </c>
      <c r="CW10" s="55" t="s">
        <v>2</v>
      </c>
      <c r="CX10" s="55" t="s">
        <v>3</v>
      </c>
      <c r="CY10" s="43"/>
      <c r="EI10" s="38"/>
      <c r="EL10" s="42"/>
      <c r="EY10" s="43"/>
      <c r="EZ10" s="43"/>
      <c r="FA10" s="43"/>
      <c r="FE10" s="42"/>
      <c r="FF10" s="42"/>
      <c r="FG10" s="42"/>
    </row>
    <row r="11" spans="2:167" x14ac:dyDescent="0.25">
      <c r="CR11" s="53" t="s">
        <v>120</v>
      </c>
      <c r="CS11" s="54">
        <v>0.57352941176470584</v>
      </c>
      <c r="CT11" s="54">
        <v>0.4264705882352941</v>
      </c>
      <c r="CV11" s="53" t="s">
        <v>120</v>
      </c>
      <c r="CW11" s="54">
        <v>0.7</v>
      </c>
      <c r="CX11" s="54">
        <v>0.3</v>
      </c>
      <c r="CY11" s="43"/>
      <c r="EI11" s="38"/>
      <c r="EL11" s="42"/>
      <c r="EY11" s="43"/>
      <c r="EZ11" s="43"/>
      <c r="FA11" s="43"/>
      <c r="FE11" s="42"/>
      <c r="FF11" s="42"/>
      <c r="FG11" s="42"/>
    </row>
    <row r="12" spans="2:167" x14ac:dyDescent="0.25">
      <c r="CR12" s="53" t="s">
        <v>153</v>
      </c>
      <c r="CS12" s="70">
        <v>0.57099999999999995</v>
      </c>
      <c r="CT12" s="70">
        <v>0.42899999999999999</v>
      </c>
      <c r="CV12" s="79" t="s">
        <v>153</v>
      </c>
      <c r="CW12" s="70">
        <v>0.77400000000000002</v>
      </c>
      <c r="CX12" s="70">
        <v>0.22600000000000001</v>
      </c>
      <c r="CY12" s="43"/>
      <c r="EI12" s="38"/>
      <c r="EL12" s="42"/>
      <c r="EY12" s="43"/>
      <c r="EZ12" s="43"/>
      <c r="FA12" s="43"/>
      <c r="FE12" s="42"/>
      <c r="FF12" s="42"/>
      <c r="FG12" s="42"/>
    </row>
    <row r="13" spans="2:167" x14ac:dyDescent="0.25">
      <c r="CK13" s="43"/>
      <c r="CL13" s="43"/>
      <c r="CM13" s="43"/>
      <c r="CN13" s="43"/>
      <c r="CO13" s="43"/>
      <c r="CP13" s="43"/>
      <c r="CQ13" s="43"/>
      <c r="CR13" s="67"/>
      <c r="CS13" s="43"/>
      <c r="CT13" s="43"/>
      <c r="CU13" s="44"/>
      <c r="CV13" s="43"/>
      <c r="CW13" s="43"/>
      <c r="CX13" s="43"/>
      <c r="CY13" s="43"/>
      <c r="CZ13" s="43"/>
      <c r="EI13" s="38"/>
      <c r="EL13" s="42"/>
      <c r="EY13" s="43"/>
      <c r="EZ13" s="43"/>
      <c r="FA13" s="43"/>
      <c r="FE13" s="42"/>
      <c r="FF13" s="42"/>
      <c r="FG13" s="42"/>
    </row>
    <row r="14" spans="2:167" x14ac:dyDescent="0.25">
      <c r="CK14" s="43"/>
      <c r="CL14" s="43"/>
      <c r="CM14" s="43"/>
      <c r="CN14" s="43"/>
      <c r="CO14" s="43"/>
      <c r="CP14" s="43"/>
      <c r="CQ14" s="43"/>
      <c r="CR14" s="67"/>
      <c r="CS14" s="43"/>
      <c r="CT14" s="43"/>
      <c r="CU14" s="44"/>
      <c r="CV14" s="43"/>
      <c r="CW14" s="43"/>
      <c r="CX14" s="43"/>
      <c r="CY14" s="43"/>
      <c r="CZ14" s="43"/>
      <c r="EI14" s="38"/>
      <c r="EL14" s="42"/>
      <c r="EY14" s="43"/>
      <c r="EZ14" s="43"/>
      <c r="FA14" s="43"/>
      <c r="FE14" s="42"/>
      <c r="FF14" s="42"/>
      <c r="FG14" s="42"/>
    </row>
    <row r="15" spans="2:167" x14ac:dyDescent="0.25">
      <c r="CK15" s="43"/>
      <c r="CL15" s="43"/>
      <c r="CM15" s="43"/>
      <c r="CN15" s="43"/>
      <c r="CO15" s="43"/>
      <c r="CP15" s="43"/>
      <c r="CQ15" s="43"/>
      <c r="CR15" s="67"/>
      <c r="CS15" s="43"/>
      <c r="CT15" s="43"/>
      <c r="CU15" s="44"/>
      <c r="CV15" s="43"/>
      <c r="CW15" s="43"/>
      <c r="CX15" s="43"/>
      <c r="CY15" s="43"/>
      <c r="CZ15" s="43"/>
      <c r="EI15" s="38"/>
      <c r="EL15" s="42"/>
      <c r="EY15" s="43"/>
      <c r="EZ15" s="43"/>
      <c r="FA15" s="43"/>
      <c r="FE15" s="42"/>
      <c r="FF15" s="42"/>
      <c r="FG15" s="42"/>
    </row>
    <row r="16" spans="2:167" x14ac:dyDescent="0.25">
      <c r="CK16" s="43"/>
      <c r="CL16" s="43"/>
      <c r="CM16" s="43"/>
      <c r="CN16" s="43"/>
      <c r="CO16" s="43"/>
      <c r="CP16" s="43"/>
      <c r="CQ16" s="43"/>
      <c r="CR16" s="53" t="s">
        <v>81</v>
      </c>
      <c r="CS16" s="55" t="s">
        <v>2</v>
      </c>
      <c r="CT16" s="55" t="s">
        <v>3</v>
      </c>
      <c r="CU16" s="38"/>
      <c r="CV16" s="43"/>
      <c r="CW16" s="43"/>
      <c r="CX16" s="43"/>
      <c r="CY16" s="43"/>
      <c r="CZ16" s="43"/>
      <c r="EI16" s="38"/>
      <c r="EL16" s="42"/>
      <c r="EY16" s="43"/>
      <c r="EZ16" s="43"/>
      <c r="FA16" s="43"/>
      <c r="FE16" s="42"/>
      <c r="FF16" s="42"/>
      <c r="FG16" s="42"/>
    </row>
    <row r="17" spans="89:163" x14ac:dyDescent="0.25">
      <c r="CK17" s="43"/>
      <c r="CL17" s="43"/>
      <c r="CM17" s="43"/>
      <c r="CN17" s="43"/>
      <c r="CO17" s="43"/>
      <c r="CP17" s="43"/>
      <c r="CQ17" s="43"/>
      <c r="CR17" s="53" t="s">
        <v>120</v>
      </c>
      <c r="CS17" s="54">
        <v>1</v>
      </c>
      <c r="CT17" s="54">
        <v>0</v>
      </c>
      <c r="CU17" s="38"/>
      <c r="CV17" s="43"/>
      <c r="CW17" s="43"/>
      <c r="CX17" s="43"/>
      <c r="CY17" s="43"/>
      <c r="CZ17" s="43"/>
      <c r="EI17" s="38"/>
      <c r="EL17" s="42"/>
      <c r="EY17" s="43"/>
      <c r="EZ17" s="43"/>
      <c r="FA17" s="43"/>
      <c r="FE17" s="42"/>
      <c r="FF17" s="42"/>
      <c r="FG17" s="42"/>
    </row>
    <row r="18" spans="89:163" x14ac:dyDescent="0.25">
      <c r="CK18" s="43"/>
      <c r="CL18" s="43"/>
      <c r="CM18" s="43"/>
      <c r="CN18" s="43"/>
      <c r="CO18" s="43"/>
      <c r="CP18" s="43"/>
      <c r="CQ18" s="43"/>
      <c r="CR18" s="53" t="s">
        <v>153</v>
      </c>
      <c r="CS18" s="70">
        <v>0.875</v>
      </c>
      <c r="CT18" s="70">
        <v>0.125</v>
      </c>
      <c r="CU18" s="38"/>
      <c r="CV18" s="43"/>
      <c r="CW18" s="43"/>
      <c r="CX18" s="43"/>
      <c r="CY18" s="43"/>
      <c r="CZ18" s="43"/>
      <c r="EI18" s="38"/>
      <c r="EL18" s="42"/>
      <c r="EY18" s="43"/>
      <c r="EZ18" s="43"/>
      <c r="FA18" s="43"/>
      <c r="FE18" s="42"/>
      <c r="FF18" s="42"/>
      <c r="FG18" s="42"/>
    </row>
    <row r="19" spans="89:163" x14ac:dyDescent="0.25">
      <c r="CK19" s="43"/>
      <c r="CL19" s="43"/>
      <c r="CM19" s="43"/>
      <c r="CN19" s="43"/>
      <c r="CO19" s="43"/>
      <c r="CP19" s="43"/>
      <c r="CQ19" s="43"/>
      <c r="CR19" s="67"/>
      <c r="CS19" s="43"/>
      <c r="CT19" s="43"/>
      <c r="CU19" s="44"/>
      <c r="CV19" s="43"/>
      <c r="CW19" s="43"/>
      <c r="CX19" s="43"/>
      <c r="CY19" s="43"/>
      <c r="CZ19" s="43"/>
    </row>
    <row r="20" spans="89:163" x14ac:dyDescent="0.25">
      <c r="CK20" s="43"/>
      <c r="CL20" s="43"/>
      <c r="CM20" s="43"/>
      <c r="CN20" s="43"/>
      <c r="CO20" s="43"/>
      <c r="CP20" s="43"/>
      <c r="CQ20" s="43"/>
      <c r="CR20" s="67"/>
      <c r="CS20" s="43"/>
      <c r="CT20" s="43"/>
      <c r="CU20" s="44"/>
      <c r="CV20" s="43"/>
      <c r="CW20" s="43"/>
      <c r="CX20" s="43"/>
      <c r="CY20" s="43"/>
      <c r="CZ20" s="43"/>
    </row>
    <row r="21" spans="89:163" x14ac:dyDescent="0.25">
      <c r="CK21" s="43"/>
      <c r="CL21" s="43"/>
      <c r="CM21" s="43"/>
      <c r="CN21" s="43"/>
      <c r="CO21" s="43"/>
      <c r="CP21" s="43"/>
      <c r="CQ21" s="43"/>
      <c r="CR21" s="67"/>
      <c r="CS21" s="43"/>
      <c r="CT21" s="43"/>
      <c r="CU21" s="44"/>
      <c r="CV21" s="43"/>
      <c r="CW21" s="43"/>
      <c r="CX21" s="43"/>
      <c r="CY21" s="43"/>
      <c r="CZ21" s="43"/>
    </row>
    <row r="22" spans="89:163" x14ac:dyDescent="0.25">
      <c r="CK22" s="43"/>
      <c r="CL22" s="43"/>
      <c r="CM22" s="43"/>
      <c r="CN22" s="43"/>
      <c r="CO22" s="43"/>
      <c r="CP22" s="43"/>
      <c r="CQ22" s="43"/>
      <c r="CR22" s="52" t="s">
        <v>84</v>
      </c>
      <c r="CS22" s="55" t="s">
        <v>2</v>
      </c>
      <c r="CT22" s="55" t="s">
        <v>3</v>
      </c>
      <c r="CV22" s="52" t="s">
        <v>85</v>
      </c>
      <c r="CW22" s="55" t="s">
        <v>2</v>
      </c>
      <c r="CX22" s="55" t="s">
        <v>3</v>
      </c>
      <c r="CY22" s="43"/>
      <c r="CZ22" s="43"/>
    </row>
    <row r="23" spans="89:163" x14ac:dyDescent="0.25">
      <c r="CK23" s="43"/>
      <c r="CL23" s="43"/>
      <c r="CM23" s="43"/>
      <c r="CN23" s="43"/>
      <c r="CO23" s="43"/>
      <c r="CP23" s="43"/>
      <c r="CQ23" s="43"/>
      <c r="CR23" s="53" t="s">
        <v>120</v>
      </c>
      <c r="CS23" s="54">
        <v>0.80110000000000003</v>
      </c>
      <c r="CT23" s="54">
        <v>0.1988</v>
      </c>
      <c r="CV23" s="53" t="s">
        <v>120</v>
      </c>
      <c r="CW23" s="54">
        <v>0.79239999999999999</v>
      </c>
      <c r="CX23" s="54">
        <v>0.20749999999999999</v>
      </c>
      <c r="CY23" s="43"/>
      <c r="CZ23" s="43"/>
    </row>
    <row r="24" spans="89:163" x14ac:dyDescent="0.25">
      <c r="CK24" s="43"/>
      <c r="CL24" s="43"/>
      <c r="CM24" s="43"/>
      <c r="CN24" s="43"/>
      <c r="CO24" s="43"/>
      <c r="CP24" s="43"/>
      <c r="CQ24" s="43"/>
      <c r="CR24" s="53" t="s">
        <v>153</v>
      </c>
      <c r="CS24" s="54">
        <v>0.81699999999999995</v>
      </c>
      <c r="CT24" s="54">
        <v>0.183</v>
      </c>
      <c r="CV24" s="53" t="s">
        <v>153</v>
      </c>
      <c r="CW24" s="54">
        <v>0.77300000000000002</v>
      </c>
      <c r="CX24" s="54">
        <v>0.22700000000000001</v>
      </c>
      <c r="CY24" s="43"/>
      <c r="CZ24" s="43"/>
    </row>
    <row r="25" spans="89:163" x14ac:dyDescent="0.25">
      <c r="CK25" s="43"/>
      <c r="CL25" s="43"/>
      <c r="CM25" s="43"/>
      <c r="CN25" s="43"/>
      <c r="CO25" s="43"/>
      <c r="CP25" s="43"/>
      <c r="CQ25" s="43"/>
      <c r="CR25" s="67"/>
      <c r="CS25" s="63"/>
      <c r="CT25" s="63"/>
      <c r="CU25" s="43"/>
      <c r="CV25" s="67"/>
      <c r="CW25" s="63"/>
      <c r="CX25" s="63"/>
      <c r="CY25" s="43"/>
      <c r="CZ25" s="43"/>
    </row>
    <row r="26" spans="89:163" x14ac:dyDescent="0.25">
      <c r="CK26" s="43"/>
      <c r="CL26" s="43"/>
      <c r="CM26" s="43"/>
      <c r="CN26" s="43"/>
      <c r="CO26" s="43"/>
      <c r="CP26" s="43"/>
      <c r="CQ26" s="43"/>
      <c r="CR26" s="67"/>
      <c r="CS26" s="63"/>
      <c r="CT26" s="63"/>
      <c r="CU26" s="43"/>
      <c r="CV26" s="67"/>
      <c r="CW26" s="63"/>
      <c r="CX26" s="63"/>
      <c r="CY26" s="43"/>
      <c r="CZ26" s="43"/>
    </row>
    <row r="27" spans="89:163" x14ac:dyDescent="0.25">
      <c r="CK27" s="43"/>
      <c r="CL27" s="43"/>
      <c r="CM27" s="43"/>
      <c r="CN27" s="43"/>
      <c r="CO27" s="43"/>
      <c r="CP27" s="43"/>
      <c r="CQ27" s="43"/>
      <c r="CR27" s="67"/>
      <c r="CS27" s="63"/>
      <c r="CT27" s="63"/>
      <c r="CU27" s="43"/>
      <c r="CV27" s="67"/>
      <c r="CW27" s="63"/>
      <c r="CX27" s="63"/>
      <c r="CY27" s="43"/>
      <c r="CZ27" s="43"/>
    </row>
    <row r="28" spans="89:163" x14ac:dyDescent="0.25">
      <c r="CS28" s="54"/>
      <c r="CT28" s="54"/>
      <c r="CV28" s="53"/>
      <c r="CW28" s="54"/>
      <c r="CX28" s="54"/>
    </row>
    <row r="29" spans="89:163" x14ac:dyDescent="0.25">
      <c r="CS29" s="54"/>
      <c r="CT29" s="54"/>
      <c r="CV29" s="53"/>
      <c r="CW29" s="54"/>
      <c r="CX29" s="54"/>
    </row>
    <row r="30" spans="89:163" x14ac:dyDescent="0.25">
      <c r="CS30" s="54"/>
      <c r="CT30" s="54"/>
      <c r="CV30" s="53"/>
      <c r="CW30" s="54"/>
      <c r="CX30" s="54"/>
    </row>
    <row r="31" spans="89:163" x14ac:dyDescent="0.25">
      <c r="CS31" s="54"/>
      <c r="CT31" s="54"/>
      <c r="CV31" s="53"/>
      <c r="CW31" s="54"/>
      <c r="CX31" s="54"/>
    </row>
    <row r="32" spans="89:163" x14ac:dyDescent="0.25">
      <c r="CL32" s="43"/>
      <c r="CM32" s="43"/>
      <c r="CN32" s="43"/>
      <c r="CO32" s="43"/>
      <c r="CP32" s="43"/>
      <c r="CQ32" s="43"/>
      <c r="CR32" s="67"/>
      <c r="CS32" s="63"/>
      <c r="CT32" s="63"/>
      <c r="CU32" s="43"/>
      <c r="CV32" s="67"/>
      <c r="CW32" s="63"/>
      <c r="CX32" s="63"/>
      <c r="CY32" s="43"/>
    </row>
    <row r="33" spans="90:104" x14ac:dyDescent="0.25">
      <c r="CL33" s="43"/>
      <c r="CM33" s="43"/>
      <c r="CN33" s="43"/>
      <c r="CO33" s="43"/>
      <c r="CP33" s="43"/>
      <c r="CQ33" s="43"/>
      <c r="CR33" s="67"/>
      <c r="CS33" s="63"/>
      <c r="CT33" s="63"/>
      <c r="CU33" s="43"/>
      <c r="CV33" s="67"/>
      <c r="CW33" s="63"/>
      <c r="CX33" s="63"/>
      <c r="CY33" s="43"/>
    </row>
    <row r="34" spans="90:104" x14ac:dyDescent="0.25">
      <c r="CL34" s="43"/>
      <c r="CM34" s="43"/>
      <c r="CN34" s="43"/>
      <c r="CO34" s="43"/>
      <c r="CP34" s="43"/>
      <c r="CQ34" s="43"/>
      <c r="CR34" s="67"/>
      <c r="CS34" s="43"/>
      <c r="CT34" s="43"/>
      <c r="CU34" s="44"/>
      <c r="CV34" s="43"/>
      <c r="CW34" s="43"/>
      <c r="CX34" s="43"/>
      <c r="CY34" s="43"/>
    </row>
    <row r="35" spans="90:104" x14ac:dyDescent="0.25">
      <c r="CL35" s="43"/>
      <c r="CM35" s="43"/>
      <c r="CN35" s="43"/>
      <c r="CO35" s="43"/>
      <c r="CP35" s="43"/>
      <c r="CQ35" s="43"/>
      <c r="CR35" s="67"/>
      <c r="CS35" s="43"/>
      <c r="CT35" s="43"/>
      <c r="CU35" s="44"/>
      <c r="CV35" s="43"/>
      <c r="CW35" s="43"/>
      <c r="CX35" s="43"/>
      <c r="CY35" s="43"/>
    </row>
    <row r="36" spans="90:104" x14ac:dyDescent="0.25">
      <c r="CL36" s="43"/>
      <c r="CM36" s="43"/>
      <c r="CN36" s="43"/>
      <c r="CO36" s="43"/>
      <c r="CP36" s="43"/>
      <c r="CQ36" s="43"/>
      <c r="CR36" s="67"/>
      <c r="CS36" s="43"/>
      <c r="CT36" s="43"/>
      <c r="CU36" s="44"/>
      <c r="CV36" s="43"/>
      <c r="CW36" s="43"/>
      <c r="CX36" s="43"/>
      <c r="CY36" s="43"/>
    </row>
    <row r="37" spans="90:104" x14ac:dyDescent="0.25">
      <c r="CL37" s="43"/>
      <c r="CM37" s="43"/>
      <c r="CN37" s="43"/>
      <c r="CO37" s="43"/>
      <c r="CP37" s="43"/>
      <c r="CQ37" s="43"/>
      <c r="CR37" s="52" t="s">
        <v>86</v>
      </c>
      <c r="CS37" s="55" t="s">
        <v>2</v>
      </c>
      <c r="CT37" s="55" t="s">
        <v>3</v>
      </c>
      <c r="CU37" s="38"/>
      <c r="CV37" s="52" t="s">
        <v>87</v>
      </c>
      <c r="CW37" s="55" t="s">
        <v>2</v>
      </c>
      <c r="CX37" s="55" t="s">
        <v>3</v>
      </c>
      <c r="CY37" s="43"/>
    </row>
    <row r="38" spans="90:104" x14ac:dyDescent="0.25">
      <c r="CL38" s="43"/>
      <c r="CM38" s="43"/>
      <c r="CN38" s="43"/>
      <c r="CO38" s="43"/>
      <c r="CP38" s="43"/>
      <c r="CQ38" s="43"/>
      <c r="CR38" s="53" t="s">
        <v>120</v>
      </c>
      <c r="CS38" s="54">
        <v>0.65369999999999995</v>
      </c>
      <c r="CT38" s="54">
        <v>0.34620000000000001</v>
      </c>
      <c r="CU38" s="38"/>
      <c r="CV38" s="53" t="s">
        <v>120</v>
      </c>
      <c r="CW38" s="54">
        <v>0.87629999999999997</v>
      </c>
      <c r="CX38" s="54">
        <v>0.1236</v>
      </c>
      <c r="CY38" s="43"/>
    </row>
    <row r="39" spans="90:104" x14ac:dyDescent="0.25">
      <c r="CL39" s="43"/>
      <c r="CM39" s="43"/>
      <c r="CN39" s="43"/>
      <c r="CO39" s="43"/>
      <c r="CP39" s="43"/>
      <c r="CQ39" s="43"/>
      <c r="CR39" s="53" t="s">
        <v>153</v>
      </c>
      <c r="CS39" s="54">
        <v>0.626</v>
      </c>
      <c r="CT39" s="54">
        <v>0.374</v>
      </c>
      <c r="CU39" s="38"/>
      <c r="CV39" s="53" t="s">
        <v>153</v>
      </c>
      <c r="CW39" s="54">
        <v>0.80800000000000005</v>
      </c>
      <c r="CX39" s="54">
        <v>0.192</v>
      </c>
      <c r="CY39" s="43"/>
    </row>
    <row r="40" spans="90:104" x14ac:dyDescent="0.25">
      <c r="CL40" s="43"/>
      <c r="CM40" s="43"/>
      <c r="CN40" s="43"/>
      <c r="CO40" s="43"/>
      <c r="CP40" s="43"/>
      <c r="CQ40" s="43"/>
      <c r="CR40" s="67"/>
      <c r="CS40" s="63"/>
      <c r="CT40" s="63"/>
      <c r="CU40" s="44"/>
      <c r="CV40" s="67"/>
      <c r="CW40" s="63"/>
      <c r="CX40" s="63"/>
      <c r="CY40" s="43"/>
    </row>
    <row r="41" spans="90:104" x14ac:dyDescent="0.25">
      <c r="CL41" s="43"/>
      <c r="CM41" s="43"/>
      <c r="CN41" s="43"/>
      <c r="CO41" s="43"/>
      <c r="CP41" s="43"/>
      <c r="CQ41" s="43"/>
      <c r="CR41" s="67"/>
      <c r="CS41" s="63"/>
      <c r="CT41" s="63"/>
      <c r="CU41" s="44"/>
      <c r="CV41" s="67"/>
      <c r="CW41" s="63"/>
      <c r="CX41" s="63"/>
      <c r="CY41" s="43"/>
    </row>
    <row r="42" spans="90:104" x14ac:dyDescent="0.25">
      <c r="CL42" s="43"/>
      <c r="CM42" s="43"/>
      <c r="CN42" s="43"/>
      <c r="CO42" s="43"/>
      <c r="CP42" s="43"/>
      <c r="CQ42" s="43"/>
      <c r="CR42" s="67"/>
      <c r="CS42" s="63"/>
      <c r="CT42" s="63"/>
      <c r="CU42" s="44"/>
      <c r="CV42" s="67"/>
      <c r="CW42" s="63"/>
      <c r="CX42" s="63"/>
      <c r="CY42" s="43"/>
    </row>
    <row r="43" spans="90:104" x14ac:dyDescent="0.25">
      <c r="CL43" s="43"/>
      <c r="CM43" s="43"/>
      <c r="CN43" s="43"/>
      <c r="CO43" s="43"/>
      <c r="CP43" s="43"/>
      <c r="CQ43" s="43"/>
      <c r="CR43" s="67"/>
      <c r="CS43" s="63"/>
      <c r="CT43" s="63"/>
      <c r="CU43" s="44"/>
      <c r="CV43" s="67"/>
      <c r="CW43" s="63"/>
      <c r="CX43" s="63"/>
      <c r="CY43" s="43"/>
    </row>
    <row r="44" spans="90:104" x14ac:dyDescent="0.25">
      <c r="CS44" s="54"/>
      <c r="CT44" s="54"/>
      <c r="CU44" s="38"/>
      <c r="CV44" s="53"/>
      <c r="CW44" s="54"/>
      <c r="CX44" s="54"/>
    </row>
    <row r="45" spans="90:104" x14ac:dyDescent="0.25">
      <c r="CS45" s="54"/>
      <c r="CT45" s="54"/>
      <c r="CU45" s="38"/>
      <c r="CV45" s="53"/>
      <c r="CW45" s="54"/>
      <c r="CX45" s="54"/>
    </row>
    <row r="46" spans="90:104" x14ac:dyDescent="0.25">
      <c r="CS46" s="54"/>
      <c r="CT46" s="54"/>
      <c r="CU46" s="38"/>
      <c r="CV46" s="53"/>
      <c r="CW46" s="54"/>
      <c r="CX46" s="54"/>
    </row>
    <row r="47" spans="90:104" x14ac:dyDescent="0.25">
      <c r="CS47" s="54"/>
      <c r="CT47" s="54"/>
      <c r="CU47" s="38"/>
      <c r="CV47" s="53"/>
      <c r="CW47" s="54"/>
      <c r="CX47" s="54"/>
    </row>
    <row r="48" spans="90:104" x14ac:dyDescent="0.25">
      <c r="CL48" s="43"/>
      <c r="CM48" s="43"/>
      <c r="CN48" s="43"/>
      <c r="CO48" s="43"/>
      <c r="CP48" s="43"/>
      <c r="CQ48" s="43"/>
      <c r="CR48" s="67"/>
      <c r="CS48" s="63"/>
      <c r="CT48" s="63"/>
      <c r="CU48" s="44"/>
      <c r="CV48" s="67"/>
      <c r="CW48" s="63"/>
      <c r="CX48" s="63"/>
      <c r="CY48" s="43"/>
      <c r="CZ48" s="43"/>
    </row>
    <row r="49" spans="90:163" x14ac:dyDescent="0.25">
      <c r="CL49" s="43"/>
      <c r="CM49" s="43"/>
      <c r="CN49" s="43"/>
      <c r="CO49" s="43"/>
      <c r="CP49" s="43"/>
      <c r="CQ49" s="43"/>
      <c r="CR49" s="67"/>
      <c r="CS49" s="43"/>
      <c r="CT49" s="43"/>
      <c r="CU49" s="44"/>
      <c r="CV49" s="43"/>
      <c r="CW49" s="43"/>
      <c r="CX49" s="43"/>
      <c r="CY49" s="43"/>
      <c r="CZ49" s="43"/>
    </row>
    <row r="50" spans="90:163" x14ac:dyDescent="0.25">
      <c r="CL50" s="43"/>
      <c r="CM50" s="43"/>
      <c r="CN50" s="43"/>
      <c r="CO50" s="43"/>
      <c r="CP50" s="43"/>
      <c r="CQ50" s="43"/>
      <c r="CR50" s="67"/>
      <c r="CS50" s="43"/>
      <c r="CT50" s="43"/>
      <c r="CU50" s="44"/>
      <c r="CV50" s="43"/>
      <c r="CW50" s="43"/>
      <c r="CX50" s="43"/>
      <c r="CY50" s="43"/>
      <c r="CZ50" s="43"/>
    </row>
    <row r="51" spans="90:163" x14ac:dyDescent="0.25">
      <c r="CL51" s="43"/>
      <c r="CM51" s="43"/>
      <c r="CN51" s="43"/>
      <c r="CO51" s="43"/>
      <c r="CP51" s="43"/>
      <c r="CQ51" s="43"/>
      <c r="CR51" s="67"/>
      <c r="CS51" s="43"/>
      <c r="CT51" s="43"/>
      <c r="CU51" s="44"/>
      <c r="CV51" s="43"/>
      <c r="CW51" s="43"/>
      <c r="CX51" s="43"/>
      <c r="CY51" s="43"/>
      <c r="CZ51" s="43"/>
    </row>
    <row r="52" spans="90:163" x14ac:dyDescent="0.25">
      <c r="CL52" s="43"/>
      <c r="CM52" s="43"/>
      <c r="CN52" s="43"/>
      <c r="CO52" s="43"/>
      <c r="CP52" s="43"/>
      <c r="CQ52" s="43"/>
      <c r="CR52" s="52" t="s">
        <v>88</v>
      </c>
      <c r="CS52" s="55" t="s">
        <v>2</v>
      </c>
      <c r="CT52" s="55" t="s">
        <v>3</v>
      </c>
      <c r="CU52" s="38"/>
      <c r="CV52" s="52" t="s">
        <v>89</v>
      </c>
      <c r="CW52" s="55" t="s">
        <v>2</v>
      </c>
      <c r="CX52" s="55" t="s">
        <v>3</v>
      </c>
      <c r="CY52" s="43"/>
      <c r="CZ52" s="43"/>
    </row>
    <row r="53" spans="90:163" x14ac:dyDescent="0.25">
      <c r="CL53" s="43"/>
      <c r="CM53" s="43"/>
      <c r="CN53" s="43"/>
      <c r="CO53" s="43"/>
      <c r="CP53" s="43"/>
      <c r="CQ53" s="43"/>
      <c r="CR53" s="53" t="s">
        <v>120</v>
      </c>
      <c r="CS53" s="54">
        <v>0.85919999999999996</v>
      </c>
      <c r="CT53" s="54">
        <v>0.14069999999999999</v>
      </c>
      <c r="CU53" s="38"/>
      <c r="CV53" s="53" t="s">
        <v>120</v>
      </c>
      <c r="CW53" s="54">
        <v>0.61529999999999996</v>
      </c>
      <c r="CX53" s="54">
        <v>0.3846</v>
      </c>
      <c r="CY53" s="43"/>
      <c r="CZ53" s="43"/>
    </row>
    <row r="54" spans="90:163" x14ac:dyDescent="0.25">
      <c r="CL54" s="43"/>
      <c r="CM54" s="43"/>
      <c r="CN54" s="43"/>
      <c r="CO54" s="43"/>
      <c r="CP54" s="43"/>
      <c r="CQ54" s="43"/>
      <c r="CR54" s="53" t="s">
        <v>153</v>
      </c>
      <c r="CS54" s="54">
        <v>0.78300000000000003</v>
      </c>
      <c r="CT54" s="54">
        <v>0.217</v>
      </c>
      <c r="CU54" s="38"/>
      <c r="CV54" s="53" t="s">
        <v>153</v>
      </c>
      <c r="CW54" s="54">
        <v>0.48399999999999999</v>
      </c>
      <c r="CX54" s="54">
        <v>0.51600000000000001</v>
      </c>
      <c r="CY54" s="43"/>
      <c r="CZ54" s="43"/>
    </row>
    <row r="55" spans="90:163" x14ac:dyDescent="0.25">
      <c r="CL55" s="43"/>
      <c r="CM55" s="43"/>
      <c r="CN55" s="43"/>
      <c r="CO55" s="43"/>
      <c r="CP55" s="43"/>
      <c r="CQ55" s="43"/>
      <c r="CR55" s="67"/>
      <c r="CS55" s="63"/>
      <c r="CT55" s="63"/>
      <c r="CU55" s="44"/>
      <c r="CV55" s="67"/>
      <c r="CW55" s="63"/>
      <c r="CX55" s="63"/>
      <c r="CY55" s="43"/>
      <c r="CZ55" s="43"/>
    </row>
    <row r="56" spans="90:163" x14ac:dyDescent="0.25">
      <c r="CL56" s="43"/>
      <c r="CM56" s="43"/>
      <c r="CN56" s="43"/>
      <c r="CO56" s="43"/>
      <c r="CP56" s="43"/>
      <c r="CQ56" s="43"/>
      <c r="CR56" s="67"/>
      <c r="CS56" s="63"/>
      <c r="CT56" s="63"/>
      <c r="CU56" s="44"/>
      <c r="CV56" s="67"/>
      <c r="CW56" s="63"/>
      <c r="CX56" s="63"/>
      <c r="CY56" s="43"/>
      <c r="CZ56" s="43"/>
    </row>
    <row r="57" spans="90:163" x14ac:dyDescent="0.25">
      <c r="CL57" s="43"/>
      <c r="CM57" s="43"/>
      <c r="CN57" s="43"/>
      <c r="CO57" s="43"/>
      <c r="CP57" s="43"/>
      <c r="CQ57" s="43"/>
      <c r="CR57" s="67"/>
      <c r="CS57" s="63"/>
      <c r="CT57" s="63"/>
      <c r="CU57" s="44"/>
      <c r="CV57" s="67"/>
      <c r="CW57" s="63"/>
      <c r="CX57" s="63"/>
      <c r="CY57" s="43"/>
      <c r="CZ57" s="43"/>
    </row>
    <row r="58" spans="90:163" x14ac:dyDescent="0.25">
      <c r="CS58" s="54"/>
      <c r="CT58" s="54"/>
      <c r="CU58" s="38"/>
      <c r="CV58" s="53"/>
      <c r="CW58" s="54"/>
      <c r="CX58" s="54"/>
      <c r="EH58" s="38"/>
      <c r="EL58" s="42"/>
      <c r="EX58" s="43"/>
      <c r="EY58" s="43"/>
      <c r="EZ58" s="43"/>
      <c r="FA58" s="43"/>
      <c r="FD58" s="42"/>
      <c r="FE58" s="42"/>
      <c r="FF58" s="42"/>
      <c r="FG58" s="42"/>
    </row>
    <row r="59" spans="90:163" x14ac:dyDescent="0.25">
      <c r="CS59" s="54"/>
      <c r="CT59" s="54"/>
      <c r="CU59" s="38"/>
      <c r="CV59" s="53"/>
      <c r="CW59" s="54"/>
      <c r="CX59" s="54"/>
      <c r="EH59" s="38"/>
      <c r="EL59" s="42"/>
      <c r="EX59" s="43"/>
      <c r="EY59" s="43"/>
      <c r="EZ59" s="43"/>
      <c r="FA59" s="43"/>
      <c r="FD59" s="42"/>
      <c r="FE59" s="42"/>
      <c r="FF59" s="42"/>
      <c r="FG59" s="42"/>
    </row>
    <row r="60" spans="90:163" x14ac:dyDescent="0.25">
      <c r="CS60" s="54"/>
      <c r="CT60" s="54"/>
      <c r="CU60" s="38"/>
      <c r="CV60" s="53"/>
      <c r="CW60" s="54"/>
      <c r="CX60" s="54"/>
      <c r="EH60" s="38"/>
      <c r="EL60" s="42"/>
      <c r="EX60" s="43"/>
      <c r="EY60" s="43"/>
      <c r="EZ60" s="43"/>
      <c r="FA60" s="43"/>
      <c r="FD60" s="42"/>
      <c r="FE60" s="42"/>
      <c r="FF60" s="42"/>
      <c r="FG60" s="42"/>
    </row>
    <row r="61" spans="90:163" x14ac:dyDescent="0.25">
      <c r="CS61" s="54"/>
      <c r="CT61" s="54"/>
      <c r="CU61" s="38"/>
      <c r="CV61" s="53"/>
      <c r="CW61" s="54"/>
      <c r="CX61" s="54"/>
      <c r="EH61" s="38"/>
      <c r="EL61" s="42"/>
      <c r="EX61" s="43"/>
      <c r="EY61" s="43"/>
      <c r="EZ61" s="43"/>
      <c r="FA61" s="43"/>
      <c r="FD61" s="42"/>
      <c r="FE61" s="42"/>
      <c r="FF61" s="42"/>
      <c r="FG61" s="42"/>
    </row>
    <row r="62" spans="90:163" x14ac:dyDescent="0.25">
      <c r="CS62" s="54"/>
      <c r="CT62" s="54"/>
      <c r="CU62" s="38"/>
      <c r="CV62" s="53"/>
      <c r="CW62" s="54"/>
      <c r="CX62" s="54"/>
      <c r="EH62" s="38"/>
      <c r="EL62" s="42"/>
      <c r="EX62" s="43"/>
      <c r="EY62" s="43"/>
      <c r="EZ62" s="43"/>
      <c r="FA62" s="43"/>
      <c r="FD62" s="42"/>
      <c r="FE62" s="42"/>
      <c r="FF62" s="42"/>
      <c r="FG62" s="42"/>
    </row>
    <row r="63" spans="90:163" x14ac:dyDescent="0.25">
      <c r="CS63" s="54"/>
      <c r="CT63" s="54"/>
      <c r="CU63" s="38"/>
      <c r="CV63" s="53"/>
      <c r="CW63" s="54"/>
      <c r="CX63" s="54"/>
      <c r="EH63" s="38"/>
      <c r="EL63" s="42"/>
      <c r="EX63" s="43"/>
      <c r="EY63" s="43"/>
      <c r="EZ63" s="43"/>
      <c r="FA63" s="43"/>
      <c r="FD63" s="42"/>
      <c r="FE63" s="42"/>
      <c r="FF63" s="42"/>
      <c r="FG63" s="42"/>
    </row>
    <row r="64" spans="90:163" x14ac:dyDescent="0.25">
      <c r="CU64" s="38"/>
      <c r="CV64" s="42"/>
      <c r="EH64" s="38"/>
      <c r="EL64" s="42"/>
      <c r="EX64" s="43"/>
      <c r="EY64" s="43"/>
      <c r="EZ64" s="43"/>
      <c r="FA64" s="43"/>
      <c r="FD64" s="42"/>
      <c r="FE64" s="42"/>
      <c r="FF64" s="42"/>
      <c r="FG64" s="42"/>
    </row>
    <row r="65" spans="93:163" x14ac:dyDescent="0.25">
      <c r="CP65" s="43"/>
      <c r="CQ65" s="43"/>
      <c r="CR65" s="67"/>
      <c r="CS65" s="43"/>
      <c r="CT65" s="43"/>
      <c r="CU65" s="44"/>
      <c r="CV65" s="43"/>
      <c r="CW65" s="43"/>
      <c r="CX65" s="43"/>
      <c r="CY65" s="43"/>
      <c r="EH65" s="38"/>
      <c r="EL65" s="42"/>
      <c r="EX65" s="43"/>
      <c r="EY65" s="43"/>
      <c r="EZ65" s="43"/>
      <c r="FA65" s="43"/>
      <c r="FD65" s="42"/>
      <c r="FE65" s="42"/>
      <c r="FF65" s="42"/>
      <c r="FG65" s="42"/>
    </row>
    <row r="66" spans="93:163" x14ac:dyDescent="0.25">
      <c r="CP66" s="43"/>
      <c r="CQ66" s="43"/>
      <c r="CR66" s="67"/>
      <c r="CS66" s="43"/>
      <c r="CT66" s="43"/>
      <c r="CU66" s="44"/>
      <c r="CV66" s="43"/>
      <c r="CW66" s="43"/>
      <c r="CX66" s="43"/>
      <c r="CY66" s="43"/>
      <c r="EH66" s="38"/>
      <c r="EL66" s="42"/>
      <c r="EX66" s="43"/>
      <c r="EY66" s="43"/>
      <c r="EZ66" s="43"/>
      <c r="FA66" s="43"/>
      <c r="FD66" s="42"/>
      <c r="FE66" s="42"/>
      <c r="FF66" s="42"/>
      <c r="FG66" s="42"/>
    </row>
    <row r="67" spans="93:163" x14ac:dyDescent="0.25">
      <c r="CP67" s="43"/>
      <c r="CQ67" s="43"/>
      <c r="CR67" s="52" t="s">
        <v>90</v>
      </c>
      <c r="CS67" s="55" t="s">
        <v>2</v>
      </c>
      <c r="CT67" s="55" t="s">
        <v>3</v>
      </c>
      <c r="CV67" s="52" t="s">
        <v>91</v>
      </c>
      <c r="CW67" s="55" t="s">
        <v>2</v>
      </c>
      <c r="CX67" s="55" t="s">
        <v>3</v>
      </c>
      <c r="CY67" s="43"/>
      <c r="EH67" s="38"/>
      <c r="EL67" s="42"/>
      <c r="EX67" s="43"/>
      <c r="EY67" s="43"/>
      <c r="EZ67" s="43"/>
      <c r="FA67" s="43"/>
      <c r="FD67" s="42"/>
      <c r="FE67" s="42"/>
      <c r="FF67" s="42"/>
      <c r="FG67" s="42"/>
    </row>
    <row r="68" spans="93:163" x14ac:dyDescent="0.25">
      <c r="CP68" s="43"/>
      <c r="CQ68" s="43"/>
      <c r="CR68" s="53" t="s">
        <v>120</v>
      </c>
      <c r="CS68" s="54">
        <v>0.44929999999999998</v>
      </c>
      <c r="CT68" s="54">
        <v>0.55059999999999998</v>
      </c>
      <c r="CV68" s="53" t="s">
        <v>120</v>
      </c>
      <c r="CW68" s="54">
        <v>0.55310000000000004</v>
      </c>
      <c r="CX68" s="54">
        <v>0.44679999999999997</v>
      </c>
      <c r="CY68" s="43"/>
      <c r="EH68" s="38"/>
      <c r="EL68" s="42"/>
      <c r="EX68" s="43"/>
      <c r="EY68" s="43"/>
      <c r="EZ68" s="43"/>
      <c r="FA68" s="43"/>
      <c r="FD68" s="42"/>
      <c r="FE68" s="42"/>
      <c r="FF68" s="42"/>
      <c r="FG68" s="42"/>
    </row>
    <row r="69" spans="93:163" x14ac:dyDescent="0.25">
      <c r="CP69" s="43"/>
      <c r="CQ69" s="43"/>
      <c r="CR69" s="53" t="s">
        <v>153</v>
      </c>
      <c r="CS69" s="54">
        <v>0.42</v>
      </c>
      <c r="CT69" s="54">
        <v>0.57999999999999996</v>
      </c>
      <c r="CV69" s="53" t="s">
        <v>153</v>
      </c>
      <c r="CW69" s="54">
        <v>0.55800000000000005</v>
      </c>
      <c r="CX69" s="54">
        <v>0.442</v>
      </c>
      <c r="CY69" s="43"/>
      <c r="EH69" s="38"/>
      <c r="EL69" s="42"/>
      <c r="EX69" s="43"/>
      <c r="EY69" s="43"/>
      <c r="EZ69" s="43"/>
      <c r="FA69" s="43"/>
      <c r="FD69" s="42"/>
      <c r="FE69" s="42"/>
      <c r="FF69" s="42"/>
      <c r="FG69" s="42"/>
    </row>
    <row r="70" spans="93:163" x14ac:dyDescent="0.25">
      <c r="CP70" s="43"/>
      <c r="CQ70" s="43"/>
      <c r="CR70" s="67"/>
      <c r="CS70" s="63"/>
      <c r="CT70" s="63"/>
      <c r="CU70" s="43"/>
      <c r="CV70" s="67"/>
      <c r="CW70" s="63"/>
      <c r="CX70" s="63"/>
      <c r="CY70" s="43"/>
      <c r="EH70" s="38"/>
      <c r="EL70" s="42"/>
      <c r="EX70" s="43"/>
      <c r="EY70" s="43"/>
      <c r="EZ70" s="43"/>
      <c r="FA70" s="43"/>
      <c r="FD70" s="42"/>
      <c r="FE70" s="42"/>
      <c r="FF70" s="42"/>
      <c r="FG70" s="42"/>
    </row>
    <row r="71" spans="93:163" x14ac:dyDescent="0.25">
      <c r="CP71" s="43"/>
      <c r="CQ71" s="43"/>
      <c r="CR71" s="67"/>
      <c r="CS71" s="63"/>
      <c r="CT71" s="63"/>
      <c r="CU71" s="43"/>
      <c r="CV71" s="67"/>
      <c r="CW71" s="63"/>
      <c r="CX71" s="63"/>
      <c r="CY71" s="43"/>
      <c r="EH71" s="38"/>
      <c r="EL71" s="42"/>
      <c r="EX71" s="43"/>
      <c r="EY71" s="43"/>
      <c r="EZ71" s="43"/>
      <c r="FA71" s="43"/>
      <c r="FD71" s="42"/>
      <c r="FE71" s="42"/>
      <c r="FF71" s="42"/>
      <c r="FG71" s="42"/>
    </row>
    <row r="72" spans="93:163" x14ac:dyDescent="0.25">
      <c r="CP72" s="43"/>
      <c r="CQ72" s="43"/>
      <c r="CR72" s="67"/>
      <c r="CS72" s="63"/>
      <c r="CT72" s="63"/>
      <c r="CU72" s="43"/>
      <c r="CV72" s="67"/>
      <c r="CW72" s="63"/>
      <c r="CX72" s="63"/>
      <c r="CY72" s="43"/>
      <c r="EH72" s="38"/>
      <c r="EL72" s="42"/>
      <c r="EX72" s="43"/>
      <c r="EY72" s="43"/>
      <c r="EZ72" s="43"/>
      <c r="FA72" s="43"/>
      <c r="FD72" s="42"/>
      <c r="FE72" s="42"/>
      <c r="FF72" s="42"/>
      <c r="FG72" s="42"/>
    </row>
    <row r="73" spans="93:163" x14ac:dyDescent="0.25">
      <c r="CS73" s="54"/>
      <c r="CT73" s="54"/>
      <c r="CV73" s="53"/>
      <c r="CW73" s="54"/>
      <c r="CX73" s="54"/>
      <c r="EH73" s="38"/>
      <c r="EL73" s="42"/>
      <c r="EX73" s="43"/>
      <c r="EY73" s="43"/>
      <c r="EZ73" s="43"/>
      <c r="FA73" s="43"/>
      <c r="FD73" s="42"/>
      <c r="FE73" s="42"/>
      <c r="FF73" s="42"/>
      <c r="FG73" s="42"/>
    </row>
    <row r="74" spans="93:163" x14ac:dyDescent="0.25">
      <c r="CS74" s="54"/>
      <c r="CT74" s="54"/>
      <c r="CV74" s="53"/>
      <c r="CW74" s="54"/>
      <c r="CX74" s="54"/>
      <c r="EH74" s="38"/>
      <c r="EL74" s="42"/>
      <c r="EX74" s="43"/>
      <c r="EY74" s="43"/>
      <c r="EZ74" s="43"/>
      <c r="FA74" s="43"/>
      <c r="FD74" s="42"/>
      <c r="FE74" s="42"/>
      <c r="FF74" s="42"/>
      <c r="FG74" s="42"/>
    </row>
    <row r="75" spans="93:163" x14ac:dyDescent="0.25">
      <c r="CS75" s="54"/>
      <c r="CT75" s="54"/>
      <c r="CV75" s="53"/>
      <c r="CW75" s="54"/>
      <c r="CX75" s="54"/>
      <c r="EH75" s="38"/>
      <c r="EL75" s="42"/>
      <c r="EX75" s="43"/>
      <c r="EY75" s="43"/>
      <c r="EZ75" s="43"/>
      <c r="FA75" s="43"/>
      <c r="FD75" s="42"/>
      <c r="FE75" s="42"/>
      <c r="FF75" s="42"/>
      <c r="FG75" s="42"/>
    </row>
    <row r="76" spans="93:163" x14ac:dyDescent="0.25">
      <c r="CS76" s="54"/>
      <c r="CT76" s="54"/>
      <c r="CV76" s="53"/>
      <c r="CW76" s="54"/>
      <c r="CX76" s="54"/>
      <c r="EH76" s="38"/>
      <c r="EL76" s="42"/>
      <c r="EX76" s="43"/>
      <c r="EY76" s="43"/>
      <c r="EZ76" s="43"/>
      <c r="FA76" s="43"/>
      <c r="FD76" s="42"/>
      <c r="FE76" s="42"/>
      <c r="FF76" s="42"/>
      <c r="FG76" s="42"/>
    </row>
    <row r="77" spans="93:163" x14ac:dyDescent="0.25">
      <c r="CS77" s="54"/>
      <c r="CT77" s="54"/>
      <c r="CV77" s="53"/>
      <c r="CW77" s="54"/>
      <c r="CX77" s="54"/>
      <c r="EH77" s="38"/>
      <c r="EL77" s="42"/>
      <c r="EX77" s="43"/>
      <c r="EY77" s="43"/>
      <c r="EZ77" s="43"/>
      <c r="FA77" s="43"/>
      <c r="FD77" s="42"/>
      <c r="FE77" s="42"/>
      <c r="FF77" s="42"/>
      <c r="FG77" s="42"/>
    </row>
    <row r="78" spans="93:163" x14ac:dyDescent="0.25">
      <c r="CS78" s="54"/>
      <c r="CT78" s="54"/>
      <c r="CV78" s="53"/>
      <c r="CW78" s="54"/>
      <c r="CX78" s="54"/>
    </row>
    <row r="79" spans="93:163" x14ac:dyDescent="0.25">
      <c r="CO79" s="43"/>
      <c r="CP79" s="43"/>
      <c r="CQ79" s="43"/>
      <c r="CR79" s="67"/>
      <c r="CS79" s="43"/>
      <c r="CT79" s="43"/>
      <c r="CU79" s="44"/>
      <c r="CV79" s="43"/>
      <c r="CW79" s="43"/>
      <c r="CX79" s="43"/>
      <c r="CY79" s="43"/>
    </row>
    <row r="80" spans="93:163" x14ac:dyDescent="0.25">
      <c r="CO80" s="43"/>
      <c r="CP80" s="43"/>
      <c r="CQ80" s="43"/>
      <c r="CR80" s="67"/>
      <c r="CS80" s="43"/>
      <c r="CT80" s="43"/>
      <c r="CU80" s="44"/>
      <c r="CV80" s="43"/>
      <c r="CW80" s="43"/>
      <c r="CX80" s="43"/>
      <c r="CY80" s="43"/>
    </row>
    <row r="81" spans="91:104" x14ac:dyDescent="0.25">
      <c r="CO81" s="43"/>
      <c r="CP81" s="43"/>
      <c r="CQ81" s="43"/>
      <c r="CR81" s="67"/>
      <c r="CS81" s="43"/>
      <c r="CT81" s="43"/>
      <c r="CU81" s="44"/>
      <c r="CV81" s="43"/>
      <c r="CW81" s="43"/>
      <c r="CX81" s="43"/>
      <c r="CY81" s="43"/>
    </row>
    <row r="82" spans="91:104" x14ac:dyDescent="0.25">
      <c r="CO82" s="43"/>
      <c r="CP82" s="43"/>
      <c r="CQ82" s="43"/>
      <c r="CR82" s="52" t="s">
        <v>92</v>
      </c>
      <c r="CS82" s="55" t="s">
        <v>2</v>
      </c>
      <c r="CT82" s="55" t="s">
        <v>3</v>
      </c>
      <c r="CU82" s="38"/>
      <c r="CV82" s="52" t="s">
        <v>93</v>
      </c>
      <c r="CW82" s="55" t="s">
        <v>2</v>
      </c>
      <c r="CX82" s="55" t="s">
        <v>3</v>
      </c>
      <c r="CY82" s="43"/>
    </row>
    <row r="83" spans="91:104" x14ac:dyDescent="0.25">
      <c r="CO83" s="43"/>
      <c r="CP83" s="43"/>
      <c r="CQ83" s="43"/>
      <c r="CR83" s="53" t="s">
        <v>120</v>
      </c>
      <c r="CS83" s="54">
        <v>0.72909999999999997</v>
      </c>
      <c r="CT83" s="54">
        <v>0.27079999999999999</v>
      </c>
      <c r="CU83" s="38"/>
      <c r="CV83" s="53" t="s">
        <v>120</v>
      </c>
      <c r="CW83" s="54">
        <v>0.86109999999999998</v>
      </c>
      <c r="CX83" s="54">
        <v>0.13880000000000001</v>
      </c>
      <c r="CY83" s="43"/>
    </row>
    <row r="84" spans="91:104" x14ac:dyDescent="0.25">
      <c r="CO84" s="43"/>
      <c r="CP84" s="43"/>
      <c r="CQ84" s="43"/>
      <c r="CR84" s="53" t="s">
        <v>153</v>
      </c>
      <c r="CS84" s="54">
        <v>0.64200000000000002</v>
      </c>
      <c r="CT84" s="54">
        <v>0.35799999999999998</v>
      </c>
      <c r="CU84" s="38"/>
      <c r="CV84" s="53" t="s">
        <v>153</v>
      </c>
      <c r="CW84" s="54">
        <v>0.84599999999999997</v>
      </c>
      <c r="CX84" s="54">
        <v>0.154</v>
      </c>
      <c r="CY84" s="43"/>
    </row>
    <row r="85" spans="91:104" x14ac:dyDescent="0.25">
      <c r="CO85" s="43"/>
      <c r="CP85" s="43"/>
      <c r="CQ85" s="43"/>
      <c r="CR85" s="67"/>
      <c r="CS85" s="63"/>
      <c r="CT85" s="63"/>
      <c r="CU85" s="44"/>
      <c r="CV85" s="67"/>
      <c r="CW85" s="63"/>
      <c r="CX85" s="63"/>
      <c r="CY85" s="43"/>
    </row>
    <row r="86" spans="91:104" x14ac:dyDescent="0.25">
      <c r="CO86" s="43"/>
      <c r="CP86" s="43"/>
      <c r="CQ86" s="43"/>
      <c r="CR86" s="67"/>
      <c r="CS86" s="63"/>
      <c r="CT86" s="63"/>
      <c r="CU86" s="44"/>
      <c r="CV86" s="67"/>
      <c r="CW86" s="63"/>
      <c r="CX86" s="63"/>
      <c r="CY86" s="43"/>
    </row>
    <row r="87" spans="91:104" x14ac:dyDescent="0.25">
      <c r="CS87" s="54"/>
      <c r="CT87" s="54"/>
      <c r="CU87" s="38"/>
      <c r="CV87" s="53"/>
      <c r="CW87" s="54"/>
      <c r="CX87" s="54"/>
    </row>
    <row r="88" spans="91:104" x14ac:dyDescent="0.25">
      <c r="CS88" s="54"/>
      <c r="CT88" s="54"/>
      <c r="CU88" s="38"/>
      <c r="CV88" s="53"/>
      <c r="CW88" s="54"/>
      <c r="CX88" s="54"/>
    </row>
    <row r="89" spans="91:104" x14ac:dyDescent="0.25">
      <c r="CS89" s="54"/>
      <c r="CT89" s="54"/>
      <c r="CU89" s="38"/>
      <c r="CV89" s="53"/>
      <c r="CW89" s="54"/>
      <c r="CX89" s="54"/>
    </row>
    <row r="90" spans="91:104" x14ac:dyDescent="0.25">
      <c r="CS90" s="54"/>
      <c r="CT90" s="54"/>
      <c r="CU90" s="38"/>
      <c r="CV90" s="53"/>
      <c r="CW90" s="54"/>
      <c r="CX90" s="54"/>
    </row>
    <row r="91" spans="91:104" x14ac:dyDescent="0.25">
      <c r="CS91" s="54"/>
      <c r="CT91" s="54"/>
      <c r="CU91" s="38"/>
      <c r="CV91" s="53"/>
      <c r="CW91" s="54"/>
      <c r="CX91" s="54"/>
    </row>
    <row r="92" spans="91:104" x14ac:dyDescent="0.25">
      <c r="CS92" s="54"/>
      <c r="CT92" s="54"/>
      <c r="CU92" s="38"/>
      <c r="CV92" s="53"/>
      <c r="CW92" s="54"/>
      <c r="CX92" s="54"/>
    </row>
    <row r="93" spans="91:104" x14ac:dyDescent="0.25">
      <c r="CS93" s="54"/>
      <c r="CT93" s="54"/>
      <c r="CU93" s="38"/>
      <c r="CV93" s="53"/>
      <c r="CW93" s="54"/>
      <c r="CX93" s="54"/>
    </row>
    <row r="94" spans="91:104" x14ac:dyDescent="0.25">
      <c r="CU94" s="38"/>
      <c r="CV94" s="42"/>
    </row>
    <row r="95" spans="91:104" x14ac:dyDescent="0.25">
      <c r="CM95" s="43"/>
      <c r="CN95" s="43"/>
      <c r="CO95" s="43"/>
      <c r="CP95" s="43"/>
      <c r="CQ95" s="43"/>
      <c r="CR95" s="67"/>
      <c r="CS95" s="43"/>
      <c r="CT95" s="43"/>
      <c r="CU95" s="44"/>
      <c r="CV95" s="43"/>
      <c r="CW95" s="43"/>
      <c r="CX95" s="43"/>
      <c r="CY95" s="43"/>
      <c r="CZ95" s="43"/>
    </row>
    <row r="96" spans="91:104" x14ac:dyDescent="0.25">
      <c r="CM96" s="43"/>
      <c r="CN96" s="43"/>
      <c r="CO96" s="43"/>
      <c r="CP96" s="43"/>
      <c r="CQ96" s="43"/>
      <c r="CR96" s="67"/>
      <c r="CS96" s="43"/>
      <c r="CT96" s="43"/>
      <c r="CU96" s="44"/>
      <c r="CV96" s="43"/>
      <c r="CW96" s="43"/>
      <c r="CX96" s="43"/>
      <c r="CY96" s="43"/>
      <c r="CZ96" s="43"/>
    </row>
    <row r="97" spans="91:104" x14ac:dyDescent="0.25">
      <c r="CM97" s="43"/>
      <c r="CN97" s="43"/>
      <c r="CO97" s="43"/>
      <c r="CP97" s="43"/>
      <c r="CQ97" s="44"/>
      <c r="CR97" s="52" t="s">
        <v>94</v>
      </c>
      <c r="CS97" s="55" t="s">
        <v>2</v>
      </c>
      <c r="CT97" s="55" t="s">
        <v>3</v>
      </c>
      <c r="CU97" s="38"/>
      <c r="CV97" s="52" t="s">
        <v>95</v>
      </c>
      <c r="CW97" s="55" t="s">
        <v>2</v>
      </c>
      <c r="CX97" s="55" t="s">
        <v>3</v>
      </c>
      <c r="CY97" s="43"/>
      <c r="CZ97" s="43"/>
    </row>
    <row r="98" spans="91:104" x14ac:dyDescent="0.25">
      <c r="CM98" s="43"/>
      <c r="CN98" s="43"/>
      <c r="CO98" s="43"/>
      <c r="CP98" s="43"/>
      <c r="CQ98" s="44"/>
      <c r="CR98" s="53" t="s">
        <v>120</v>
      </c>
      <c r="CS98" s="54">
        <v>0.75580000000000003</v>
      </c>
      <c r="CT98" s="54">
        <v>0.24410000000000001</v>
      </c>
      <c r="CU98" s="38"/>
      <c r="CV98" s="53" t="s">
        <v>120</v>
      </c>
      <c r="CW98" s="54">
        <v>0.74219999999999997</v>
      </c>
      <c r="CX98" s="54">
        <v>0.25769999999999998</v>
      </c>
      <c r="CY98" s="43"/>
      <c r="CZ98" s="43"/>
    </row>
    <row r="99" spans="91:104" x14ac:dyDescent="0.25">
      <c r="CM99" s="43"/>
      <c r="CN99" s="43"/>
      <c r="CO99" s="43"/>
      <c r="CP99" s="43"/>
      <c r="CQ99" s="44"/>
      <c r="CR99" s="53" t="s">
        <v>153</v>
      </c>
      <c r="CS99" s="54">
        <v>0.73699999999999999</v>
      </c>
      <c r="CT99" s="54">
        <v>0.26300000000000001</v>
      </c>
      <c r="CU99" s="38"/>
      <c r="CV99" s="53" t="s">
        <v>153</v>
      </c>
      <c r="CW99" s="54">
        <v>0.76500000000000001</v>
      </c>
      <c r="CX99" s="54">
        <v>0.23499999999999999</v>
      </c>
      <c r="CY99" s="43"/>
      <c r="CZ99" s="43"/>
    </row>
    <row r="100" spans="91:104" x14ac:dyDescent="0.25">
      <c r="CM100" s="43"/>
      <c r="CN100" s="43"/>
      <c r="CO100" s="43"/>
      <c r="CP100" s="43"/>
      <c r="CQ100" s="44"/>
      <c r="CR100" s="67"/>
      <c r="CS100" s="63"/>
      <c r="CT100" s="63"/>
      <c r="CU100" s="44"/>
      <c r="CV100" s="67"/>
      <c r="CW100" s="63"/>
      <c r="CX100" s="63"/>
      <c r="CY100" s="43"/>
      <c r="CZ100" s="43"/>
    </row>
    <row r="101" spans="91:104" x14ac:dyDescent="0.25">
      <c r="CM101" s="43"/>
      <c r="CN101" s="43"/>
      <c r="CO101" s="43"/>
      <c r="CP101" s="43"/>
      <c r="CQ101" s="44"/>
      <c r="CR101" s="67"/>
      <c r="CS101" s="63"/>
      <c r="CT101" s="63"/>
      <c r="CU101" s="44"/>
      <c r="CV101" s="67"/>
      <c r="CW101" s="63"/>
      <c r="CX101" s="63"/>
      <c r="CY101" s="43"/>
      <c r="CZ101" s="43"/>
    </row>
    <row r="102" spans="91:104" x14ac:dyDescent="0.25">
      <c r="CM102" s="43"/>
      <c r="CN102" s="43"/>
      <c r="CO102" s="43"/>
      <c r="CP102" s="43"/>
      <c r="CQ102" s="44"/>
      <c r="CR102" s="67"/>
      <c r="CS102" s="63"/>
      <c r="CT102" s="63"/>
      <c r="CU102" s="44"/>
      <c r="CV102" s="67"/>
      <c r="CW102" s="63"/>
      <c r="CX102" s="63"/>
      <c r="CY102" s="43"/>
      <c r="CZ102" s="43"/>
    </row>
    <row r="103" spans="91:104" x14ac:dyDescent="0.25">
      <c r="CQ103" s="38"/>
      <c r="CS103" s="54"/>
      <c r="CT103" s="54"/>
      <c r="CU103" s="38"/>
      <c r="CV103" s="53"/>
      <c r="CW103" s="54"/>
      <c r="CX103" s="54"/>
    </row>
    <row r="104" spans="91:104" x14ac:dyDescent="0.25">
      <c r="CQ104" s="38"/>
      <c r="CS104" s="54"/>
      <c r="CT104" s="54"/>
      <c r="CU104" s="38"/>
      <c r="CV104" s="53"/>
      <c r="CW104" s="54"/>
      <c r="CX104" s="54"/>
    </row>
    <row r="105" spans="91:104" x14ac:dyDescent="0.25">
      <c r="CQ105" s="38"/>
      <c r="CS105" s="54"/>
      <c r="CT105" s="54"/>
      <c r="CU105" s="38"/>
      <c r="CV105" s="53"/>
      <c r="CW105" s="54"/>
      <c r="CX105" s="54"/>
    </row>
    <row r="106" spans="91:104" x14ac:dyDescent="0.25">
      <c r="CQ106" s="38"/>
      <c r="CS106" s="54"/>
      <c r="CT106" s="54"/>
      <c r="CU106" s="38"/>
      <c r="CV106" s="53"/>
      <c r="CW106" s="54"/>
      <c r="CX106" s="54"/>
    </row>
    <row r="107" spans="91:104" x14ac:dyDescent="0.25">
      <c r="CQ107" s="38"/>
      <c r="CS107" s="54"/>
      <c r="CT107" s="54"/>
      <c r="CU107" s="38"/>
      <c r="CV107" s="53"/>
      <c r="CW107" s="54"/>
      <c r="CX107" s="54"/>
    </row>
    <row r="108" spans="91:104" x14ac:dyDescent="0.25">
      <c r="CQ108" s="38"/>
      <c r="CS108" s="54"/>
      <c r="CT108" s="54"/>
      <c r="CU108" s="38"/>
      <c r="CV108" s="53"/>
      <c r="CW108" s="54"/>
      <c r="CX108" s="54"/>
    </row>
    <row r="109" spans="91:104" x14ac:dyDescent="0.25">
      <c r="CQ109" s="38"/>
      <c r="CU109" s="38"/>
    </row>
    <row r="110" spans="91:104" x14ac:dyDescent="0.25">
      <c r="CN110" s="43"/>
      <c r="CO110" s="43"/>
      <c r="CP110" s="43"/>
      <c r="CQ110" s="44"/>
      <c r="CR110" s="67"/>
      <c r="CS110" s="43"/>
      <c r="CT110" s="43"/>
      <c r="CU110" s="44"/>
      <c r="CV110" s="43"/>
      <c r="CW110" s="43"/>
      <c r="CX110" s="43"/>
      <c r="CY110" s="43"/>
    </row>
    <row r="111" spans="91:104" x14ac:dyDescent="0.25">
      <c r="CN111" s="43"/>
      <c r="CO111" s="43"/>
      <c r="CP111" s="43"/>
      <c r="CQ111" s="44"/>
      <c r="CR111" s="67"/>
      <c r="CS111" s="43"/>
      <c r="CT111" s="43"/>
      <c r="CU111" s="44"/>
      <c r="CV111" s="43"/>
      <c r="CW111" s="43"/>
      <c r="CX111" s="43"/>
      <c r="CY111" s="43"/>
    </row>
    <row r="112" spans="91:104" x14ac:dyDescent="0.25">
      <c r="CN112" s="43"/>
      <c r="CO112" s="43"/>
      <c r="CP112" s="43"/>
      <c r="CQ112" s="44"/>
      <c r="CR112" s="52" t="s">
        <v>96</v>
      </c>
      <c r="CS112" s="55" t="s">
        <v>2</v>
      </c>
      <c r="CT112" s="55" t="s">
        <v>3</v>
      </c>
      <c r="CU112" s="38"/>
      <c r="CV112" s="52" t="s">
        <v>151</v>
      </c>
      <c r="CW112" s="55" t="s">
        <v>2</v>
      </c>
      <c r="CX112" s="55" t="s">
        <v>3</v>
      </c>
      <c r="CY112" s="43"/>
    </row>
    <row r="113" spans="91:103" x14ac:dyDescent="0.25">
      <c r="CN113" s="43"/>
      <c r="CO113" s="43"/>
      <c r="CP113" s="43"/>
      <c r="CQ113" s="44"/>
      <c r="CR113" s="53" t="s">
        <v>120</v>
      </c>
      <c r="CS113" s="54">
        <v>0.78569999999999995</v>
      </c>
      <c r="CT113" s="54">
        <v>0.2142</v>
      </c>
      <c r="CU113" s="38"/>
      <c r="CV113" s="53" t="s">
        <v>120</v>
      </c>
      <c r="CW113" s="54">
        <v>0.1792</v>
      </c>
      <c r="CX113" s="54">
        <v>0.82069999999999999</v>
      </c>
      <c r="CY113" s="43"/>
    </row>
    <row r="114" spans="91:103" x14ac:dyDescent="0.25">
      <c r="CN114" s="43"/>
      <c r="CO114" s="43"/>
      <c r="CP114" s="43"/>
      <c r="CQ114" s="44"/>
      <c r="CR114" s="53" t="s">
        <v>153</v>
      </c>
      <c r="CS114" s="54">
        <v>0.81599999999999995</v>
      </c>
      <c r="CT114" s="54">
        <v>0.184</v>
      </c>
      <c r="CU114" s="38"/>
      <c r="CV114" s="53" t="s">
        <v>153</v>
      </c>
      <c r="CW114" s="54">
        <v>0.33</v>
      </c>
      <c r="CX114" s="54">
        <v>0.67</v>
      </c>
      <c r="CY114" s="43"/>
    </row>
    <row r="115" spans="91:103" x14ac:dyDescent="0.25">
      <c r="CN115" s="43"/>
      <c r="CO115" s="43"/>
      <c r="CP115" s="43"/>
      <c r="CQ115" s="44"/>
      <c r="CR115" s="67"/>
      <c r="CS115" s="63"/>
      <c r="CT115" s="63"/>
      <c r="CU115" s="44"/>
      <c r="CV115" s="67"/>
      <c r="CW115" s="63"/>
      <c r="CX115" s="63"/>
      <c r="CY115" s="43"/>
    </row>
    <row r="116" spans="91:103" x14ac:dyDescent="0.25">
      <c r="CQ116" s="38"/>
      <c r="CS116" s="54"/>
      <c r="CT116" s="54"/>
      <c r="CU116" s="38"/>
      <c r="CV116" s="53"/>
      <c r="CW116" s="54"/>
      <c r="CX116" s="54"/>
    </row>
    <row r="117" spans="91:103" x14ac:dyDescent="0.25">
      <c r="CQ117" s="38"/>
      <c r="CS117" s="54"/>
      <c r="CT117" s="54"/>
      <c r="CU117" s="38"/>
      <c r="CV117" s="53"/>
      <c r="CW117" s="54"/>
      <c r="CX117" s="54"/>
    </row>
    <row r="118" spans="91:103" x14ac:dyDescent="0.25">
      <c r="CQ118" s="38"/>
      <c r="CS118" s="54"/>
      <c r="CT118" s="54"/>
      <c r="CU118" s="38"/>
      <c r="CV118" s="53"/>
      <c r="CW118" s="54"/>
      <c r="CX118" s="54"/>
    </row>
    <row r="119" spans="91:103" x14ac:dyDescent="0.25">
      <c r="CQ119" s="38"/>
      <c r="CS119" s="54"/>
      <c r="CT119" s="54"/>
      <c r="CU119" s="38"/>
      <c r="CV119" s="53"/>
      <c r="CW119" s="54"/>
      <c r="CX119" s="54"/>
    </row>
    <row r="120" spans="91:103" x14ac:dyDescent="0.25">
      <c r="CQ120" s="38"/>
      <c r="CS120" s="54"/>
      <c r="CT120" s="54"/>
      <c r="CU120" s="38"/>
      <c r="CV120" s="53"/>
      <c r="CW120" s="54"/>
      <c r="CX120" s="54"/>
    </row>
    <row r="121" spans="91:103" x14ac:dyDescent="0.25">
      <c r="CQ121" s="38"/>
      <c r="CS121" s="54"/>
      <c r="CT121" s="54"/>
      <c r="CU121" s="38"/>
      <c r="CV121" s="53"/>
      <c r="CW121" s="54"/>
      <c r="CX121" s="54"/>
    </row>
    <row r="122" spans="91:103" x14ac:dyDescent="0.25">
      <c r="CQ122" s="38"/>
      <c r="CS122" s="54"/>
      <c r="CT122" s="54"/>
      <c r="CU122" s="38"/>
      <c r="CV122" s="53"/>
      <c r="CW122" s="54"/>
      <c r="CX122" s="54"/>
    </row>
    <row r="123" spans="91:103" x14ac:dyDescent="0.25">
      <c r="CQ123" s="38"/>
      <c r="CS123" s="54"/>
      <c r="CT123" s="54"/>
      <c r="CU123" s="38"/>
      <c r="CV123" s="53"/>
      <c r="CW123" s="54"/>
      <c r="CX123" s="54"/>
    </row>
    <row r="124" spans="91:103" x14ac:dyDescent="0.25">
      <c r="CM124" s="43"/>
      <c r="CN124" s="43"/>
      <c r="CO124" s="43"/>
      <c r="CP124" s="43"/>
      <c r="CQ124" s="44"/>
      <c r="CR124" s="67"/>
      <c r="CS124" s="43"/>
      <c r="CT124" s="43"/>
      <c r="CU124" s="44"/>
      <c r="CV124" s="43"/>
      <c r="CW124" s="43"/>
      <c r="CX124" s="43"/>
      <c r="CY124" s="43"/>
    </row>
    <row r="125" spans="91:103" x14ac:dyDescent="0.25">
      <c r="CM125" s="43"/>
      <c r="CN125" s="43"/>
      <c r="CO125" s="43"/>
      <c r="CP125" s="43"/>
      <c r="CQ125" s="44"/>
      <c r="CR125" s="67"/>
      <c r="CS125" s="43"/>
      <c r="CT125" s="43"/>
      <c r="CU125" s="44"/>
      <c r="CV125" s="43"/>
      <c r="CW125" s="43"/>
      <c r="CX125" s="43"/>
      <c r="CY125" s="43"/>
    </row>
    <row r="126" spans="91:103" x14ac:dyDescent="0.25">
      <c r="CM126" s="43"/>
      <c r="CN126" s="43"/>
      <c r="CO126" s="43"/>
      <c r="CP126" s="43"/>
      <c r="CQ126" s="44"/>
      <c r="CR126" s="67"/>
      <c r="CS126" s="43"/>
      <c r="CT126" s="43"/>
      <c r="CU126" s="44"/>
      <c r="CV126" s="43"/>
      <c r="CW126" s="43"/>
      <c r="CX126" s="43"/>
      <c r="CY126" s="43"/>
    </row>
    <row r="127" spans="91:103" x14ac:dyDescent="0.25">
      <c r="CM127" s="43"/>
      <c r="CN127" s="43"/>
      <c r="CO127" s="43"/>
      <c r="CP127" s="43"/>
      <c r="CQ127" s="44"/>
      <c r="CR127" s="52" t="s">
        <v>97</v>
      </c>
      <c r="CS127" s="55" t="s">
        <v>2</v>
      </c>
      <c r="CT127" s="55" t="s">
        <v>3</v>
      </c>
      <c r="CU127" s="38"/>
      <c r="CV127" s="52" t="s">
        <v>98</v>
      </c>
      <c r="CW127" s="55" t="s">
        <v>2</v>
      </c>
      <c r="CX127" s="55" t="s">
        <v>3</v>
      </c>
      <c r="CY127" s="43"/>
    </row>
    <row r="128" spans="91:103" x14ac:dyDescent="0.25">
      <c r="CM128" s="43"/>
      <c r="CN128" s="43"/>
      <c r="CO128" s="43"/>
      <c r="CP128" s="43"/>
      <c r="CQ128" s="44"/>
      <c r="CR128" s="53" t="s">
        <v>120</v>
      </c>
      <c r="CS128" s="54">
        <v>0.93830000000000002</v>
      </c>
      <c r="CT128" s="54">
        <v>6.1600000000000002E-2</v>
      </c>
      <c r="CU128" s="38"/>
      <c r="CV128" s="53" t="s">
        <v>120</v>
      </c>
      <c r="CW128" s="54">
        <v>0.61529999999999996</v>
      </c>
      <c r="CX128" s="54">
        <v>0.3846</v>
      </c>
      <c r="CY128" s="43"/>
    </row>
    <row r="129" spans="91:104" x14ac:dyDescent="0.25">
      <c r="CM129" s="43"/>
      <c r="CN129" s="43"/>
      <c r="CO129" s="43"/>
      <c r="CP129" s="43"/>
      <c r="CQ129" s="44"/>
      <c r="CR129" s="53" t="s">
        <v>153</v>
      </c>
      <c r="CS129" s="54">
        <v>0.88400000000000001</v>
      </c>
      <c r="CT129" s="54">
        <v>0.11600000000000001</v>
      </c>
      <c r="CU129" s="38"/>
      <c r="CV129" s="53" t="s">
        <v>153</v>
      </c>
      <c r="CW129" s="54">
        <v>0.71399999999999997</v>
      </c>
      <c r="CX129" s="54">
        <v>0.28599999999999998</v>
      </c>
      <c r="CY129" s="43"/>
    </row>
    <row r="130" spans="91:104" x14ac:dyDescent="0.25">
      <c r="CM130" s="43"/>
      <c r="CN130" s="43"/>
      <c r="CO130" s="43"/>
      <c r="CP130" s="43"/>
      <c r="CQ130" s="44"/>
      <c r="CR130" s="67"/>
      <c r="CS130" s="63"/>
      <c r="CT130" s="63"/>
      <c r="CU130" s="44"/>
      <c r="CV130" s="67"/>
      <c r="CW130" s="63"/>
      <c r="CX130" s="63"/>
      <c r="CY130" s="43"/>
    </row>
    <row r="131" spans="91:104" x14ac:dyDescent="0.25">
      <c r="CM131" s="43"/>
      <c r="CN131" s="43"/>
      <c r="CO131" s="43"/>
      <c r="CP131" s="43"/>
      <c r="CQ131" s="44"/>
      <c r="CR131" s="67"/>
      <c r="CS131" s="63"/>
      <c r="CT131" s="63"/>
      <c r="CU131" s="44"/>
      <c r="CV131" s="67"/>
      <c r="CW131" s="63"/>
      <c r="CX131" s="63"/>
      <c r="CY131" s="43"/>
    </row>
    <row r="132" spans="91:104" x14ac:dyDescent="0.25">
      <c r="CM132" s="43"/>
      <c r="CN132" s="43"/>
      <c r="CO132" s="43"/>
      <c r="CP132" s="43"/>
      <c r="CQ132" s="44"/>
      <c r="CR132" s="67"/>
      <c r="CS132" s="63"/>
      <c r="CT132" s="63"/>
      <c r="CU132" s="44"/>
      <c r="CV132" s="67"/>
      <c r="CW132" s="63"/>
      <c r="CX132" s="63"/>
      <c r="CY132" s="43"/>
    </row>
    <row r="133" spans="91:104" x14ac:dyDescent="0.25">
      <c r="CQ133" s="38"/>
      <c r="CS133" s="54"/>
      <c r="CT133" s="54"/>
      <c r="CU133" s="38"/>
      <c r="CV133" s="53"/>
      <c r="CW133" s="54"/>
      <c r="CX133" s="54"/>
    </row>
    <row r="134" spans="91:104" x14ac:dyDescent="0.25">
      <c r="CQ134" s="38"/>
      <c r="CS134" s="54"/>
      <c r="CT134" s="54"/>
      <c r="CU134" s="38"/>
      <c r="CV134" s="53"/>
      <c r="CW134" s="54"/>
      <c r="CX134" s="54"/>
    </row>
    <row r="135" spans="91:104" x14ac:dyDescent="0.25">
      <c r="CQ135" s="38"/>
      <c r="CS135" s="54"/>
      <c r="CT135" s="54"/>
      <c r="CU135" s="38"/>
      <c r="CV135" s="53"/>
      <c r="CW135" s="54"/>
      <c r="CX135" s="54"/>
    </row>
    <row r="136" spans="91:104" x14ac:dyDescent="0.25">
      <c r="CQ136" s="38"/>
      <c r="CS136" s="54"/>
      <c r="CT136" s="54"/>
      <c r="CU136" s="38"/>
      <c r="CV136" s="53"/>
      <c r="CW136" s="54"/>
      <c r="CX136" s="54"/>
    </row>
    <row r="137" spans="91:104" x14ac:dyDescent="0.25">
      <c r="CQ137" s="38"/>
      <c r="CS137" s="54"/>
      <c r="CT137" s="54"/>
      <c r="CU137" s="38"/>
      <c r="CV137" s="53"/>
      <c r="CW137" s="54"/>
      <c r="CX137" s="54"/>
    </row>
    <row r="138" spans="91:104" x14ac:dyDescent="0.25">
      <c r="CN138" s="43"/>
      <c r="CO138" s="43"/>
      <c r="CP138" s="43"/>
      <c r="CQ138" s="44"/>
      <c r="CR138" s="67"/>
      <c r="CS138" s="63"/>
      <c r="CT138" s="63"/>
      <c r="CU138" s="44"/>
      <c r="CV138" s="67"/>
      <c r="CW138" s="63"/>
      <c r="CX138" s="63"/>
      <c r="CY138" s="43"/>
      <c r="CZ138" s="43"/>
    </row>
    <row r="139" spans="91:104" x14ac:dyDescent="0.25">
      <c r="CN139" s="43"/>
      <c r="CO139" s="43"/>
      <c r="CP139" s="43"/>
      <c r="CQ139" s="44"/>
      <c r="CR139" s="67"/>
      <c r="CS139" s="43"/>
      <c r="CT139" s="43"/>
      <c r="CU139" s="44"/>
      <c r="CV139" s="43"/>
      <c r="CW139" s="43"/>
      <c r="CX139" s="43"/>
      <c r="CY139" s="43"/>
      <c r="CZ139" s="43"/>
    </row>
    <row r="140" spans="91:104" x14ac:dyDescent="0.25">
      <c r="CN140" s="43"/>
      <c r="CO140" s="43"/>
      <c r="CP140" s="43"/>
      <c r="CQ140" s="44"/>
      <c r="CR140" s="67"/>
      <c r="CS140" s="43"/>
      <c r="CT140" s="43"/>
      <c r="CU140" s="44"/>
      <c r="CV140" s="43"/>
      <c r="CW140" s="43"/>
      <c r="CX140" s="43"/>
      <c r="CY140" s="43"/>
      <c r="CZ140" s="43"/>
    </row>
    <row r="141" spans="91:104" x14ac:dyDescent="0.25">
      <c r="CN141" s="43"/>
      <c r="CO141" s="43"/>
      <c r="CP141" s="43"/>
      <c r="CQ141" s="44"/>
      <c r="CR141" s="67"/>
      <c r="CS141" s="43"/>
      <c r="CT141" s="43"/>
      <c r="CU141" s="44"/>
      <c r="CV141" s="43"/>
      <c r="CW141" s="43"/>
      <c r="CX141" s="43"/>
      <c r="CY141" s="43"/>
      <c r="CZ141" s="43"/>
    </row>
    <row r="142" spans="91:104" x14ac:dyDescent="0.25">
      <c r="CN142" s="43"/>
      <c r="CO142" s="43"/>
      <c r="CP142" s="43"/>
      <c r="CQ142" s="44"/>
      <c r="CR142" s="52" t="s">
        <v>99</v>
      </c>
      <c r="CS142" s="55" t="s">
        <v>2</v>
      </c>
      <c r="CT142" s="55" t="s">
        <v>3</v>
      </c>
      <c r="CU142" s="38"/>
      <c r="CV142" s="52" t="s">
        <v>101</v>
      </c>
      <c r="CW142" s="42" t="s">
        <v>74</v>
      </c>
      <c r="CX142" s="42" t="s">
        <v>75</v>
      </c>
      <c r="CY142" s="42" t="s">
        <v>6</v>
      </c>
      <c r="CZ142" s="43"/>
    </row>
    <row r="143" spans="91:104" x14ac:dyDescent="0.25">
      <c r="CN143" s="43"/>
      <c r="CO143" s="43"/>
      <c r="CP143" s="43"/>
      <c r="CQ143" s="44"/>
      <c r="CR143" s="53" t="s">
        <v>120</v>
      </c>
      <c r="CS143" s="54">
        <v>0.8478</v>
      </c>
      <c r="CT143" s="54">
        <v>0.15210000000000001</v>
      </c>
      <c r="CU143" s="38"/>
      <c r="CV143" s="53" t="s">
        <v>120</v>
      </c>
      <c r="CW143" s="54">
        <v>0.5</v>
      </c>
      <c r="CX143" s="54">
        <v>0.23519999999999999</v>
      </c>
      <c r="CY143" s="54">
        <v>0.26469999999999999</v>
      </c>
      <c r="CZ143" s="43"/>
    </row>
    <row r="144" spans="91:104" x14ac:dyDescent="0.25">
      <c r="CN144" s="43"/>
      <c r="CO144" s="43"/>
      <c r="CP144" s="43"/>
      <c r="CQ144" s="44"/>
      <c r="CR144" s="53" t="s">
        <v>153</v>
      </c>
      <c r="CS144" s="54">
        <v>0.78700000000000003</v>
      </c>
      <c r="CT144" s="54">
        <v>0.21299999999999999</v>
      </c>
      <c r="CU144" s="38"/>
      <c r="CV144" s="53" t="s">
        <v>153</v>
      </c>
      <c r="CW144" s="54">
        <v>0.78600000000000003</v>
      </c>
      <c r="CX144" s="54">
        <v>0.14299999999999999</v>
      </c>
      <c r="CY144" s="54">
        <v>7.0999999999999994E-2</v>
      </c>
      <c r="CZ144" s="43"/>
    </row>
    <row r="145" spans="90:105" x14ac:dyDescent="0.25">
      <c r="CN145" s="43"/>
      <c r="CO145" s="43"/>
      <c r="CP145" s="43"/>
      <c r="CQ145" s="44"/>
      <c r="CR145" s="67"/>
      <c r="CS145" s="63"/>
      <c r="CT145" s="63"/>
      <c r="CU145" s="44"/>
      <c r="CV145" s="43"/>
      <c r="CW145" s="43"/>
      <c r="CX145" s="43"/>
      <c r="CY145" s="43"/>
      <c r="CZ145" s="43"/>
    </row>
    <row r="146" spans="90:105" x14ac:dyDescent="0.25">
      <c r="CL146" s="43"/>
      <c r="CM146" s="43"/>
      <c r="CN146" s="43"/>
      <c r="CO146" s="43"/>
      <c r="CP146" s="43"/>
      <c r="CQ146" s="44"/>
      <c r="CR146" s="67"/>
      <c r="CS146" s="63"/>
      <c r="CT146" s="63"/>
      <c r="CU146" s="44"/>
      <c r="CV146" s="43"/>
      <c r="CW146" s="43"/>
      <c r="CX146" s="43"/>
      <c r="CY146" s="43"/>
      <c r="CZ146" s="43"/>
      <c r="DA146" s="43"/>
    </row>
    <row r="147" spans="90:105" x14ac:dyDescent="0.25">
      <c r="CL147" s="43"/>
      <c r="CM147" s="43"/>
      <c r="CN147" s="43"/>
      <c r="CO147" s="43"/>
      <c r="CP147" s="43"/>
      <c r="CQ147" s="44"/>
      <c r="CR147" s="67"/>
      <c r="CS147" s="63"/>
      <c r="CT147" s="63"/>
      <c r="CU147" s="44"/>
      <c r="CV147" s="43"/>
      <c r="CW147" s="43"/>
      <c r="CX147" s="43"/>
      <c r="CY147" s="43"/>
      <c r="CZ147" s="43"/>
      <c r="DA147" s="43"/>
    </row>
    <row r="148" spans="90:105" x14ac:dyDescent="0.25">
      <c r="CL148" s="43"/>
      <c r="CM148" s="43"/>
      <c r="CN148" s="43"/>
      <c r="CO148" s="43"/>
      <c r="CP148" s="43"/>
      <c r="CQ148" s="44"/>
      <c r="CR148" s="53" t="s">
        <v>154</v>
      </c>
      <c r="CS148" s="42" t="s">
        <v>74</v>
      </c>
      <c r="CT148" s="42" t="s">
        <v>75</v>
      </c>
      <c r="CU148" s="42" t="s">
        <v>6</v>
      </c>
      <c r="CV148" s="43"/>
      <c r="CW148" s="43"/>
      <c r="CX148" s="43"/>
      <c r="CY148" s="43"/>
      <c r="CZ148" s="43"/>
      <c r="DA148" s="43"/>
    </row>
    <row r="149" spans="90:105" x14ac:dyDescent="0.25">
      <c r="CL149" s="43"/>
      <c r="CM149" s="43"/>
      <c r="CN149" s="43"/>
      <c r="CO149" s="43"/>
      <c r="CP149" s="43"/>
      <c r="CQ149" s="44"/>
      <c r="CR149" s="53" t="s">
        <v>120</v>
      </c>
      <c r="CS149" s="54">
        <v>0.92105263157894735</v>
      </c>
      <c r="CT149" s="54">
        <v>0</v>
      </c>
      <c r="CU149" s="54">
        <v>7.8947368421052627E-2</v>
      </c>
      <c r="CV149" s="43"/>
      <c r="CW149" s="43"/>
      <c r="CX149" s="43"/>
      <c r="CY149" s="43"/>
      <c r="CZ149" s="43"/>
      <c r="DA149" s="43"/>
    </row>
    <row r="150" spans="90:105" x14ac:dyDescent="0.25">
      <c r="CL150" s="43"/>
      <c r="CM150" s="43"/>
      <c r="CN150" s="43"/>
      <c r="CO150" s="43"/>
      <c r="CP150" s="43"/>
      <c r="CQ150" s="44"/>
      <c r="CR150" s="53" t="s">
        <v>153</v>
      </c>
      <c r="CS150" s="54">
        <v>0.96899999999999997</v>
      </c>
      <c r="CT150" s="54">
        <v>0</v>
      </c>
      <c r="CU150" s="38">
        <v>3.1E-2</v>
      </c>
      <c r="CV150" s="43"/>
      <c r="CW150" s="43"/>
      <c r="CX150" s="43"/>
      <c r="CY150" s="43"/>
      <c r="CZ150" s="43"/>
      <c r="DA150" s="43"/>
    </row>
    <row r="151" spans="90:105" x14ac:dyDescent="0.25">
      <c r="CL151" s="43"/>
      <c r="CM151" s="43"/>
      <c r="CN151" s="43"/>
      <c r="CO151" s="43"/>
      <c r="CP151" s="43"/>
      <c r="CQ151" s="44"/>
      <c r="CR151" s="67"/>
      <c r="CS151" s="63"/>
      <c r="CT151" s="63"/>
      <c r="CU151" s="44"/>
      <c r="CV151" s="43"/>
      <c r="CW151" s="43"/>
      <c r="CX151" s="43"/>
      <c r="CY151" s="43"/>
      <c r="CZ151" s="43"/>
      <c r="DA151" s="43"/>
    </row>
    <row r="152" spans="90:105" x14ac:dyDescent="0.25">
      <c r="CL152" s="43"/>
      <c r="CM152" s="43"/>
      <c r="CN152" s="43"/>
      <c r="CO152" s="43"/>
      <c r="CP152" s="43"/>
      <c r="CQ152" s="44"/>
      <c r="CR152" s="67"/>
      <c r="CS152" s="63"/>
      <c r="CT152" s="63"/>
      <c r="CU152" s="44"/>
      <c r="CV152" s="43"/>
      <c r="CW152" s="43"/>
      <c r="CX152" s="43"/>
      <c r="CY152" s="43"/>
      <c r="CZ152" s="43"/>
      <c r="DA152" s="43"/>
    </row>
    <row r="153" spans="90:105" x14ac:dyDescent="0.25">
      <c r="CM153" s="43"/>
      <c r="CN153" s="43"/>
      <c r="CO153" s="43"/>
      <c r="CP153" s="43"/>
      <c r="CQ153" s="44"/>
      <c r="CR153" s="67"/>
      <c r="CS153" s="63"/>
      <c r="CT153" s="63"/>
      <c r="CU153" s="44"/>
      <c r="CV153" s="43"/>
      <c r="CW153" s="43"/>
      <c r="CX153" s="43"/>
      <c r="CY153" s="43"/>
      <c r="CZ153" s="43"/>
      <c r="DA153" s="43"/>
    </row>
    <row r="154" spans="90:105" x14ac:dyDescent="0.25">
      <c r="CM154" s="43"/>
      <c r="CN154" s="43"/>
      <c r="CO154" s="43"/>
      <c r="CP154" s="43"/>
      <c r="CQ154" s="44"/>
      <c r="CR154" s="43"/>
      <c r="CS154" s="43"/>
      <c r="CT154" s="43"/>
      <c r="CU154" s="43"/>
      <c r="CV154" s="43"/>
      <c r="CW154" s="43"/>
      <c r="CX154" s="43"/>
      <c r="CY154" s="43"/>
      <c r="CZ154" s="43"/>
      <c r="DA154" s="43"/>
    </row>
    <row r="155" spans="90:105" x14ac:dyDescent="0.25">
      <c r="CM155" s="43"/>
      <c r="CN155" s="43"/>
      <c r="CO155" s="43"/>
      <c r="CP155" s="43"/>
      <c r="CQ155" s="44"/>
      <c r="CR155" s="43"/>
      <c r="CS155" s="43"/>
      <c r="CT155" s="43"/>
      <c r="CU155" s="43"/>
      <c r="CV155" s="43"/>
      <c r="CW155" s="43"/>
      <c r="CX155" s="43"/>
      <c r="CY155" s="43"/>
      <c r="CZ155" s="43"/>
      <c r="DA155" s="43"/>
    </row>
    <row r="156" spans="90:105" x14ac:dyDescent="0.25">
      <c r="CM156" s="43"/>
      <c r="CN156" s="43"/>
      <c r="CO156" s="43"/>
      <c r="CP156" s="43"/>
      <c r="CQ156" s="44"/>
      <c r="CR156" s="52" t="s">
        <v>102</v>
      </c>
      <c r="CS156" s="42" t="s">
        <v>74</v>
      </c>
      <c r="CT156" s="42" t="s">
        <v>75</v>
      </c>
      <c r="CU156" s="42" t="s">
        <v>6</v>
      </c>
      <c r="CV156" s="42"/>
      <c r="CW156" s="52" t="s">
        <v>103</v>
      </c>
      <c r="CX156" s="42" t="s">
        <v>74</v>
      </c>
      <c r="CY156" s="42" t="s">
        <v>75</v>
      </c>
      <c r="CZ156" s="42" t="s">
        <v>6</v>
      </c>
      <c r="DA156" s="43"/>
    </row>
    <row r="157" spans="90:105" x14ac:dyDescent="0.25">
      <c r="CM157" s="43"/>
      <c r="CN157" s="43"/>
      <c r="CO157" s="43"/>
      <c r="CP157" s="43"/>
      <c r="CQ157" s="44"/>
      <c r="CR157" s="53" t="s">
        <v>120</v>
      </c>
      <c r="CS157" s="54">
        <v>0.5</v>
      </c>
      <c r="CT157" s="54">
        <v>0.3</v>
      </c>
      <c r="CU157" s="54">
        <v>0.2</v>
      </c>
      <c r="CV157" s="42"/>
      <c r="CW157" s="53" t="s">
        <v>120</v>
      </c>
      <c r="CX157" s="54">
        <v>0.6875</v>
      </c>
      <c r="CY157" s="54">
        <v>0.26419999999999999</v>
      </c>
      <c r="CZ157" s="54">
        <v>4.82E-2</v>
      </c>
      <c r="DA157" s="43"/>
    </row>
    <row r="158" spans="90:105" x14ac:dyDescent="0.25">
      <c r="CM158" s="43"/>
      <c r="CN158" s="43"/>
      <c r="CO158" s="43"/>
      <c r="CP158" s="43"/>
      <c r="CQ158" s="44"/>
      <c r="CR158" s="53" t="s">
        <v>153</v>
      </c>
      <c r="CS158" s="54">
        <v>0.64500000000000002</v>
      </c>
      <c r="CT158" s="54">
        <v>0.22600000000000001</v>
      </c>
      <c r="CU158" s="54">
        <v>0.129</v>
      </c>
      <c r="CV158" s="42"/>
      <c r="CW158" s="53" t="s">
        <v>153</v>
      </c>
      <c r="CX158" s="54">
        <v>0.73899999999999999</v>
      </c>
      <c r="CY158" s="54">
        <v>0.24</v>
      </c>
      <c r="CZ158" s="54">
        <v>2.1000000000000001E-2</v>
      </c>
      <c r="DA158" s="43"/>
    </row>
    <row r="159" spans="90:105" x14ac:dyDescent="0.25">
      <c r="CM159" s="43"/>
      <c r="CN159" s="43"/>
      <c r="CO159" s="43"/>
      <c r="CP159" s="43"/>
      <c r="CQ159" s="44"/>
      <c r="CR159" s="67"/>
      <c r="CS159" s="43"/>
      <c r="CT159" s="43"/>
      <c r="CU159" s="43"/>
      <c r="CV159" s="44"/>
      <c r="CW159" s="43"/>
      <c r="CX159" s="43"/>
      <c r="CY159" s="43"/>
      <c r="CZ159" s="43"/>
      <c r="DA159" s="43"/>
    </row>
    <row r="160" spans="90:105" x14ac:dyDescent="0.25">
      <c r="CM160" s="43"/>
      <c r="CN160" s="43"/>
      <c r="CO160" s="43"/>
      <c r="CP160" s="43"/>
      <c r="CQ160" s="44"/>
      <c r="CR160" s="67"/>
      <c r="CS160" s="43"/>
      <c r="CT160" s="43"/>
      <c r="CU160" s="43"/>
      <c r="CV160" s="44"/>
      <c r="CW160" s="43"/>
      <c r="CX160" s="43"/>
      <c r="CY160" s="43"/>
      <c r="CZ160" s="43"/>
      <c r="DA160" s="43"/>
    </row>
    <row r="161" spans="91:105" x14ac:dyDescent="0.25">
      <c r="CM161" s="43"/>
      <c r="CN161" s="43"/>
      <c r="CO161" s="43"/>
      <c r="CP161" s="43"/>
      <c r="CQ161" s="44"/>
      <c r="CR161" s="67"/>
      <c r="CS161" s="43"/>
      <c r="CT161" s="43"/>
      <c r="CU161" s="43"/>
      <c r="CV161" s="44"/>
      <c r="CW161" s="43"/>
      <c r="CX161" s="43"/>
      <c r="CY161" s="43"/>
      <c r="CZ161" s="43"/>
      <c r="DA161" s="43"/>
    </row>
    <row r="162" spans="91:105" x14ac:dyDescent="0.25">
      <c r="CM162" s="43"/>
      <c r="CN162" s="43"/>
      <c r="CO162" s="43"/>
      <c r="CP162" s="43"/>
      <c r="CQ162" s="44"/>
      <c r="CR162" s="67"/>
      <c r="CS162" s="43"/>
      <c r="CT162" s="43"/>
      <c r="CU162" s="43"/>
      <c r="CV162" s="44"/>
      <c r="CW162" s="43"/>
      <c r="CX162" s="43"/>
      <c r="CY162" s="43"/>
      <c r="CZ162" s="43"/>
      <c r="DA162" s="43"/>
    </row>
    <row r="163" spans="91:105" x14ac:dyDescent="0.25">
      <c r="CQ163" s="38"/>
    </row>
    <row r="164" spans="91:105" x14ac:dyDescent="0.25">
      <c r="CQ164" s="38"/>
    </row>
    <row r="165" spans="91:105" x14ac:dyDescent="0.25">
      <c r="CQ165" s="38"/>
      <c r="CS165" s="54"/>
      <c r="CT165" s="54"/>
      <c r="CU165" s="54"/>
      <c r="CW165" s="53"/>
      <c r="CX165" s="54"/>
      <c r="CY165" s="54"/>
      <c r="CZ165" s="54"/>
    </row>
    <row r="166" spans="91:105" x14ac:dyDescent="0.25">
      <c r="CQ166" s="38"/>
      <c r="CS166" s="54"/>
      <c r="CT166" s="54"/>
      <c r="CU166" s="54"/>
      <c r="CW166" s="53"/>
      <c r="CX166" s="54"/>
      <c r="CY166" s="54"/>
      <c r="CZ166" s="54"/>
    </row>
    <row r="167" spans="91:105" x14ac:dyDescent="0.25">
      <c r="CQ167" s="38"/>
      <c r="CS167" s="54"/>
      <c r="CT167" s="54"/>
      <c r="CU167" s="54"/>
      <c r="CW167" s="53"/>
      <c r="CX167" s="54"/>
      <c r="CY167" s="54"/>
      <c r="CZ167" s="54"/>
    </row>
    <row r="168" spans="91:105" x14ac:dyDescent="0.25">
      <c r="CQ168" s="38"/>
      <c r="CS168" s="54"/>
      <c r="CT168" s="54"/>
      <c r="CU168" s="54"/>
      <c r="CW168" s="53"/>
      <c r="CX168" s="54"/>
      <c r="CY168" s="54"/>
      <c r="CZ168" s="54"/>
    </row>
    <row r="169" spans="91:105" x14ac:dyDescent="0.25">
      <c r="CQ169" s="38"/>
      <c r="CS169" s="54"/>
      <c r="CT169" s="54"/>
      <c r="CU169" s="54"/>
      <c r="CW169" s="53"/>
      <c r="CX169" s="54"/>
      <c r="CY169" s="54"/>
      <c r="CZ169" s="54"/>
    </row>
    <row r="170" spans="91:105" x14ac:dyDescent="0.25">
      <c r="CQ170" s="38"/>
      <c r="CS170" s="54"/>
      <c r="CT170" s="54"/>
      <c r="CU170" s="54"/>
      <c r="CW170" s="53"/>
      <c r="CX170" s="54"/>
      <c r="CY170" s="54"/>
      <c r="CZ170" s="54"/>
    </row>
    <row r="171" spans="91:105" x14ac:dyDescent="0.25">
      <c r="CQ171" s="38"/>
      <c r="CS171" s="54"/>
      <c r="CT171" s="54"/>
      <c r="CU171" s="54"/>
      <c r="CW171" s="53"/>
      <c r="CX171" s="54"/>
      <c r="CY171" s="54"/>
      <c r="CZ171" s="54"/>
    </row>
    <row r="172" spans="91:105" x14ac:dyDescent="0.25">
      <c r="CQ172" s="38"/>
      <c r="CS172" s="54"/>
      <c r="CT172" s="54"/>
      <c r="CU172" s="54"/>
      <c r="CW172" s="53"/>
      <c r="CX172" s="54"/>
      <c r="CY172" s="54"/>
      <c r="CZ172" s="54"/>
    </row>
    <row r="173" spans="91:105" x14ac:dyDescent="0.25">
      <c r="CQ173" s="38"/>
      <c r="CS173" s="54"/>
      <c r="CT173" s="54"/>
      <c r="CU173" s="54"/>
      <c r="CW173" s="53"/>
      <c r="CX173" s="54"/>
      <c r="CY173" s="54"/>
      <c r="CZ173" s="54"/>
    </row>
    <row r="174" spans="91:105" x14ac:dyDescent="0.25">
      <c r="CN174" s="43"/>
      <c r="CO174" s="43"/>
      <c r="CP174" s="43"/>
      <c r="CQ174" s="44"/>
      <c r="CR174" s="43"/>
      <c r="CS174" s="43"/>
      <c r="CT174" s="43"/>
      <c r="CU174" s="43"/>
      <c r="CV174" s="44"/>
      <c r="CW174" s="43"/>
      <c r="CX174" s="43"/>
      <c r="CY174" s="43"/>
      <c r="CZ174" s="43"/>
      <c r="DA174" s="43"/>
    </row>
    <row r="175" spans="91:105" x14ac:dyDescent="0.25">
      <c r="CN175" s="43"/>
      <c r="CO175" s="43"/>
      <c r="CP175" s="43"/>
      <c r="CQ175" s="44"/>
      <c r="CR175" s="43"/>
      <c r="CS175" s="43"/>
      <c r="CT175" s="43"/>
      <c r="CU175" s="43"/>
      <c r="CV175" s="44"/>
      <c r="CW175" s="43"/>
      <c r="CX175" s="43"/>
      <c r="CY175" s="43"/>
      <c r="CZ175" s="43"/>
      <c r="DA175" s="43"/>
    </row>
    <row r="176" spans="91:105" x14ac:dyDescent="0.25">
      <c r="CN176" s="43"/>
      <c r="CO176" s="43"/>
      <c r="CP176" s="43"/>
      <c r="CQ176" s="44"/>
      <c r="CR176" s="43"/>
      <c r="CS176" s="43"/>
      <c r="CT176" s="43"/>
      <c r="CU176" s="43"/>
      <c r="CV176" s="44"/>
      <c r="CW176" s="43"/>
      <c r="CX176" s="43"/>
      <c r="CY176" s="43"/>
      <c r="CZ176" s="43"/>
      <c r="DA176" s="43"/>
    </row>
    <row r="177" spans="18:163" x14ac:dyDescent="0.25">
      <c r="CN177" s="43"/>
      <c r="CO177" s="43"/>
      <c r="CP177" s="43"/>
      <c r="CQ177" s="44"/>
      <c r="CR177" s="52" t="s">
        <v>104</v>
      </c>
      <c r="CS177" s="42" t="s">
        <v>74</v>
      </c>
      <c r="CT177" s="42" t="s">
        <v>75</v>
      </c>
      <c r="CU177" s="42" t="s">
        <v>6</v>
      </c>
      <c r="CW177" s="52" t="s">
        <v>105</v>
      </c>
      <c r="CX177" s="42" t="s">
        <v>74</v>
      </c>
      <c r="CY177" s="42" t="s">
        <v>75</v>
      </c>
      <c r="CZ177" s="42" t="s">
        <v>6</v>
      </c>
      <c r="DA177" s="43"/>
    </row>
    <row r="178" spans="18:163" x14ac:dyDescent="0.25">
      <c r="CN178" s="43"/>
      <c r="CO178" s="43"/>
      <c r="CP178" s="43"/>
      <c r="CQ178" s="44"/>
      <c r="CR178" s="53" t="s">
        <v>120</v>
      </c>
      <c r="CS178" s="54">
        <v>0.83009999999999995</v>
      </c>
      <c r="CT178" s="54">
        <v>0.13200000000000001</v>
      </c>
      <c r="CU178" s="54">
        <v>3.7699999999999997E-2</v>
      </c>
      <c r="CW178" s="53" t="s">
        <v>120</v>
      </c>
      <c r="CX178" s="54">
        <v>0.54920000000000002</v>
      </c>
      <c r="CY178" s="54">
        <v>0.36709999999999998</v>
      </c>
      <c r="CZ178" s="54">
        <v>8.3500000000000005E-2</v>
      </c>
      <c r="DA178" s="43"/>
    </row>
    <row r="179" spans="18:163" x14ac:dyDescent="0.25">
      <c r="CN179" s="43"/>
      <c r="CO179" s="43"/>
      <c r="CP179" s="43"/>
      <c r="CQ179" s="44"/>
      <c r="CR179" s="53" t="s">
        <v>153</v>
      </c>
      <c r="CS179" s="54">
        <v>0.9</v>
      </c>
      <c r="CT179" s="54">
        <v>6.4000000000000001E-2</v>
      </c>
      <c r="CU179" s="54">
        <v>3.5999999999999997E-2</v>
      </c>
      <c r="CW179" s="53" t="s">
        <v>153</v>
      </c>
      <c r="CX179" s="54">
        <v>0.54</v>
      </c>
      <c r="CY179" s="54">
        <v>0.39900000000000002</v>
      </c>
      <c r="CZ179" s="54">
        <v>6.0999999999999999E-2</v>
      </c>
      <c r="DA179" s="43"/>
    </row>
    <row r="180" spans="18:163" x14ac:dyDescent="0.25">
      <c r="CN180" s="43"/>
      <c r="CO180" s="43"/>
      <c r="CP180" s="43"/>
      <c r="CQ180" s="44"/>
      <c r="CR180" s="67"/>
      <c r="CS180" s="63"/>
      <c r="CT180" s="63"/>
      <c r="CU180" s="63"/>
      <c r="CV180" s="44"/>
      <c r="CW180" s="67"/>
      <c r="CX180" s="63"/>
      <c r="CY180" s="63"/>
      <c r="CZ180" s="63"/>
      <c r="DA180" s="43"/>
    </row>
    <row r="181" spans="18:163" x14ac:dyDescent="0.25">
      <c r="CN181" s="43"/>
      <c r="CO181" s="43"/>
      <c r="CP181" s="43"/>
      <c r="CQ181" s="44"/>
      <c r="CR181" s="67"/>
      <c r="CS181" s="63"/>
      <c r="CT181" s="63"/>
      <c r="CU181" s="63"/>
      <c r="CV181" s="44"/>
      <c r="CW181" s="67"/>
      <c r="CX181" s="63"/>
      <c r="CY181" s="63"/>
      <c r="CZ181" s="63"/>
      <c r="DA181" s="43"/>
    </row>
    <row r="182" spans="18:163" x14ac:dyDescent="0.25">
      <c r="CN182" s="43"/>
      <c r="CO182" s="43"/>
      <c r="CP182" s="43"/>
      <c r="CQ182" s="44"/>
      <c r="CR182" s="67"/>
      <c r="CS182" s="63"/>
      <c r="CT182" s="63"/>
      <c r="CU182" s="63"/>
      <c r="CV182" s="44"/>
      <c r="CW182" s="67"/>
      <c r="CX182" s="63"/>
      <c r="CY182" s="63"/>
      <c r="CZ182" s="63"/>
      <c r="DA182" s="43"/>
    </row>
    <row r="183" spans="18:163" x14ac:dyDescent="0.25">
      <c r="CQ183" s="38"/>
      <c r="CS183" s="54"/>
      <c r="CT183" s="54"/>
      <c r="CU183" s="54"/>
      <c r="CW183" s="53"/>
      <c r="CX183" s="54"/>
      <c r="CY183" s="54"/>
      <c r="CZ183" s="54"/>
    </row>
    <row r="184" spans="18:163" x14ac:dyDescent="0.25">
      <c r="CQ184" s="38"/>
      <c r="CS184" s="54"/>
      <c r="CT184" s="54"/>
      <c r="CU184" s="54"/>
      <c r="CW184" s="53"/>
      <c r="CX184" s="54"/>
      <c r="CY184" s="54"/>
      <c r="CZ184" s="54"/>
    </row>
    <row r="185" spans="18:163" x14ac:dyDescent="0.25">
      <c r="CQ185" s="38"/>
      <c r="CS185" s="54"/>
      <c r="CT185" s="54"/>
      <c r="CU185" s="54"/>
      <c r="CW185" s="53"/>
      <c r="CX185" s="54"/>
      <c r="CY185" s="54"/>
      <c r="CZ185" s="54"/>
    </row>
    <row r="186" spans="18:163" x14ac:dyDescent="0.25">
      <c r="R186" s="42"/>
      <c r="CQ186" s="38"/>
      <c r="CS186" s="54"/>
      <c r="CT186" s="54"/>
      <c r="CU186" s="54"/>
      <c r="CW186" s="53"/>
      <c r="CX186" s="54"/>
      <c r="CY186" s="54"/>
      <c r="CZ186" s="54"/>
    </row>
    <row r="187" spans="18:163" x14ac:dyDescent="0.25">
      <c r="R187" s="42"/>
      <c r="CQ187" s="38"/>
      <c r="CS187" s="54"/>
      <c r="CT187" s="54"/>
      <c r="CU187" s="54"/>
      <c r="CW187" s="53"/>
      <c r="CX187" s="54"/>
      <c r="CY187" s="54"/>
      <c r="CZ187" s="54"/>
    </row>
    <row r="188" spans="18:163" x14ac:dyDescent="0.25">
      <c r="CQ188" s="38"/>
      <c r="CS188" s="54"/>
      <c r="CT188" s="54"/>
      <c r="CU188" s="54"/>
      <c r="CW188" s="53"/>
      <c r="CX188" s="54"/>
      <c r="CY188" s="54"/>
      <c r="CZ188" s="54"/>
    </row>
    <row r="189" spans="18:163" x14ac:dyDescent="0.25">
      <c r="CQ189" s="38"/>
      <c r="CR189" s="42"/>
    </row>
    <row r="190" spans="18:163" x14ac:dyDescent="0.25">
      <c r="CO190" s="43"/>
      <c r="CP190" s="43"/>
      <c r="CQ190" s="44"/>
      <c r="CR190" s="43"/>
      <c r="CS190" s="43"/>
      <c r="CT190" s="43"/>
      <c r="CU190" s="43"/>
      <c r="CV190" s="44"/>
      <c r="CW190" s="43"/>
      <c r="CX190" s="43"/>
      <c r="CY190" s="43"/>
      <c r="CZ190" s="43"/>
      <c r="DA190" s="43"/>
      <c r="DB190" s="43"/>
    </row>
    <row r="191" spans="18:163" x14ac:dyDescent="0.25">
      <c r="CO191" s="43"/>
      <c r="CP191" s="43"/>
      <c r="CQ191" s="44"/>
      <c r="CR191" s="43"/>
      <c r="CS191" s="43"/>
      <c r="CT191" s="43"/>
      <c r="CU191" s="43"/>
      <c r="CV191" s="44"/>
      <c r="CW191" s="43"/>
      <c r="CX191" s="43"/>
      <c r="CY191" s="43"/>
      <c r="CZ191" s="43"/>
      <c r="DA191" s="43"/>
      <c r="DB191" s="43"/>
    </row>
    <row r="192" spans="18:163" x14ac:dyDescent="0.25">
      <c r="CO192" s="43"/>
      <c r="CP192" s="43"/>
      <c r="CQ192" s="44"/>
      <c r="CR192" s="52" t="s">
        <v>106</v>
      </c>
      <c r="CS192" s="42" t="s">
        <v>74</v>
      </c>
      <c r="CT192" s="42" t="s">
        <v>75</v>
      </c>
      <c r="CU192" s="42" t="s">
        <v>6</v>
      </c>
      <c r="CW192" s="52" t="s">
        <v>107</v>
      </c>
      <c r="CX192" s="42" t="s">
        <v>74</v>
      </c>
      <c r="CY192" s="42" t="s">
        <v>75</v>
      </c>
      <c r="CZ192" s="42" t="s">
        <v>6</v>
      </c>
      <c r="DA192" s="43"/>
      <c r="DB192" s="43"/>
      <c r="EH192" s="38"/>
      <c r="EL192" s="42"/>
      <c r="EX192" s="43"/>
      <c r="EY192" s="43"/>
      <c r="EZ192" s="43"/>
      <c r="FA192" s="43"/>
      <c r="FD192" s="42"/>
      <c r="FE192" s="42"/>
      <c r="FF192" s="42"/>
      <c r="FG192" s="42"/>
    </row>
    <row r="193" spans="19:163" ht="15" customHeight="1" x14ac:dyDescent="0.25">
      <c r="CO193" s="43"/>
      <c r="CP193" s="43"/>
      <c r="CQ193" s="44"/>
      <c r="CR193" s="53" t="s">
        <v>120</v>
      </c>
      <c r="CS193" s="54">
        <v>0.7258</v>
      </c>
      <c r="CT193" s="54">
        <v>0.215</v>
      </c>
      <c r="CU193" s="54">
        <v>5.91E-2</v>
      </c>
      <c r="CW193" s="53" t="s">
        <v>120</v>
      </c>
      <c r="CX193" s="54">
        <v>0.67330000000000001</v>
      </c>
      <c r="CY193" s="54">
        <v>0.27629999999999999</v>
      </c>
      <c r="CZ193" s="54">
        <v>5.0200000000000002E-2</v>
      </c>
      <c r="DA193" s="43"/>
      <c r="DB193" s="43"/>
      <c r="EH193" s="38"/>
      <c r="EL193" s="42"/>
      <c r="EX193" s="43"/>
      <c r="EY193" s="43"/>
      <c r="EZ193" s="43"/>
      <c r="FA193" s="43"/>
      <c r="FD193" s="42"/>
      <c r="FE193" s="42"/>
      <c r="FF193" s="42"/>
      <c r="FG193" s="42"/>
    </row>
    <row r="194" spans="19:163" ht="15" customHeight="1" x14ac:dyDescent="0.25">
      <c r="CO194" s="43"/>
      <c r="CP194" s="43"/>
      <c r="CQ194" s="44"/>
      <c r="CR194" s="53" t="s">
        <v>153</v>
      </c>
      <c r="CS194" s="54">
        <v>0.68400000000000005</v>
      </c>
      <c r="CT194" s="54">
        <v>0.26400000000000001</v>
      </c>
      <c r="CU194" s="54">
        <v>5.1999999999999998E-2</v>
      </c>
      <c r="CW194" s="53" t="s">
        <v>153</v>
      </c>
      <c r="CX194" s="54">
        <v>0.57499999999999996</v>
      </c>
      <c r="CY194" s="54">
        <v>0.39200000000000002</v>
      </c>
      <c r="CZ194" s="54">
        <v>3.3000000000000002E-2</v>
      </c>
      <c r="DA194" s="43"/>
      <c r="DB194" s="43"/>
      <c r="EH194" s="38"/>
      <c r="EL194" s="42"/>
      <c r="EX194" s="43"/>
      <c r="EY194" s="43"/>
      <c r="EZ194" s="43"/>
      <c r="FA194" s="43"/>
      <c r="FD194" s="42"/>
      <c r="FE194" s="42"/>
      <c r="FF194" s="42"/>
      <c r="FG194" s="42"/>
    </row>
    <row r="195" spans="19:163" ht="15" customHeight="1" x14ac:dyDescent="0.25">
      <c r="CO195" s="43"/>
      <c r="CP195" s="43"/>
      <c r="CQ195" s="44"/>
      <c r="CR195" s="67"/>
      <c r="CS195" s="63"/>
      <c r="CT195" s="63"/>
      <c r="CU195" s="63"/>
      <c r="CV195" s="44"/>
      <c r="CW195" s="67"/>
      <c r="CX195" s="63"/>
      <c r="CY195" s="63"/>
      <c r="CZ195" s="63"/>
      <c r="DA195" s="43"/>
      <c r="DB195" s="43"/>
      <c r="EH195" s="38"/>
      <c r="EL195" s="42"/>
      <c r="EX195" s="43"/>
      <c r="EY195" s="43"/>
      <c r="EZ195" s="43"/>
      <c r="FA195" s="43"/>
      <c r="FD195" s="42"/>
      <c r="FE195" s="42"/>
      <c r="FF195" s="42"/>
      <c r="FG195" s="42"/>
    </row>
    <row r="196" spans="19:163" ht="15" customHeight="1" x14ac:dyDescent="0.25">
      <c r="CO196" s="43"/>
      <c r="CP196" s="43"/>
      <c r="CQ196" s="44"/>
      <c r="CR196" s="67"/>
      <c r="CS196" s="63"/>
      <c r="CT196" s="63"/>
      <c r="CU196" s="63"/>
      <c r="CV196" s="44"/>
      <c r="CW196" s="67"/>
      <c r="CX196" s="63"/>
      <c r="CY196" s="63"/>
      <c r="CZ196" s="63"/>
      <c r="DA196" s="43"/>
      <c r="DB196" s="43"/>
      <c r="EH196" s="38"/>
      <c r="EL196" s="42"/>
      <c r="EX196" s="43"/>
      <c r="EY196" s="43"/>
      <c r="EZ196" s="43"/>
      <c r="FA196" s="43"/>
      <c r="FD196" s="42"/>
      <c r="FE196" s="42"/>
      <c r="FF196" s="42"/>
      <c r="FG196" s="42"/>
    </row>
    <row r="197" spans="19:163" ht="15" customHeight="1" x14ac:dyDescent="0.25">
      <c r="CO197" s="43"/>
      <c r="CP197" s="43"/>
      <c r="CQ197" s="44"/>
      <c r="CR197" s="67"/>
      <c r="CS197" s="63"/>
      <c r="CT197" s="63"/>
      <c r="CU197" s="63"/>
      <c r="CV197" s="44"/>
      <c r="CW197" s="67"/>
      <c r="CX197" s="63"/>
      <c r="CY197" s="63"/>
      <c r="CZ197" s="63"/>
      <c r="DA197" s="43"/>
      <c r="DB197" s="43"/>
      <c r="EH197" s="38"/>
      <c r="EL197" s="42"/>
      <c r="EX197" s="43"/>
      <c r="EY197" s="43"/>
      <c r="EZ197" s="43"/>
      <c r="FA197" s="43"/>
      <c r="FD197" s="42"/>
      <c r="FE197" s="42"/>
      <c r="FF197" s="42"/>
      <c r="FG197" s="42"/>
    </row>
    <row r="198" spans="19:163" ht="15" customHeight="1" x14ac:dyDescent="0.25">
      <c r="CQ198" s="38"/>
      <c r="CS198" s="54"/>
      <c r="CT198" s="54"/>
      <c r="CU198" s="54"/>
      <c r="CW198" s="53"/>
      <c r="CX198" s="54"/>
      <c r="CY198" s="54"/>
      <c r="CZ198" s="54"/>
      <c r="EH198" s="38"/>
      <c r="EL198" s="42"/>
      <c r="EX198" s="43"/>
      <c r="EY198" s="43"/>
      <c r="EZ198" s="43"/>
      <c r="FA198" s="43"/>
      <c r="FD198" s="42"/>
      <c r="FE198" s="42"/>
      <c r="FF198" s="42"/>
      <c r="FG198" s="42"/>
    </row>
    <row r="199" spans="19:163" ht="15" customHeight="1" x14ac:dyDescent="0.25">
      <c r="CQ199" s="38"/>
      <c r="CS199" s="54"/>
      <c r="CT199" s="54"/>
      <c r="CU199" s="54"/>
      <c r="CW199" s="53"/>
      <c r="CX199" s="54"/>
      <c r="CY199" s="54"/>
      <c r="CZ199" s="54"/>
      <c r="EH199" s="38"/>
      <c r="EL199" s="42"/>
      <c r="EX199" s="43"/>
      <c r="EY199" s="43"/>
      <c r="EZ199" s="43"/>
      <c r="FA199" s="43"/>
      <c r="FD199" s="42"/>
      <c r="FE199" s="42"/>
      <c r="FF199" s="42"/>
      <c r="FG199" s="42"/>
    </row>
    <row r="200" spans="19:163" x14ac:dyDescent="0.25">
      <c r="CQ200" s="38"/>
      <c r="CS200" s="54"/>
      <c r="CT200" s="54"/>
      <c r="CU200" s="54"/>
      <c r="CW200" s="53"/>
      <c r="CX200" s="54"/>
      <c r="CY200" s="54"/>
      <c r="CZ200" s="54"/>
      <c r="EH200" s="38"/>
      <c r="EL200" s="42"/>
      <c r="EX200" s="43"/>
      <c r="EY200" s="43"/>
      <c r="EZ200" s="43"/>
      <c r="FA200" s="43"/>
      <c r="FD200" s="42"/>
      <c r="FE200" s="42"/>
      <c r="FF200" s="42"/>
      <c r="FG200" s="42"/>
    </row>
    <row r="201" spans="19:163" x14ac:dyDescent="0.25">
      <c r="CQ201" s="38"/>
      <c r="CS201" s="54"/>
      <c r="CT201" s="54"/>
      <c r="CU201" s="54"/>
      <c r="CW201" s="53"/>
      <c r="CX201" s="54"/>
      <c r="CY201" s="54"/>
      <c r="CZ201" s="54"/>
      <c r="EH201" s="38"/>
      <c r="EL201" s="42"/>
      <c r="EX201" s="43"/>
      <c r="EY201" s="43"/>
      <c r="EZ201" s="43"/>
      <c r="FA201" s="43"/>
      <c r="FD201" s="42"/>
      <c r="FE201" s="42"/>
      <c r="FF201" s="42"/>
      <c r="FG201" s="42"/>
    </row>
    <row r="202" spans="19:163" x14ac:dyDescent="0.25">
      <c r="CQ202" s="38"/>
      <c r="CS202" s="54"/>
      <c r="CT202" s="54"/>
      <c r="CU202" s="54"/>
      <c r="CW202" s="53"/>
      <c r="CX202" s="54"/>
      <c r="CY202" s="54"/>
      <c r="CZ202" s="54"/>
      <c r="EH202" s="38"/>
      <c r="EL202" s="42"/>
      <c r="EX202" s="43"/>
      <c r="EY202" s="43"/>
      <c r="EZ202" s="43"/>
      <c r="FA202" s="43"/>
      <c r="FD202" s="42"/>
      <c r="FE202" s="42"/>
      <c r="FF202" s="42"/>
      <c r="FG202" s="42"/>
    </row>
    <row r="203" spans="19:163" x14ac:dyDescent="0.25">
      <c r="CQ203" s="38"/>
      <c r="CS203" s="54"/>
      <c r="CT203" s="54"/>
      <c r="CU203" s="54"/>
      <c r="CW203" s="53"/>
      <c r="CX203" s="54"/>
      <c r="CY203" s="54"/>
      <c r="CZ203" s="54"/>
      <c r="EH203" s="38"/>
      <c r="EL203" s="42"/>
      <c r="EX203" s="43"/>
      <c r="EY203" s="43"/>
      <c r="EZ203" s="43"/>
      <c r="FA203" s="43"/>
      <c r="FD203" s="42"/>
      <c r="FE203" s="42"/>
      <c r="FF203" s="42"/>
      <c r="FG203" s="42"/>
    </row>
    <row r="204" spans="19:163" x14ac:dyDescent="0.25"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Q204" s="38"/>
      <c r="CR204" s="42"/>
    </row>
    <row r="205" spans="19:163" x14ac:dyDescent="0.25"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O205" s="43"/>
      <c r="CP205" s="43"/>
      <c r="CQ205" s="44"/>
      <c r="CR205" s="43"/>
      <c r="CS205" s="43"/>
      <c r="CT205" s="43"/>
      <c r="CU205" s="43"/>
      <c r="CV205" s="44"/>
      <c r="CW205" s="43"/>
      <c r="CX205" s="43"/>
      <c r="CY205" s="43"/>
      <c r="CZ205" s="43"/>
      <c r="DA205" s="43"/>
    </row>
    <row r="206" spans="19:163" x14ac:dyDescent="0.25"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56"/>
      <c r="CJ206" s="56"/>
      <c r="CK206" s="56"/>
      <c r="CL206" s="56"/>
      <c r="CM206" s="56"/>
      <c r="CN206" s="56"/>
      <c r="CO206" s="49"/>
      <c r="CP206" s="49"/>
      <c r="CQ206" s="44"/>
      <c r="CR206" s="43"/>
      <c r="CS206" s="43"/>
      <c r="CT206" s="43"/>
      <c r="CU206" s="43"/>
      <c r="CV206" s="44"/>
      <c r="CW206" s="43"/>
      <c r="CX206" s="43"/>
      <c r="CY206" s="43"/>
      <c r="CZ206" s="43"/>
      <c r="DA206" s="43"/>
    </row>
    <row r="207" spans="19:163" x14ac:dyDescent="0.25"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56"/>
      <c r="CJ207" s="56"/>
      <c r="CK207" s="56"/>
      <c r="CL207" s="56"/>
      <c r="CM207" s="56"/>
      <c r="CN207" s="56"/>
      <c r="CO207" s="49"/>
      <c r="CP207" s="49"/>
      <c r="CQ207" s="44"/>
      <c r="CR207" s="52" t="s">
        <v>108</v>
      </c>
      <c r="CS207" s="42" t="s">
        <v>74</v>
      </c>
      <c r="CT207" s="42" t="s">
        <v>75</v>
      </c>
      <c r="CU207" s="42" t="s">
        <v>6</v>
      </c>
      <c r="CW207" s="52" t="s">
        <v>109</v>
      </c>
      <c r="CX207" s="42" t="s">
        <v>74</v>
      </c>
      <c r="CY207" s="42" t="s">
        <v>75</v>
      </c>
      <c r="CZ207" s="42" t="s">
        <v>6</v>
      </c>
      <c r="DA207" s="43"/>
    </row>
    <row r="208" spans="19:163" x14ac:dyDescent="0.25"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49"/>
      <c r="AU208" s="49"/>
      <c r="AV208" s="49"/>
      <c r="AW208" s="49"/>
      <c r="AX208" s="49"/>
      <c r="AY208" s="49"/>
      <c r="AZ208" s="49"/>
      <c r="BA208" s="49"/>
      <c r="BB208" s="49"/>
      <c r="BC208" s="49"/>
      <c r="BD208" s="49"/>
      <c r="BE208" s="49"/>
      <c r="BF208" s="49"/>
      <c r="BG208" s="49"/>
      <c r="BH208" s="49"/>
      <c r="BI208" s="49"/>
      <c r="BJ208" s="49"/>
      <c r="BK208" s="49"/>
      <c r="BL208" s="49"/>
      <c r="BM208" s="49"/>
      <c r="BN208" s="49"/>
      <c r="BO208" s="49"/>
      <c r="BP208" s="49"/>
      <c r="BQ208" s="49"/>
      <c r="BR208" s="49"/>
      <c r="BS208" s="49"/>
      <c r="BT208" s="49"/>
      <c r="BU208" s="49"/>
      <c r="BV208" s="49"/>
      <c r="BW208" s="49"/>
      <c r="BX208" s="49"/>
      <c r="BY208" s="49"/>
      <c r="BZ208" s="49"/>
      <c r="CA208" s="49"/>
      <c r="CB208" s="49"/>
      <c r="CC208" s="49"/>
      <c r="CD208" s="49"/>
      <c r="CE208" s="49"/>
      <c r="CF208" s="49"/>
      <c r="CG208" s="49"/>
      <c r="CH208" s="49"/>
      <c r="CI208" s="56"/>
      <c r="CJ208" s="56"/>
      <c r="CK208" s="56"/>
      <c r="CL208" s="56"/>
      <c r="CM208" s="56"/>
      <c r="CN208" s="56"/>
      <c r="CO208" s="49"/>
      <c r="CP208" s="49"/>
      <c r="CQ208" s="44"/>
      <c r="CR208" s="53" t="s">
        <v>120</v>
      </c>
      <c r="CS208" s="54">
        <v>0.80759999999999998</v>
      </c>
      <c r="CT208" s="54">
        <v>0.1153</v>
      </c>
      <c r="CU208" s="54">
        <v>7.6899999999999996E-2</v>
      </c>
      <c r="CW208" s="53" t="s">
        <v>120</v>
      </c>
      <c r="CX208" s="54">
        <v>0.93030000000000002</v>
      </c>
      <c r="CY208" s="54">
        <v>1.89E-2</v>
      </c>
      <c r="CZ208" s="54">
        <v>5.0599999999999999E-2</v>
      </c>
      <c r="DA208" s="43"/>
    </row>
    <row r="209" spans="19:105" x14ac:dyDescent="0.25"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49"/>
      <c r="AU209" s="49"/>
      <c r="AV209" s="49"/>
      <c r="AW209" s="49"/>
      <c r="AX209" s="49"/>
      <c r="AY209" s="49"/>
      <c r="AZ209" s="49"/>
      <c r="BA209" s="49"/>
      <c r="BB209" s="49"/>
      <c r="BC209" s="49"/>
      <c r="BD209" s="49"/>
      <c r="BE209" s="49"/>
      <c r="BF209" s="49"/>
      <c r="BG209" s="49"/>
      <c r="BH209" s="49"/>
      <c r="BI209" s="49"/>
      <c r="BJ209" s="49"/>
      <c r="BK209" s="49"/>
      <c r="BL209" s="49"/>
      <c r="BM209" s="49"/>
      <c r="BN209" s="49"/>
      <c r="BO209" s="49"/>
      <c r="BP209" s="49"/>
      <c r="BQ209" s="49"/>
      <c r="BR209" s="49"/>
      <c r="BS209" s="49"/>
      <c r="BT209" s="49"/>
      <c r="BU209" s="49"/>
      <c r="BV209" s="49"/>
      <c r="BW209" s="49"/>
      <c r="BX209" s="49"/>
      <c r="BY209" s="49"/>
      <c r="BZ209" s="49"/>
      <c r="CA209" s="49"/>
      <c r="CB209" s="49"/>
      <c r="CC209" s="49"/>
      <c r="CD209" s="49"/>
      <c r="CE209" s="49"/>
      <c r="CF209" s="49"/>
      <c r="CG209" s="49"/>
      <c r="CH209" s="49"/>
      <c r="CI209" s="56"/>
      <c r="CJ209" s="56"/>
      <c r="CK209" s="56"/>
      <c r="CL209" s="56"/>
      <c r="CM209" s="56"/>
      <c r="CN209" s="56"/>
      <c r="CO209" s="49"/>
      <c r="CP209" s="49"/>
      <c r="CQ209" s="44"/>
      <c r="CR209" s="53" t="s">
        <v>153</v>
      </c>
      <c r="CS209" s="54">
        <v>0.77400000000000002</v>
      </c>
      <c r="CT209" s="54">
        <v>0.129</v>
      </c>
      <c r="CU209" s="54">
        <v>9.7000000000000003E-2</v>
      </c>
      <c r="CW209" s="53" t="s">
        <v>153</v>
      </c>
      <c r="CX209" s="54">
        <v>0.94099999999999995</v>
      </c>
      <c r="CY209" s="54">
        <v>4.1000000000000002E-2</v>
      </c>
      <c r="CZ209" s="54">
        <v>1.7999999999999999E-2</v>
      </c>
      <c r="DA209" s="43"/>
    </row>
    <row r="210" spans="19:105" x14ac:dyDescent="0.25"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49"/>
      <c r="BI210" s="49"/>
      <c r="BJ210" s="49"/>
      <c r="BK210" s="49"/>
      <c r="BL210" s="49"/>
      <c r="BM210" s="49"/>
      <c r="BN210" s="49"/>
      <c r="BO210" s="49"/>
      <c r="BP210" s="49"/>
      <c r="BQ210" s="49"/>
      <c r="BR210" s="49"/>
      <c r="BS210" s="49"/>
      <c r="BT210" s="49"/>
      <c r="BU210" s="49"/>
      <c r="BV210" s="49"/>
      <c r="BW210" s="49"/>
      <c r="BX210" s="49"/>
      <c r="BY210" s="49"/>
      <c r="BZ210" s="49"/>
      <c r="CA210" s="49"/>
      <c r="CB210" s="49"/>
      <c r="CC210" s="49"/>
      <c r="CD210" s="49"/>
      <c r="CE210" s="49"/>
      <c r="CF210" s="49"/>
      <c r="CG210" s="49"/>
      <c r="CH210" s="49"/>
      <c r="CI210" s="56"/>
      <c r="CJ210" s="56"/>
      <c r="CK210" s="56"/>
      <c r="CL210" s="56"/>
      <c r="CM210" s="56"/>
      <c r="CN210" s="56"/>
      <c r="CO210" s="49"/>
      <c r="CP210" s="49"/>
      <c r="CQ210" s="44"/>
      <c r="CR210" s="67"/>
      <c r="CS210" s="63"/>
      <c r="CT210" s="63"/>
      <c r="CU210" s="63"/>
      <c r="CV210" s="44"/>
      <c r="CW210" s="67"/>
      <c r="CX210" s="63"/>
      <c r="CY210" s="63"/>
      <c r="CZ210" s="63"/>
      <c r="DA210" s="43"/>
    </row>
    <row r="211" spans="19:105" x14ac:dyDescent="0.25"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49"/>
      <c r="AU211" s="49"/>
      <c r="AV211" s="49"/>
      <c r="AW211" s="49"/>
      <c r="AX211" s="49"/>
      <c r="AY211" s="49"/>
      <c r="AZ211" s="49"/>
      <c r="BA211" s="49"/>
      <c r="BB211" s="49"/>
      <c r="BC211" s="49"/>
      <c r="BD211" s="49"/>
      <c r="BE211" s="49"/>
      <c r="BF211" s="49"/>
      <c r="BG211" s="49"/>
      <c r="BH211" s="49"/>
      <c r="BI211" s="49"/>
      <c r="BJ211" s="49"/>
      <c r="BK211" s="49"/>
      <c r="BL211" s="49"/>
      <c r="BM211" s="49"/>
      <c r="BN211" s="49"/>
      <c r="BO211" s="49"/>
      <c r="BP211" s="49"/>
      <c r="BQ211" s="49"/>
      <c r="BR211" s="49"/>
      <c r="BS211" s="49"/>
      <c r="BT211" s="49"/>
      <c r="BU211" s="49"/>
      <c r="BV211" s="49"/>
      <c r="BW211" s="49"/>
      <c r="BX211" s="49"/>
      <c r="BY211" s="49"/>
      <c r="BZ211" s="49"/>
      <c r="CA211" s="49"/>
      <c r="CB211" s="49"/>
      <c r="CC211" s="49"/>
      <c r="CD211" s="49"/>
      <c r="CE211" s="49"/>
      <c r="CF211" s="49"/>
      <c r="CG211" s="49"/>
      <c r="CH211" s="49"/>
      <c r="CI211" s="56"/>
      <c r="CJ211" s="56"/>
      <c r="CK211" s="56"/>
      <c r="CL211" s="56"/>
      <c r="CM211" s="56"/>
      <c r="CN211" s="56"/>
      <c r="CO211" s="49"/>
      <c r="CP211" s="49"/>
      <c r="CQ211" s="44"/>
      <c r="CR211" s="67"/>
      <c r="CS211" s="63"/>
      <c r="CT211" s="63"/>
      <c r="CU211" s="63"/>
      <c r="CV211" s="44"/>
      <c r="CW211" s="67"/>
      <c r="CX211" s="63"/>
      <c r="CY211" s="63"/>
      <c r="CZ211" s="63"/>
      <c r="DA211" s="43"/>
    </row>
    <row r="212" spans="19:105" x14ac:dyDescent="0.25"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49"/>
      <c r="AU212" s="49"/>
      <c r="AV212" s="49"/>
      <c r="AW212" s="49"/>
      <c r="AX212" s="49"/>
      <c r="AY212" s="49"/>
      <c r="AZ212" s="49"/>
      <c r="BA212" s="49"/>
      <c r="BB212" s="49"/>
      <c r="BC212" s="49"/>
      <c r="BD212" s="49"/>
      <c r="BE212" s="49"/>
      <c r="BF212" s="49"/>
      <c r="BG212" s="49"/>
      <c r="BH212" s="49"/>
      <c r="BI212" s="49"/>
      <c r="BJ212" s="49"/>
      <c r="BK212" s="49"/>
      <c r="BL212" s="49"/>
      <c r="BM212" s="49"/>
      <c r="BN212" s="49"/>
      <c r="BO212" s="49"/>
      <c r="BP212" s="49"/>
      <c r="BQ212" s="49"/>
      <c r="BR212" s="49"/>
      <c r="BS212" s="49"/>
      <c r="BT212" s="49"/>
      <c r="BU212" s="49"/>
      <c r="BV212" s="49"/>
      <c r="BW212" s="49"/>
      <c r="BX212" s="49"/>
      <c r="BY212" s="49"/>
      <c r="BZ212" s="49"/>
      <c r="CA212" s="49"/>
      <c r="CB212" s="49"/>
      <c r="CC212" s="49"/>
      <c r="CD212" s="49"/>
      <c r="CE212" s="49"/>
      <c r="CF212" s="49"/>
      <c r="CG212" s="49"/>
      <c r="CH212" s="49"/>
      <c r="CI212" s="56"/>
      <c r="CJ212" s="56"/>
      <c r="CK212" s="56"/>
      <c r="CL212" s="56"/>
      <c r="CM212" s="56"/>
      <c r="CN212" s="56"/>
      <c r="CO212" s="49"/>
      <c r="CP212" s="49"/>
      <c r="CQ212" s="44"/>
      <c r="CR212" s="67"/>
      <c r="CS212" s="63"/>
      <c r="CT212" s="63"/>
      <c r="CU212" s="63"/>
      <c r="CV212" s="44"/>
      <c r="CW212" s="67"/>
      <c r="CX212" s="63"/>
      <c r="CY212" s="63"/>
      <c r="CZ212" s="63"/>
      <c r="DA212" s="43"/>
    </row>
    <row r="213" spans="19:105" x14ac:dyDescent="0.25"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49"/>
      <c r="AU213" s="49"/>
      <c r="AV213" s="49"/>
      <c r="AW213" s="49"/>
      <c r="AX213" s="49"/>
      <c r="AY213" s="49"/>
      <c r="AZ213" s="49"/>
      <c r="BA213" s="49"/>
      <c r="BB213" s="49"/>
      <c r="BC213" s="49"/>
      <c r="BD213" s="49"/>
      <c r="BE213" s="49"/>
      <c r="BF213" s="49"/>
      <c r="BG213" s="49"/>
      <c r="BH213" s="49"/>
      <c r="BI213" s="49"/>
      <c r="BJ213" s="49"/>
      <c r="BK213" s="49"/>
      <c r="BL213" s="49"/>
      <c r="BM213" s="49"/>
      <c r="BN213" s="49"/>
      <c r="BO213" s="49"/>
      <c r="BP213" s="49"/>
      <c r="BQ213" s="49"/>
      <c r="BR213" s="49"/>
      <c r="BS213" s="49"/>
      <c r="BT213" s="49"/>
      <c r="BU213" s="49"/>
      <c r="BV213" s="49"/>
      <c r="BW213" s="49"/>
      <c r="BX213" s="49"/>
      <c r="BY213" s="49"/>
      <c r="BZ213" s="49"/>
      <c r="CA213" s="49"/>
      <c r="CB213" s="49"/>
      <c r="CC213" s="49"/>
      <c r="CD213" s="49"/>
      <c r="CE213" s="49"/>
      <c r="CF213" s="49"/>
      <c r="CG213" s="49"/>
      <c r="CH213" s="49"/>
      <c r="CI213" s="56"/>
      <c r="CJ213" s="56"/>
      <c r="CK213" s="56"/>
      <c r="CL213" s="56"/>
      <c r="CM213" s="56"/>
      <c r="CN213" s="56"/>
      <c r="CO213" s="56"/>
      <c r="CP213" s="56"/>
      <c r="CQ213" s="38"/>
      <c r="CS213" s="54"/>
      <c r="CT213" s="54"/>
      <c r="CU213" s="54"/>
      <c r="CW213" s="53"/>
      <c r="CX213" s="54"/>
      <c r="CY213" s="54"/>
      <c r="CZ213" s="54"/>
    </row>
    <row r="214" spans="19:105" x14ac:dyDescent="0.25"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49"/>
      <c r="AU214" s="49"/>
      <c r="AV214" s="49"/>
      <c r="AW214" s="49"/>
      <c r="AX214" s="49"/>
      <c r="AY214" s="49"/>
      <c r="AZ214" s="49"/>
      <c r="BA214" s="49"/>
      <c r="BB214" s="49"/>
      <c r="BC214" s="49"/>
      <c r="BD214" s="49"/>
      <c r="BE214" s="49"/>
      <c r="BF214" s="49"/>
      <c r="BG214" s="49"/>
      <c r="BH214" s="49"/>
      <c r="BI214" s="49"/>
      <c r="BJ214" s="49"/>
      <c r="BK214" s="49"/>
      <c r="BL214" s="49"/>
      <c r="BM214" s="49"/>
      <c r="BN214" s="49"/>
      <c r="BO214" s="49"/>
      <c r="BP214" s="49"/>
      <c r="BQ214" s="49"/>
      <c r="BR214" s="49"/>
      <c r="BS214" s="49"/>
      <c r="BT214" s="49"/>
      <c r="BU214" s="49"/>
      <c r="BV214" s="49"/>
      <c r="BW214" s="49"/>
      <c r="BX214" s="49"/>
      <c r="BY214" s="49"/>
      <c r="BZ214" s="49"/>
      <c r="CA214" s="49"/>
      <c r="CB214" s="49"/>
      <c r="CC214" s="49"/>
      <c r="CD214" s="49"/>
      <c r="CE214" s="49"/>
      <c r="CF214" s="49"/>
      <c r="CG214" s="49"/>
      <c r="CH214" s="49"/>
      <c r="CI214" s="56"/>
      <c r="CJ214" s="56"/>
      <c r="CK214" s="56"/>
      <c r="CL214" s="56"/>
      <c r="CM214" s="56"/>
      <c r="CN214" s="56"/>
      <c r="CO214" s="56"/>
      <c r="CP214" s="56"/>
      <c r="CQ214" s="38"/>
      <c r="CS214" s="54"/>
      <c r="CT214" s="54"/>
      <c r="CU214" s="54"/>
      <c r="CW214" s="53"/>
      <c r="CX214" s="54"/>
      <c r="CY214" s="54"/>
      <c r="CZ214" s="54"/>
    </row>
    <row r="215" spans="19:105" x14ac:dyDescent="0.25"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49"/>
      <c r="AU215" s="49"/>
      <c r="AV215" s="49"/>
      <c r="AW215" s="49"/>
      <c r="AX215" s="49"/>
      <c r="AY215" s="49"/>
      <c r="AZ215" s="49"/>
      <c r="BA215" s="49"/>
      <c r="BB215" s="49"/>
      <c r="BC215" s="49"/>
      <c r="BD215" s="49"/>
      <c r="BE215" s="49"/>
      <c r="BF215" s="49"/>
      <c r="BG215" s="49"/>
      <c r="BH215" s="49"/>
      <c r="BI215" s="49"/>
      <c r="BJ215" s="49"/>
      <c r="BK215" s="49"/>
      <c r="BL215" s="49"/>
      <c r="BM215" s="49"/>
      <c r="BN215" s="49"/>
      <c r="BO215" s="49"/>
      <c r="BP215" s="49"/>
      <c r="BQ215" s="49"/>
      <c r="BR215" s="49"/>
      <c r="BS215" s="49"/>
      <c r="BT215" s="49"/>
      <c r="BU215" s="49"/>
      <c r="BV215" s="49"/>
      <c r="BW215" s="49"/>
      <c r="BX215" s="49"/>
      <c r="BY215" s="49"/>
      <c r="BZ215" s="49"/>
      <c r="CA215" s="49"/>
      <c r="CB215" s="49"/>
      <c r="CC215" s="49"/>
      <c r="CD215" s="49"/>
      <c r="CE215" s="49"/>
      <c r="CF215" s="49"/>
      <c r="CG215" s="49"/>
      <c r="CH215" s="49"/>
      <c r="CI215" s="56"/>
      <c r="CJ215" s="56"/>
      <c r="CK215" s="56"/>
      <c r="CL215" s="56"/>
      <c r="CM215" s="56"/>
      <c r="CN215" s="56"/>
      <c r="CO215" s="56"/>
      <c r="CP215" s="56"/>
      <c r="CQ215" s="38"/>
      <c r="CS215" s="54"/>
      <c r="CT215" s="54"/>
      <c r="CU215" s="54"/>
      <c r="CW215" s="53"/>
      <c r="CX215" s="54"/>
      <c r="CY215" s="54"/>
      <c r="CZ215" s="54"/>
    </row>
    <row r="216" spans="19:105" x14ac:dyDescent="0.25"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  <c r="CD216" s="49"/>
      <c r="CE216" s="49"/>
      <c r="CF216" s="49"/>
      <c r="CG216" s="49"/>
      <c r="CH216" s="49"/>
      <c r="CI216" s="56"/>
      <c r="CJ216" s="56"/>
      <c r="CK216" s="56"/>
      <c r="CL216" s="56"/>
      <c r="CM216" s="56"/>
      <c r="CN216" s="56"/>
      <c r="CO216" s="56"/>
      <c r="CP216" s="56"/>
      <c r="CQ216" s="38"/>
      <c r="CS216" s="54"/>
      <c r="CT216" s="54"/>
      <c r="CU216" s="54"/>
      <c r="CW216" s="53"/>
      <c r="CX216" s="54"/>
      <c r="CY216" s="54"/>
      <c r="CZ216" s="54"/>
    </row>
    <row r="217" spans="19:105" x14ac:dyDescent="0.25">
      <c r="CQ217" s="38"/>
      <c r="CS217" s="54"/>
      <c r="CT217" s="54"/>
      <c r="CU217" s="54"/>
      <c r="CW217" s="53"/>
      <c r="CX217" s="54"/>
      <c r="CY217" s="54"/>
      <c r="CZ217" s="54"/>
    </row>
    <row r="218" spans="19:105" x14ac:dyDescent="0.25">
      <c r="CQ218" s="38"/>
      <c r="CS218" s="54"/>
      <c r="CT218" s="54"/>
      <c r="CU218" s="54"/>
      <c r="CW218" s="53"/>
      <c r="CX218" s="54"/>
      <c r="CY218" s="54"/>
      <c r="CZ218" s="54"/>
    </row>
    <row r="219" spans="19:105" x14ac:dyDescent="0.25">
      <c r="CN219" s="43"/>
      <c r="CO219" s="43"/>
      <c r="CP219" s="43"/>
      <c r="CQ219" s="44"/>
      <c r="CR219" s="43"/>
      <c r="CS219" s="43"/>
      <c r="CT219" s="43"/>
      <c r="CU219" s="43"/>
      <c r="CV219" s="44"/>
      <c r="CW219" s="43"/>
      <c r="CX219" s="43"/>
      <c r="CY219" s="43"/>
      <c r="CZ219" s="43"/>
      <c r="DA219" s="43"/>
    </row>
    <row r="220" spans="19:105" x14ac:dyDescent="0.25">
      <c r="CN220" s="43"/>
      <c r="CO220" s="43"/>
      <c r="CP220" s="43"/>
      <c r="CQ220" s="44"/>
      <c r="CR220" s="43"/>
      <c r="CS220" s="43"/>
      <c r="CT220" s="43"/>
      <c r="CU220" s="43"/>
      <c r="CV220" s="44"/>
      <c r="CW220" s="43"/>
      <c r="CX220" s="43"/>
      <c r="CY220" s="43"/>
      <c r="CZ220" s="43"/>
      <c r="DA220" s="43"/>
    </row>
    <row r="221" spans="19:105" x14ac:dyDescent="0.25">
      <c r="CN221" s="43"/>
      <c r="CO221" s="43"/>
      <c r="CP221" s="43"/>
      <c r="CQ221" s="44"/>
      <c r="CR221" s="52" t="s">
        <v>110</v>
      </c>
      <c r="CS221" s="42" t="s">
        <v>74</v>
      </c>
      <c r="CT221" s="42" t="s">
        <v>75</v>
      </c>
      <c r="CU221" s="42" t="s">
        <v>6</v>
      </c>
      <c r="CW221" s="52" t="s">
        <v>111</v>
      </c>
      <c r="CX221" s="42" t="s">
        <v>74</v>
      </c>
      <c r="CY221" s="42" t="s">
        <v>75</v>
      </c>
      <c r="CZ221" s="42" t="s">
        <v>6</v>
      </c>
      <c r="DA221" s="43"/>
    </row>
    <row r="222" spans="19:105" x14ac:dyDescent="0.25">
      <c r="CN222" s="43"/>
      <c r="CO222" s="43"/>
      <c r="CP222" s="43"/>
      <c r="CQ222" s="44"/>
      <c r="CR222" s="53" t="s">
        <v>120</v>
      </c>
      <c r="CS222" s="54">
        <v>0.74460000000000004</v>
      </c>
      <c r="CT222" s="54">
        <v>0.19139999999999999</v>
      </c>
      <c r="CU222" s="54">
        <v>6.3799999999999996E-2</v>
      </c>
      <c r="CW222" s="53" t="s">
        <v>120</v>
      </c>
      <c r="CX222" s="54">
        <v>0.85409999999999997</v>
      </c>
      <c r="CY222" s="54">
        <v>0.1041</v>
      </c>
      <c r="CZ222" s="54">
        <v>4.1599999999999998E-2</v>
      </c>
      <c r="DA222" s="43"/>
    </row>
    <row r="223" spans="19:105" x14ac:dyDescent="0.25">
      <c r="CN223" s="43"/>
      <c r="CO223" s="43"/>
      <c r="CP223" s="43"/>
      <c r="CQ223" s="44"/>
      <c r="CR223" s="53" t="s">
        <v>153</v>
      </c>
      <c r="CS223" s="54">
        <v>0.83699999999999997</v>
      </c>
      <c r="CT223" s="54">
        <v>0.11600000000000001</v>
      </c>
      <c r="CU223" s="54">
        <v>4.7E-2</v>
      </c>
      <c r="CW223" s="53" t="s">
        <v>153</v>
      </c>
      <c r="CX223" s="54">
        <v>0.94</v>
      </c>
      <c r="CY223" s="54">
        <v>0.03</v>
      </c>
      <c r="CZ223" s="54">
        <v>0.03</v>
      </c>
      <c r="DA223" s="43"/>
    </row>
    <row r="224" spans="19:105" x14ac:dyDescent="0.25">
      <c r="CN224" s="43"/>
      <c r="CO224" s="43"/>
      <c r="CP224" s="43"/>
      <c r="CQ224" s="44"/>
      <c r="CR224" s="67"/>
      <c r="CS224" s="43"/>
      <c r="CT224" s="43"/>
      <c r="CU224" s="43"/>
      <c r="CV224" s="44"/>
      <c r="CW224" s="43"/>
      <c r="CX224" s="43"/>
      <c r="CY224" s="43"/>
      <c r="CZ224" s="43"/>
      <c r="DA224" s="43"/>
    </row>
    <row r="225" spans="92:105" x14ac:dyDescent="0.25">
      <c r="CN225" s="43"/>
      <c r="CO225" s="43"/>
      <c r="CP225" s="43"/>
      <c r="CQ225" s="44"/>
      <c r="CR225" s="67"/>
      <c r="CS225" s="63"/>
      <c r="CT225" s="63"/>
      <c r="CU225" s="63"/>
      <c r="CV225" s="44"/>
      <c r="CW225" s="67"/>
      <c r="CX225" s="63"/>
      <c r="CY225" s="63"/>
      <c r="CZ225" s="63"/>
      <c r="DA225" s="43"/>
    </row>
    <row r="226" spans="92:105" x14ac:dyDescent="0.25">
      <c r="CQ226" s="38"/>
      <c r="CS226" s="54"/>
      <c r="CT226" s="54"/>
      <c r="CU226" s="54"/>
      <c r="CW226" s="53"/>
      <c r="CX226" s="54"/>
      <c r="CY226" s="54"/>
      <c r="CZ226" s="54"/>
    </row>
    <row r="227" spans="92:105" x14ac:dyDescent="0.25">
      <c r="CQ227" s="38"/>
      <c r="CS227" s="54"/>
      <c r="CT227" s="54"/>
      <c r="CU227" s="54"/>
      <c r="CW227" s="53"/>
      <c r="CX227" s="54"/>
      <c r="CY227" s="54"/>
      <c r="CZ227" s="54"/>
    </row>
    <row r="228" spans="92:105" x14ac:dyDescent="0.25">
      <c r="CQ228" s="38"/>
      <c r="CS228" s="54"/>
      <c r="CT228" s="54"/>
      <c r="CU228" s="54"/>
      <c r="CW228" s="53"/>
      <c r="CX228" s="54"/>
      <c r="CY228" s="54"/>
      <c r="CZ228" s="54"/>
    </row>
    <row r="229" spans="92:105" x14ac:dyDescent="0.25">
      <c r="CQ229" s="38"/>
      <c r="CS229" s="54"/>
      <c r="CT229" s="54"/>
      <c r="CU229" s="54"/>
      <c r="CW229" s="53"/>
      <c r="CX229" s="54"/>
      <c r="CY229" s="54"/>
      <c r="CZ229" s="54"/>
    </row>
    <row r="230" spans="92:105" x14ac:dyDescent="0.25">
      <c r="CQ230" s="38"/>
      <c r="CS230" s="54"/>
      <c r="CT230" s="54"/>
      <c r="CU230" s="54"/>
      <c r="CW230" s="53"/>
      <c r="CX230" s="54"/>
      <c r="CY230" s="54"/>
      <c r="CZ230" s="54"/>
    </row>
    <row r="231" spans="92:105" x14ac:dyDescent="0.25">
      <c r="CQ231" s="38"/>
      <c r="CS231" s="54"/>
      <c r="CT231" s="54"/>
      <c r="CU231" s="54"/>
      <c r="CW231" s="53"/>
      <c r="CX231" s="54"/>
      <c r="CY231" s="54"/>
      <c r="CZ231" s="54"/>
    </row>
    <row r="232" spans="92:105" x14ac:dyDescent="0.25">
      <c r="CQ232" s="38"/>
      <c r="CS232" s="54"/>
      <c r="CT232" s="54"/>
      <c r="CU232" s="54"/>
      <c r="CW232" s="53"/>
      <c r="CX232" s="54"/>
      <c r="CY232" s="54"/>
      <c r="CZ232" s="54"/>
    </row>
    <row r="233" spans="92:105" x14ac:dyDescent="0.25">
      <c r="CQ233" s="38"/>
      <c r="CS233" s="54"/>
      <c r="CT233" s="54"/>
      <c r="CU233" s="54"/>
      <c r="CW233" s="53"/>
      <c r="CX233" s="54"/>
      <c r="CY233" s="54"/>
      <c r="CZ233" s="54"/>
    </row>
    <row r="234" spans="92:105" x14ac:dyDescent="0.25">
      <c r="CO234" s="43"/>
      <c r="CP234" s="43"/>
      <c r="CQ234" s="44"/>
      <c r="CR234" s="43"/>
      <c r="CS234" s="43"/>
      <c r="CT234" s="43"/>
      <c r="CU234" s="43"/>
      <c r="CV234" s="44"/>
      <c r="CW234" s="43"/>
      <c r="CX234" s="43"/>
      <c r="CY234" s="43"/>
      <c r="CZ234" s="43"/>
      <c r="DA234" s="43"/>
    </row>
    <row r="235" spans="92:105" x14ac:dyDescent="0.25">
      <c r="CO235" s="43"/>
      <c r="CP235" s="43"/>
      <c r="CQ235" s="44"/>
      <c r="CR235" s="43"/>
      <c r="CS235" s="43"/>
      <c r="CT235" s="43"/>
      <c r="CU235" s="43"/>
      <c r="CV235" s="44"/>
      <c r="CW235" s="43"/>
      <c r="CX235" s="43"/>
      <c r="CY235" s="43"/>
      <c r="CZ235" s="43"/>
      <c r="DA235" s="43"/>
    </row>
    <row r="236" spans="92:105" x14ac:dyDescent="0.25">
      <c r="CO236" s="43"/>
      <c r="CP236" s="43"/>
      <c r="CQ236" s="44"/>
      <c r="CR236" s="43"/>
      <c r="CS236" s="43"/>
      <c r="CT236" s="43"/>
      <c r="CU236" s="43"/>
      <c r="CV236" s="44"/>
      <c r="CW236" s="43"/>
      <c r="CX236" s="43"/>
      <c r="CY236" s="43"/>
      <c r="CZ236" s="43"/>
      <c r="DA236" s="43"/>
    </row>
    <row r="237" spans="92:105" x14ac:dyDescent="0.25">
      <c r="CO237" s="43"/>
      <c r="CP237" s="43"/>
      <c r="CQ237" s="44"/>
      <c r="CR237" s="52" t="s">
        <v>112</v>
      </c>
      <c r="CS237" s="42" t="s">
        <v>74</v>
      </c>
      <c r="CT237" s="42" t="s">
        <v>75</v>
      </c>
      <c r="CU237" s="42" t="s">
        <v>6</v>
      </c>
      <c r="CW237" s="52" t="s">
        <v>113</v>
      </c>
      <c r="CX237" s="42" t="s">
        <v>74</v>
      </c>
      <c r="CY237" s="42" t="s">
        <v>75</v>
      </c>
      <c r="CZ237" s="42" t="s">
        <v>6</v>
      </c>
      <c r="DA237" s="43"/>
    </row>
    <row r="238" spans="92:105" x14ac:dyDescent="0.25">
      <c r="CO238" s="43"/>
      <c r="CP238" s="43"/>
      <c r="CQ238" s="44"/>
      <c r="CR238" s="53" t="s">
        <v>120</v>
      </c>
      <c r="CS238" s="54">
        <v>0.96660000000000001</v>
      </c>
      <c r="CT238" s="54">
        <v>0</v>
      </c>
      <c r="CU238" s="54">
        <v>3.3300000000000003E-2</v>
      </c>
      <c r="CW238" s="53" t="s">
        <v>120</v>
      </c>
      <c r="CX238" s="54">
        <v>0.96970000000000001</v>
      </c>
      <c r="CY238" s="54">
        <v>2.0899999999999998E-2</v>
      </c>
      <c r="CZ238" s="54">
        <v>9.2999999999999992E-3</v>
      </c>
      <c r="DA238" s="43"/>
    </row>
    <row r="239" spans="92:105" x14ac:dyDescent="0.25">
      <c r="CO239" s="43"/>
      <c r="CP239" s="43"/>
      <c r="CQ239" s="44"/>
      <c r="CR239" s="53" t="s">
        <v>153</v>
      </c>
      <c r="CS239" s="54">
        <v>0.97</v>
      </c>
      <c r="CT239" s="54">
        <v>1.2E-2</v>
      </c>
      <c r="CU239" s="54">
        <v>1.7999999999999999E-2</v>
      </c>
      <c r="CW239" s="53" t="s">
        <v>153</v>
      </c>
      <c r="CX239" s="54">
        <v>0.99399999999999999</v>
      </c>
      <c r="CY239" s="54">
        <v>0</v>
      </c>
      <c r="CZ239" s="54">
        <v>6.0000000000000001E-3</v>
      </c>
      <c r="DA239" s="43"/>
    </row>
    <row r="240" spans="92:105" x14ac:dyDescent="0.25">
      <c r="CO240" s="43"/>
      <c r="CP240" s="43"/>
      <c r="CQ240" s="44"/>
      <c r="CR240" s="67"/>
      <c r="CS240" s="63"/>
      <c r="CT240" s="63"/>
      <c r="CU240" s="63"/>
      <c r="CV240" s="44"/>
      <c r="CW240" s="67"/>
      <c r="CX240" s="63"/>
      <c r="CY240" s="63"/>
      <c r="CZ240" s="63"/>
      <c r="DA240" s="43"/>
    </row>
    <row r="241" spans="93:105" x14ac:dyDescent="0.25">
      <c r="CO241" s="43"/>
      <c r="CP241" s="43"/>
      <c r="CQ241" s="44"/>
      <c r="CR241" s="67"/>
      <c r="CS241" s="63"/>
      <c r="CT241" s="63"/>
      <c r="CU241" s="63"/>
      <c r="CV241" s="44"/>
      <c r="CW241" s="67"/>
      <c r="CX241" s="63"/>
      <c r="CY241" s="63"/>
      <c r="CZ241" s="63"/>
      <c r="DA241" s="43"/>
    </row>
    <row r="242" spans="93:105" x14ac:dyDescent="0.25">
      <c r="CO242" s="43"/>
      <c r="CP242" s="43"/>
      <c r="CQ242" s="44"/>
      <c r="CR242" s="67"/>
      <c r="CS242" s="63"/>
      <c r="CT242" s="63"/>
      <c r="CU242" s="63"/>
      <c r="CV242" s="44"/>
      <c r="CW242" s="67"/>
      <c r="CX242" s="63"/>
      <c r="CY242" s="63"/>
      <c r="CZ242" s="63"/>
      <c r="DA242" s="43"/>
    </row>
    <row r="243" spans="93:105" x14ac:dyDescent="0.25">
      <c r="CQ243" s="38"/>
      <c r="CS243" s="54"/>
      <c r="CT243" s="54"/>
      <c r="CU243" s="54"/>
      <c r="CW243" s="53"/>
      <c r="CX243" s="54"/>
      <c r="CY243" s="54"/>
      <c r="CZ243" s="54"/>
    </row>
    <row r="244" spans="93:105" x14ac:dyDescent="0.25">
      <c r="CQ244" s="38"/>
      <c r="CS244" s="54"/>
      <c r="CT244" s="54"/>
      <c r="CU244" s="54"/>
      <c r="CW244" s="53"/>
      <c r="CX244" s="54"/>
      <c r="CY244" s="54"/>
      <c r="CZ244" s="54"/>
    </row>
    <row r="245" spans="93:105" x14ac:dyDescent="0.25">
      <c r="CQ245" s="38"/>
      <c r="CS245" s="54"/>
      <c r="CT245" s="54"/>
      <c r="CU245" s="54"/>
      <c r="CW245" s="53"/>
      <c r="CX245" s="54"/>
      <c r="CY245" s="54"/>
      <c r="CZ245" s="54"/>
    </row>
    <row r="246" spans="93:105" x14ac:dyDescent="0.25">
      <c r="CQ246" s="38"/>
      <c r="CS246" s="54"/>
      <c r="CT246" s="54"/>
      <c r="CU246" s="54"/>
      <c r="CW246" s="53"/>
      <c r="CX246" s="54"/>
      <c r="CY246" s="54"/>
      <c r="CZ246" s="54"/>
    </row>
    <row r="247" spans="93:105" x14ac:dyDescent="0.25">
      <c r="CQ247" s="38"/>
      <c r="CS247" s="54"/>
      <c r="CT247" s="54"/>
      <c r="CU247" s="54"/>
      <c r="CW247" s="53"/>
      <c r="CX247" s="54"/>
      <c r="CY247" s="54"/>
      <c r="CZ247" s="54"/>
    </row>
    <row r="248" spans="93:105" x14ac:dyDescent="0.25">
      <c r="CO248" s="43"/>
      <c r="CP248" s="43"/>
      <c r="CQ248" s="44"/>
      <c r="CR248" s="67"/>
      <c r="CS248" s="63"/>
      <c r="CT248" s="63"/>
      <c r="CU248" s="63"/>
      <c r="CV248" s="44"/>
      <c r="CW248" s="67"/>
      <c r="CX248" s="63"/>
      <c r="CY248" s="63"/>
      <c r="CZ248" s="63"/>
      <c r="DA248" s="43"/>
    </row>
    <row r="249" spans="93:105" x14ac:dyDescent="0.25">
      <c r="CO249" s="43"/>
      <c r="CP249" s="43"/>
      <c r="CQ249" s="44"/>
      <c r="CR249" s="43"/>
      <c r="CS249" s="43"/>
      <c r="CT249" s="43"/>
      <c r="CU249" s="43"/>
      <c r="CV249" s="44"/>
      <c r="CW249" s="43"/>
      <c r="CX249" s="43"/>
      <c r="CY249" s="43"/>
      <c r="CZ249" s="43"/>
      <c r="DA249" s="43"/>
    </row>
    <row r="250" spans="93:105" x14ac:dyDescent="0.25">
      <c r="CO250" s="43"/>
      <c r="CP250" s="43"/>
      <c r="CQ250" s="44"/>
      <c r="CR250" s="43"/>
      <c r="CS250" s="43"/>
      <c r="CT250" s="43"/>
      <c r="CU250" s="43"/>
      <c r="CV250" s="44"/>
      <c r="CW250" s="43"/>
      <c r="CX250" s="43"/>
      <c r="CY250" s="43"/>
      <c r="CZ250" s="43"/>
      <c r="DA250" s="43"/>
    </row>
    <row r="251" spans="93:105" x14ac:dyDescent="0.25">
      <c r="CO251" s="43"/>
      <c r="CP251" s="43"/>
      <c r="CQ251" s="44"/>
      <c r="CR251" s="52" t="s">
        <v>114</v>
      </c>
      <c r="CS251" s="42" t="s">
        <v>74</v>
      </c>
      <c r="CT251" s="42" t="s">
        <v>75</v>
      </c>
      <c r="CU251" s="42" t="s">
        <v>6</v>
      </c>
      <c r="CV251" s="42"/>
      <c r="CW251" s="52" t="s">
        <v>115</v>
      </c>
      <c r="CX251" s="42" t="s">
        <v>74</v>
      </c>
      <c r="CY251" s="42" t="s">
        <v>75</v>
      </c>
      <c r="CZ251" s="42" t="s">
        <v>6</v>
      </c>
      <c r="DA251" s="43"/>
    </row>
    <row r="252" spans="93:105" x14ac:dyDescent="0.25">
      <c r="CO252" s="43"/>
      <c r="CP252" s="43"/>
      <c r="CQ252" s="44"/>
      <c r="CR252" s="53" t="s">
        <v>120</v>
      </c>
      <c r="CS252" s="54">
        <v>0.7319</v>
      </c>
      <c r="CT252" s="54">
        <v>0.10390000000000001</v>
      </c>
      <c r="CU252" s="54">
        <v>0.16489999999999999</v>
      </c>
      <c r="CW252" s="53" t="s">
        <v>120</v>
      </c>
      <c r="CX252" s="54">
        <v>0.81740000000000002</v>
      </c>
      <c r="CY252" s="54">
        <v>0.1507</v>
      </c>
      <c r="CZ252" s="54">
        <v>3.1699999999999999E-2</v>
      </c>
      <c r="DA252" s="43"/>
    </row>
    <row r="253" spans="93:105" x14ac:dyDescent="0.25">
      <c r="CO253" s="43"/>
      <c r="CP253" s="43"/>
      <c r="CQ253" s="44"/>
      <c r="CR253" s="53" t="s">
        <v>153</v>
      </c>
      <c r="CS253" s="54">
        <v>0.879</v>
      </c>
      <c r="CT253" s="54">
        <v>9.0999999999999998E-2</v>
      </c>
      <c r="CU253" s="54">
        <v>0.03</v>
      </c>
      <c r="CW253" s="53" t="s">
        <v>153</v>
      </c>
      <c r="CX253" s="54">
        <v>0.88300000000000001</v>
      </c>
      <c r="CY253" s="54">
        <v>8.7999999999999995E-2</v>
      </c>
      <c r="CZ253" s="54">
        <v>2.9000000000000001E-2</v>
      </c>
      <c r="DA253" s="43"/>
    </row>
    <row r="254" spans="93:105" x14ac:dyDescent="0.25">
      <c r="CO254" s="43"/>
      <c r="CP254" s="43"/>
      <c r="CQ254" s="44"/>
      <c r="CR254" s="67"/>
      <c r="CS254" s="43"/>
      <c r="CT254" s="43"/>
      <c r="CU254" s="43"/>
      <c r="CV254" s="44"/>
      <c r="CW254" s="43"/>
      <c r="CX254" s="43"/>
      <c r="CY254" s="43"/>
      <c r="CZ254" s="43"/>
      <c r="DA254" s="43"/>
    </row>
    <row r="255" spans="93:105" x14ac:dyDescent="0.25">
      <c r="CO255" s="43"/>
      <c r="CP255" s="43"/>
      <c r="CQ255" s="44"/>
      <c r="CR255" s="67"/>
      <c r="CS255" s="63"/>
      <c r="CT255" s="63"/>
      <c r="CU255" s="63"/>
      <c r="CV255" s="44"/>
      <c r="CW255" s="67"/>
      <c r="CX255" s="63"/>
      <c r="CY255" s="63"/>
      <c r="CZ255" s="63"/>
      <c r="DA255" s="43"/>
    </row>
    <row r="256" spans="93:105" x14ac:dyDescent="0.25">
      <c r="CO256" s="43"/>
      <c r="CP256" s="43"/>
      <c r="CQ256" s="44"/>
      <c r="CR256" s="67"/>
      <c r="CS256" s="63"/>
      <c r="CT256" s="63"/>
      <c r="CU256" s="63"/>
      <c r="CV256" s="44"/>
      <c r="CW256" s="67"/>
      <c r="CX256" s="63"/>
      <c r="CY256" s="63"/>
      <c r="CZ256" s="63"/>
      <c r="DA256" s="43"/>
    </row>
    <row r="257" spans="95:108" x14ac:dyDescent="0.25">
      <c r="CQ257" s="38"/>
      <c r="CS257" s="54"/>
      <c r="CT257" s="54"/>
      <c r="CU257" s="54"/>
      <c r="CW257" s="53"/>
      <c r="CX257" s="54"/>
      <c r="CY257" s="54"/>
      <c r="CZ257" s="54"/>
    </row>
    <row r="258" spans="95:108" x14ac:dyDescent="0.25">
      <c r="CQ258" s="38"/>
      <c r="CS258" s="54"/>
      <c r="CT258" s="54"/>
      <c r="CU258" s="54"/>
      <c r="CW258" s="53"/>
      <c r="CX258" s="54"/>
      <c r="CY258" s="54"/>
      <c r="CZ258" s="54"/>
    </row>
    <row r="259" spans="95:108" x14ac:dyDescent="0.25">
      <c r="CQ259" s="38"/>
      <c r="CS259" s="54"/>
      <c r="CT259" s="54"/>
      <c r="CU259" s="54"/>
      <c r="CW259" s="53"/>
      <c r="CX259" s="54"/>
      <c r="CY259" s="54"/>
      <c r="CZ259" s="54"/>
    </row>
    <row r="260" spans="95:108" x14ac:dyDescent="0.25">
      <c r="CQ260" s="38"/>
      <c r="CS260" s="54"/>
      <c r="CT260" s="54"/>
      <c r="CU260" s="54"/>
      <c r="CW260" s="53"/>
      <c r="CX260" s="54"/>
      <c r="CY260" s="54"/>
      <c r="CZ260" s="54"/>
    </row>
    <row r="261" spans="95:108" x14ac:dyDescent="0.25">
      <c r="CQ261" s="38"/>
      <c r="CS261" s="54"/>
      <c r="CT261" s="54"/>
      <c r="CU261" s="54"/>
      <c r="CW261" s="53"/>
      <c r="CX261" s="54"/>
      <c r="CY261" s="54"/>
      <c r="CZ261" s="54"/>
    </row>
    <row r="262" spans="95:108" x14ac:dyDescent="0.25">
      <c r="CQ262" s="38"/>
      <c r="CS262" s="54"/>
      <c r="CT262" s="54"/>
      <c r="CU262" s="54"/>
      <c r="CW262" s="53"/>
      <c r="CX262" s="54"/>
      <c r="CY262" s="54"/>
      <c r="CZ262" s="54"/>
    </row>
    <row r="263" spans="95:108" x14ac:dyDescent="0.25">
      <c r="CQ263" s="38"/>
      <c r="CS263" s="54"/>
      <c r="CT263" s="54"/>
      <c r="CU263" s="54"/>
      <c r="CW263" s="53"/>
      <c r="CX263" s="54"/>
      <c r="CY263" s="54"/>
      <c r="CZ263" s="54"/>
    </row>
    <row r="264" spans="95:108" x14ac:dyDescent="0.25">
      <c r="CQ264" s="38"/>
      <c r="CR264" s="42"/>
    </row>
    <row r="265" spans="95:108" x14ac:dyDescent="0.25">
      <c r="CQ265" s="44"/>
      <c r="CR265" s="43"/>
      <c r="CS265" s="43"/>
      <c r="CT265" s="43"/>
      <c r="CU265" s="43"/>
      <c r="CV265" s="44"/>
      <c r="CW265" s="43"/>
      <c r="CX265" s="43"/>
      <c r="CY265" s="43"/>
      <c r="CZ265" s="43"/>
      <c r="DA265" s="43"/>
      <c r="DB265" s="43"/>
      <c r="DC265" s="43"/>
      <c r="DD265" s="43"/>
    </row>
    <row r="266" spans="95:108" x14ac:dyDescent="0.25">
      <c r="CQ266" s="44"/>
      <c r="CR266" s="43"/>
      <c r="CS266" s="43"/>
      <c r="CT266" s="43"/>
      <c r="CU266" s="43"/>
      <c r="CV266" s="44"/>
      <c r="CW266" s="43"/>
      <c r="CX266" s="43"/>
      <c r="CY266" s="43"/>
      <c r="CZ266" s="43"/>
      <c r="DA266" s="43"/>
      <c r="DB266" s="43"/>
      <c r="DC266" s="43"/>
      <c r="DD266" s="43"/>
    </row>
    <row r="267" spans="95:108" x14ac:dyDescent="0.25">
      <c r="CQ267" s="44"/>
      <c r="CR267" s="52" t="s">
        <v>152</v>
      </c>
      <c r="CS267" s="42" t="s">
        <v>74</v>
      </c>
      <c r="CT267" s="42" t="s">
        <v>75</v>
      </c>
      <c r="CU267" s="42" t="s">
        <v>6</v>
      </c>
      <c r="CW267" s="52" t="s">
        <v>116</v>
      </c>
      <c r="CX267" s="42" t="s">
        <v>74</v>
      </c>
      <c r="CY267" s="42" t="s">
        <v>75</v>
      </c>
      <c r="CZ267" s="42" t="s">
        <v>6</v>
      </c>
      <c r="DA267" s="43"/>
      <c r="DB267" s="43"/>
      <c r="DC267" s="43"/>
      <c r="DD267" s="43"/>
    </row>
    <row r="268" spans="95:108" x14ac:dyDescent="0.25">
      <c r="CQ268" s="44"/>
      <c r="CR268" s="53" t="s">
        <v>120</v>
      </c>
      <c r="CS268" s="54">
        <v>0.64149999999999996</v>
      </c>
      <c r="CT268" s="54">
        <v>0.1603</v>
      </c>
      <c r="CU268" s="54">
        <v>0.1981</v>
      </c>
      <c r="CW268" s="53" t="s">
        <v>120</v>
      </c>
      <c r="CX268" s="54">
        <v>0.75349999999999995</v>
      </c>
      <c r="CY268" s="54">
        <v>0.21</v>
      </c>
      <c r="CZ268" s="54">
        <v>3.6400000000000002E-2</v>
      </c>
      <c r="DA268" s="43"/>
      <c r="DB268" s="43"/>
      <c r="DC268" s="43"/>
      <c r="DD268" s="43"/>
    </row>
    <row r="269" spans="95:108" x14ac:dyDescent="0.25">
      <c r="CQ269" s="44"/>
      <c r="CR269" s="53" t="s">
        <v>153</v>
      </c>
      <c r="CS269" s="54">
        <v>0.69299999999999995</v>
      </c>
      <c r="CT269" s="54">
        <v>0.23899999999999999</v>
      </c>
      <c r="CU269" s="54">
        <v>6.8000000000000005E-2</v>
      </c>
      <c r="CW269" s="53" t="s">
        <v>153</v>
      </c>
      <c r="CX269" s="54">
        <v>0.86299999999999999</v>
      </c>
      <c r="CY269" s="54">
        <v>0.111</v>
      </c>
      <c r="CZ269" s="54">
        <v>2.5999999999999999E-2</v>
      </c>
      <c r="DA269" s="43"/>
      <c r="DB269" s="43"/>
      <c r="DC269" s="43"/>
      <c r="DD269" s="43"/>
    </row>
    <row r="270" spans="95:108" x14ac:dyDescent="0.25">
      <c r="CQ270" s="44"/>
      <c r="CR270" s="67"/>
      <c r="CS270" s="63"/>
      <c r="CT270" s="63"/>
      <c r="CU270" s="63"/>
      <c r="CV270" s="44"/>
      <c r="CW270" s="67"/>
      <c r="CX270" s="63"/>
      <c r="CY270" s="63"/>
      <c r="CZ270" s="63"/>
      <c r="DA270" s="43"/>
      <c r="DB270" s="43"/>
      <c r="DC270" s="43"/>
      <c r="DD270" s="43"/>
    </row>
    <row r="271" spans="95:108" x14ac:dyDescent="0.25">
      <c r="CQ271" s="44"/>
      <c r="CR271" s="67"/>
      <c r="CS271" s="63"/>
      <c r="CT271" s="63"/>
      <c r="CU271" s="63"/>
      <c r="CV271" s="44"/>
      <c r="CW271" s="67"/>
      <c r="CX271" s="63"/>
      <c r="CY271" s="63"/>
      <c r="CZ271" s="63"/>
      <c r="DA271" s="43"/>
      <c r="DB271" s="43"/>
      <c r="DC271" s="43"/>
      <c r="DD271" s="43"/>
    </row>
    <row r="272" spans="95:108" x14ac:dyDescent="0.25">
      <c r="CQ272" s="38"/>
      <c r="CS272" s="54"/>
      <c r="CT272" s="54"/>
      <c r="CU272" s="54"/>
      <c r="CW272" s="53"/>
      <c r="CX272" s="54"/>
      <c r="CY272" s="54"/>
      <c r="CZ272" s="54"/>
    </row>
    <row r="273" spans="90:105" x14ac:dyDescent="0.25">
      <c r="CQ273" s="38"/>
      <c r="CS273" s="54"/>
      <c r="CT273" s="54"/>
      <c r="CU273" s="54"/>
      <c r="CW273" s="53"/>
      <c r="CX273" s="54"/>
      <c r="CY273" s="54"/>
      <c r="CZ273" s="54"/>
    </row>
    <row r="274" spans="90:105" x14ac:dyDescent="0.25">
      <c r="CQ274" s="38"/>
      <c r="CS274" s="54"/>
      <c r="CT274" s="54"/>
      <c r="CU274" s="54"/>
      <c r="CW274" s="53"/>
      <c r="CX274" s="54"/>
      <c r="CY274" s="54"/>
      <c r="CZ274" s="54"/>
    </row>
    <row r="275" spans="90:105" x14ac:dyDescent="0.25">
      <c r="CQ275" s="38"/>
      <c r="CS275" s="54"/>
      <c r="CT275" s="54"/>
      <c r="CU275" s="54"/>
      <c r="CW275" s="53"/>
      <c r="CX275" s="54"/>
      <c r="CY275" s="54"/>
      <c r="CZ275" s="54"/>
    </row>
    <row r="276" spans="90:105" x14ac:dyDescent="0.25">
      <c r="CQ276" s="38"/>
      <c r="CS276" s="54"/>
      <c r="CT276" s="54"/>
      <c r="CU276" s="54"/>
      <c r="CW276" s="53"/>
      <c r="CX276" s="54"/>
      <c r="CY276" s="54"/>
      <c r="CZ276" s="54"/>
    </row>
    <row r="277" spans="90:105" x14ac:dyDescent="0.25">
      <c r="CQ277" s="38"/>
      <c r="CS277" s="54"/>
      <c r="CT277" s="54"/>
      <c r="CU277" s="54"/>
      <c r="CW277" s="53"/>
      <c r="CX277" s="54"/>
      <c r="CY277" s="54"/>
      <c r="CZ277" s="54"/>
    </row>
    <row r="278" spans="90:105" x14ac:dyDescent="0.25">
      <c r="CQ278" s="38"/>
      <c r="CS278" s="54"/>
      <c r="CT278" s="54"/>
      <c r="CU278" s="54"/>
      <c r="CW278" s="53"/>
      <c r="CX278" s="54"/>
      <c r="CY278" s="54"/>
      <c r="CZ278" s="54"/>
    </row>
    <row r="279" spans="90:105" x14ac:dyDescent="0.25">
      <c r="CL279" s="43"/>
      <c r="CM279" s="43"/>
      <c r="CN279" s="43"/>
      <c r="CO279" s="43"/>
      <c r="CP279" s="43"/>
      <c r="CQ279" s="44"/>
      <c r="CR279" s="43"/>
      <c r="CS279" s="43"/>
      <c r="CT279" s="43"/>
      <c r="CU279" s="43"/>
      <c r="CV279" s="44"/>
      <c r="CW279" s="43"/>
      <c r="CX279" s="43"/>
      <c r="CY279" s="43"/>
      <c r="CZ279" s="43"/>
      <c r="DA279" s="43"/>
    </row>
    <row r="280" spans="90:105" x14ac:dyDescent="0.25">
      <c r="CL280" s="43"/>
      <c r="CM280" s="43"/>
      <c r="CN280" s="43"/>
      <c r="CO280" s="43"/>
      <c r="CP280" s="43"/>
      <c r="CQ280" s="44"/>
      <c r="CR280" s="43"/>
      <c r="CS280" s="43"/>
      <c r="CT280" s="43"/>
      <c r="CU280" s="43"/>
      <c r="CV280" s="44"/>
      <c r="CW280" s="43"/>
      <c r="CX280" s="43"/>
      <c r="CY280" s="43"/>
      <c r="CZ280" s="43"/>
      <c r="DA280" s="43"/>
    </row>
    <row r="281" spans="90:105" x14ac:dyDescent="0.25">
      <c r="CL281" s="43"/>
      <c r="CM281" s="43"/>
      <c r="CN281" s="43"/>
      <c r="CO281" s="43"/>
      <c r="CP281" s="43"/>
      <c r="CQ281" s="44"/>
      <c r="CR281" s="43"/>
      <c r="CS281" s="43"/>
      <c r="CT281" s="43"/>
      <c r="CU281" s="43"/>
      <c r="CV281" s="44"/>
      <c r="CW281" s="43"/>
      <c r="CX281" s="43"/>
      <c r="CY281" s="43"/>
      <c r="CZ281" s="43"/>
      <c r="DA281" s="43"/>
    </row>
    <row r="282" spans="90:105" x14ac:dyDescent="0.25">
      <c r="CL282" s="43"/>
      <c r="CM282" s="43"/>
      <c r="CN282" s="43"/>
      <c r="CO282" s="43"/>
      <c r="CP282" s="43"/>
      <c r="CQ282" s="44"/>
      <c r="CR282" s="52" t="s">
        <v>117</v>
      </c>
      <c r="CS282" s="42" t="s">
        <v>74</v>
      </c>
      <c r="CT282" s="42" t="s">
        <v>75</v>
      </c>
      <c r="CU282" s="42" t="s">
        <v>6</v>
      </c>
      <c r="CW282" s="52" t="s">
        <v>118</v>
      </c>
      <c r="CX282" s="42" t="s">
        <v>74</v>
      </c>
      <c r="CY282" s="42" t="s">
        <v>75</v>
      </c>
      <c r="CZ282" s="42" t="s">
        <v>6</v>
      </c>
      <c r="DA282" s="43"/>
    </row>
    <row r="283" spans="90:105" x14ac:dyDescent="0.25">
      <c r="CL283" s="43"/>
      <c r="CM283" s="43"/>
      <c r="CN283" s="43"/>
      <c r="CO283" s="43"/>
      <c r="CP283" s="43"/>
      <c r="CQ283" s="44"/>
      <c r="CR283" s="53" t="s">
        <v>120</v>
      </c>
      <c r="CS283" s="54">
        <v>0.94869999999999999</v>
      </c>
      <c r="CT283" s="54">
        <v>0</v>
      </c>
      <c r="CU283" s="54">
        <v>5.1200000000000002E-2</v>
      </c>
      <c r="CW283" s="53" t="s">
        <v>120</v>
      </c>
      <c r="CX283" s="54">
        <v>0.8478</v>
      </c>
      <c r="CY283" s="54">
        <v>0.13039999999999999</v>
      </c>
      <c r="CZ283" s="54">
        <v>2.1700000000000001E-2</v>
      </c>
      <c r="DA283" s="43"/>
    </row>
    <row r="284" spans="90:105" x14ac:dyDescent="0.25">
      <c r="CL284" s="43"/>
      <c r="CM284" s="43"/>
      <c r="CN284" s="43"/>
      <c r="CO284" s="43"/>
      <c r="CP284" s="43"/>
      <c r="CQ284" s="44"/>
      <c r="CR284" s="53" t="s">
        <v>153</v>
      </c>
      <c r="CS284" s="54">
        <v>1</v>
      </c>
      <c r="CT284" s="54">
        <v>0</v>
      </c>
      <c r="CU284" s="54">
        <v>0</v>
      </c>
      <c r="CW284" s="53" t="s">
        <v>153</v>
      </c>
      <c r="CX284" s="54">
        <v>0.81499999999999995</v>
      </c>
      <c r="CY284" s="54">
        <v>0.157</v>
      </c>
      <c r="CZ284" s="54">
        <v>2.8000000000000001E-2</v>
      </c>
      <c r="DA284" s="43"/>
    </row>
    <row r="285" spans="90:105" x14ac:dyDescent="0.25">
      <c r="CL285" s="43"/>
      <c r="CM285" s="43"/>
      <c r="CN285" s="43"/>
      <c r="CO285" s="43"/>
      <c r="CP285" s="43"/>
      <c r="CQ285" s="44"/>
      <c r="CR285" s="67"/>
      <c r="CS285" s="63"/>
      <c r="CT285" s="63"/>
      <c r="CU285" s="63"/>
      <c r="CV285" s="44"/>
      <c r="CW285" s="67"/>
      <c r="CX285" s="63"/>
      <c r="CY285" s="63"/>
      <c r="CZ285" s="63"/>
      <c r="DA285" s="43"/>
    </row>
    <row r="286" spans="90:105" x14ac:dyDescent="0.25">
      <c r="CL286" s="43"/>
      <c r="CM286" s="43"/>
      <c r="CN286" s="43"/>
      <c r="CO286" s="43"/>
      <c r="CP286" s="43"/>
      <c r="CQ286" s="44"/>
      <c r="CR286" s="67"/>
      <c r="CS286" s="63"/>
      <c r="CT286" s="63"/>
      <c r="CU286" s="63"/>
      <c r="CV286" s="44"/>
      <c r="CW286" s="67"/>
      <c r="CX286" s="63"/>
      <c r="CY286" s="63"/>
      <c r="CZ286" s="63"/>
      <c r="DA286" s="43"/>
    </row>
    <row r="287" spans="90:105" x14ac:dyDescent="0.25">
      <c r="CL287" s="43"/>
      <c r="CM287" s="43"/>
      <c r="CN287" s="43"/>
      <c r="CO287" s="43"/>
      <c r="CP287" s="43"/>
      <c r="CQ287" s="44"/>
      <c r="CR287" s="67"/>
      <c r="CS287" s="63"/>
      <c r="CT287" s="63"/>
      <c r="CU287" s="63"/>
      <c r="CV287" s="44"/>
      <c r="CW287" s="67"/>
      <c r="CX287" s="63"/>
      <c r="CY287" s="63"/>
      <c r="CZ287" s="63"/>
      <c r="DA287" s="43"/>
    </row>
    <row r="288" spans="90:105" x14ac:dyDescent="0.25">
      <c r="CL288" s="43"/>
      <c r="CM288" s="43"/>
      <c r="CN288" s="43"/>
      <c r="CO288" s="43"/>
      <c r="CP288" s="43"/>
      <c r="CQ288" s="44"/>
      <c r="CR288" s="67"/>
      <c r="CS288" s="63"/>
      <c r="CT288" s="63"/>
      <c r="CU288" s="63"/>
      <c r="CV288" s="44"/>
      <c r="CW288" s="67"/>
      <c r="CX288" s="63"/>
      <c r="CY288" s="63"/>
      <c r="CZ288" s="63"/>
      <c r="DA288" s="43"/>
    </row>
    <row r="289" spans="95:104" x14ac:dyDescent="0.25">
      <c r="CQ289" s="38"/>
      <c r="CS289" s="54"/>
      <c r="CT289" s="54"/>
      <c r="CU289" s="54"/>
      <c r="CW289" s="53"/>
      <c r="CX289" s="54"/>
      <c r="CY289" s="54"/>
      <c r="CZ289" s="54"/>
    </row>
    <row r="290" spans="95:104" x14ac:dyDescent="0.25">
      <c r="CQ290" s="38"/>
      <c r="CS290" s="54"/>
      <c r="CT290" s="54"/>
      <c r="CU290" s="54"/>
      <c r="CW290" s="53"/>
      <c r="CX290" s="54"/>
      <c r="CY290" s="54"/>
      <c r="CZ290" s="54"/>
    </row>
    <row r="291" spans="95:104" x14ac:dyDescent="0.25">
      <c r="CQ291" s="38"/>
      <c r="CS291" s="54"/>
      <c r="CT291" s="54"/>
      <c r="CU291" s="54"/>
      <c r="CW291" s="53"/>
      <c r="CX291" s="54"/>
      <c r="CY291" s="54"/>
      <c r="CZ291" s="54"/>
    </row>
    <row r="292" spans="95:104" x14ac:dyDescent="0.25">
      <c r="CQ292" s="38"/>
      <c r="CS292" s="54"/>
      <c r="CT292" s="54"/>
      <c r="CU292" s="54"/>
      <c r="CW292" s="53"/>
      <c r="CX292" s="54"/>
      <c r="CY292" s="54"/>
      <c r="CZ292" s="54"/>
    </row>
    <row r="293" spans="95:104" x14ac:dyDescent="0.25">
      <c r="CQ293" s="38"/>
      <c r="CS293" s="54"/>
      <c r="CT293" s="54"/>
      <c r="CU293" s="54"/>
      <c r="CW293" s="53"/>
      <c r="CX293" s="54"/>
      <c r="CY293" s="54"/>
      <c r="CZ293" s="54"/>
    </row>
    <row r="294" spans="95:104" x14ac:dyDescent="0.25">
      <c r="CQ294" s="38"/>
      <c r="CR294" s="42"/>
    </row>
    <row r="295" spans="95:104" x14ac:dyDescent="0.25">
      <c r="CQ295" s="38"/>
      <c r="CR295" s="42"/>
    </row>
    <row r="296" spans="95:104" x14ac:dyDescent="0.25">
      <c r="CQ296" s="38"/>
      <c r="CR296" s="42"/>
    </row>
    <row r="297" spans="95:104" x14ac:dyDescent="0.25">
      <c r="CQ297" s="38"/>
    </row>
    <row r="298" spans="95:104" x14ac:dyDescent="0.25">
      <c r="CQ298" s="38"/>
    </row>
    <row r="299" spans="95:104" x14ac:dyDescent="0.25">
      <c r="CQ299" s="38"/>
    </row>
    <row r="300" spans="95:104" x14ac:dyDescent="0.25">
      <c r="CR300" s="42"/>
    </row>
    <row r="301" spans="95:104" x14ac:dyDescent="0.25">
      <c r="CR301" s="42"/>
    </row>
    <row r="302" spans="95:104" x14ac:dyDescent="0.25">
      <c r="CQ302" s="56"/>
      <c r="CR302" s="56"/>
      <c r="CS302" s="56"/>
      <c r="CT302" s="56"/>
      <c r="CU302" s="56"/>
      <c r="CW302" s="56"/>
      <c r="CX302" s="56"/>
    </row>
    <row r="303" spans="95:104" x14ac:dyDescent="0.25">
      <c r="CQ303" s="56"/>
      <c r="CR303" s="50"/>
      <c r="CS303" s="50"/>
      <c r="CT303" s="50"/>
      <c r="CU303" s="50"/>
      <c r="CV303" s="57"/>
      <c r="CW303" s="50"/>
      <c r="CX303" s="50"/>
    </row>
    <row r="304" spans="95:104" x14ac:dyDescent="0.25">
      <c r="CR304" s="50"/>
      <c r="CS304" s="50"/>
      <c r="CT304" s="50"/>
      <c r="CU304" s="50"/>
      <c r="CV304" s="50"/>
      <c r="CW304" s="50"/>
      <c r="CX304" s="50"/>
    </row>
    <row r="305" spans="91:106" x14ac:dyDescent="0.25">
      <c r="CR305" s="50"/>
      <c r="CS305" s="50"/>
      <c r="CT305" s="57"/>
      <c r="CU305" s="50"/>
      <c r="CV305" s="50"/>
      <c r="CW305" s="50"/>
      <c r="CX305" s="50"/>
    </row>
    <row r="306" spans="91:106" x14ac:dyDescent="0.25">
      <c r="CR306" s="50"/>
      <c r="CS306" s="50"/>
      <c r="CT306" s="57"/>
      <c r="CU306" s="50"/>
      <c r="CV306" s="50"/>
      <c r="CW306" s="50"/>
      <c r="CX306" s="50"/>
    </row>
    <row r="307" spans="91:106" x14ac:dyDescent="0.25">
      <c r="CR307" s="50"/>
      <c r="CS307" s="50"/>
      <c r="CT307" s="57"/>
      <c r="CU307" s="50"/>
      <c r="CV307" s="50"/>
      <c r="CW307" s="50"/>
      <c r="CX307" s="50"/>
    </row>
    <row r="308" spans="91:106" x14ac:dyDescent="0.25">
      <c r="CR308" s="50"/>
      <c r="CS308" s="50"/>
      <c r="CT308" s="57"/>
      <c r="CU308" s="50"/>
      <c r="CV308" s="50"/>
      <c r="CW308" s="50"/>
      <c r="CX308" s="50"/>
    </row>
    <row r="309" spans="91:106" x14ac:dyDescent="0.25">
      <c r="CR309" s="50"/>
      <c r="CS309" s="50"/>
      <c r="CT309" s="57"/>
      <c r="CU309" s="50"/>
      <c r="CV309" s="50"/>
      <c r="CW309" s="50"/>
      <c r="CX309" s="50"/>
    </row>
    <row r="310" spans="91:106" x14ac:dyDescent="0.25">
      <c r="CR310" s="50"/>
      <c r="CS310" s="50"/>
      <c r="CT310" s="57"/>
      <c r="CU310" s="50"/>
      <c r="CV310" s="50"/>
      <c r="CW310" s="50"/>
      <c r="CX310" s="50"/>
    </row>
    <row r="311" spans="91:106" x14ac:dyDescent="0.25">
      <c r="CR311" s="50"/>
      <c r="CS311" s="50"/>
      <c r="CT311" s="57"/>
      <c r="CU311" s="50"/>
      <c r="CV311" s="50"/>
      <c r="CW311" s="50"/>
      <c r="CX311" s="50"/>
    </row>
    <row r="312" spans="91:106" x14ac:dyDescent="0.25">
      <c r="CR312" s="50"/>
      <c r="CS312" s="50"/>
      <c r="CT312" s="57"/>
      <c r="CU312" s="50"/>
      <c r="CV312" s="50"/>
      <c r="CW312" s="50"/>
      <c r="CX312" s="50"/>
    </row>
    <row r="313" spans="91:106" x14ac:dyDescent="0.25">
      <c r="CR313" s="50"/>
      <c r="CS313" s="50"/>
      <c r="CT313" s="57"/>
      <c r="CU313" s="50"/>
      <c r="CV313" s="50"/>
      <c r="CW313" s="50"/>
      <c r="CX313" s="50"/>
    </row>
    <row r="314" spans="91:106" x14ac:dyDescent="0.25">
      <c r="CR314" s="50"/>
      <c r="CS314" s="50"/>
      <c r="CT314" s="57"/>
      <c r="CU314" s="50"/>
      <c r="CV314" s="50"/>
      <c r="CW314" s="50"/>
      <c r="CX314" s="50"/>
    </row>
    <row r="315" spans="91:106" x14ac:dyDescent="0.25">
      <c r="CR315" s="50"/>
      <c r="CS315" s="50"/>
      <c r="CT315" s="57"/>
      <c r="CU315" s="50"/>
      <c r="CV315" s="50"/>
      <c r="CW315" s="50"/>
      <c r="CX315" s="50"/>
    </row>
    <row r="316" spans="91:106" x14ac:dyDescent="0.25">
      <c r="CR316" s="50"/>
      <c r="CS316" s="50"/>
      <c r="CT316" s="50"/>
      <c r="CU316" s="50"/>
      <c r="CV316" s="50"/>
      <c r="CW316" s="50"/>
      <c r="CX316" s="50"/>
    </row>
    <row r="317" spans="91:106" x14ac:dyDescent="0.25">
      <c r="CR317" s="50"/>
      <c r="CS317" s="50"/>
      <c r="CT317" s="50"/>
      <c r="CU317" s="50"/>
      <c r="CV317" s="50"/>
      <c r="CW317" s="50"/>
      <c r="CX317" s="50"/>
    </row>
    <row r="318" spans="91:106" x14ac:dyDescent="0.25">
      <c r="CR318" s="50"/>
      <c r="CS318" s="50"/>
      <c r="CT318" s="50"/>
      <c r="CU318" s="50"/>
      <c r="CV318" s="57"/>
      <c r="CW318" s="50"/>
      <c r="CX318" s="50"/>
    </row>
    <row r="319" spans="91:106" x14ac:dyDescent="0.25">
      <c r="CR319" s="50"/>
      <c r="CS319" s="50"/>
      <c r="CT319" s="50"/>
      <c r="CU319" s="50"/>
      <c r="CV319" s="57"/>
      <c r="CW319" s="50"/>
      <c r="CX319" s="50"/>
    </row>
    <row r="320" spans="91:106" x14ac:dyDescent="0.25">
      <c r="CM320" s="43"/>
      <c r="CN320" s="43"/>
      <c r="CO320" s="43"/>
      <c r="CP320" s="43"/>
      <c r="CQ320" s="43"/>
      <c r="CR320" s="66"/>
      <c r="CS320" s="66"/>
      <c r="CT320" s="66"/>
      <c r="CU320" s="66"/>
      <c r="CV320" s="68"/>
      <c r="CW320" s="66"/>
      <c r="CX320" s="66"/>
      <c r="CY320" s="43"/>
      <c r="CZ320" s="43"/>
      <c r="DA320" s="43"/>
      <c r="DB320" s="43"/>
    </row>
    <row r="321" spans="91:106" x14ac:dyDescent="0.25">
      <c r="CM321" s="43"/>
      <c r="CN321" s="43"/>
      <c r="CO321" s="43"/>
      <c r="CP321" s="43"/>
      <c r="CQ321" s="50" t="s">
        <v>76</v>
      </c>
      <c r="CR321" s="50"/>
      <c r="CS321" s="66"/>
      <c r="CT321" s="66"/>
      <c r="CU321" s="66"/>
      <c r="CV321" s="42" t="s">
        <v>9</v>
      </c>
      <c r="CW321" s="66"/>
      <c r="CX321" s="66"/>
      <c r="CY321" s="66"/>
      <c r="CZ321" s="66"/>
      <c r="DA321" s="43"/>
      <c r="DB321" s="43"/>
    </row>
    <row r="322" spans="91:106" x14ac:dyDescent="0.25">
      <c r="CM322" s="43"/>
      <c r="CN322" s="43"/>
      <c r="CO322" s="43"/>
      <c r="CP322" s="43"/>
      <c r="CQ322" s="43"/>
      <c r="CR322" s="50"/>
      <c r="CS322" s="66"/>
      <c r="CT322" s="66"/>
      <c r="CU322" s="66"/>
      <c r="CV322" s="43"/>
      <c r="CW322" s="66"/>
      <c r="CX322" s="66"/>
      <c r="CY322" s="66"/>
      <c r="CZ322" s="66"/>
      <c r="DA322" s="43"/>
      <c r="DB322" s="43"/>
    </row>
    <row r="323" spans="91:106" x14ac:dyDescent="0.25">
      <c r="CM323" s="43"/>
      <c r="CN323" s="43"/>
      <c r="CO323" s="43"/>
      <c r="CP323" s="43"/>
      <c r="CQ323" s="43"/>
      <c r="CR323" s="50"/>
      <c r="CS323" s="80" t="s">
        <v>120</v>
      </c>
      <c r="CT323" s="50" t="s">
        <v>153</v>
      </c>
      <c r="CU323" s="66"/>
      <c r="CV323" s="43"/>
      <c r="CW323" s="50"/>
      <c r="CX323" s="80" t="s">
        <v>120</v>
      </c>
      <c r="CY323" s="50" t="s">
        <v>153</v>
      </c>
      <c r="CZ323" s="66"/>
      <c r="DA323" s="43"/>
      <c r="DB323" s="43"/>
    </row>
    <row r="324" spans="91:106" x14ac:dyDescent="0.25">
      <c r="CM324" s="43"/>
      <c r="CN324" s="43"/>
      <c r="CO324" s="43"/>
      <c r="CP324" s="43"/>
      <c r="CQ324" s="65"/>
      <c r="CR324" s="50" t="s">
        <v>11</v>
      </c>
      <c r="CS324" s="58">
        <v>0.82691131498470949</v>
      </c>
      <c r="CT324" s="58">
        <v>0.77900000000000003</v>
      </c>
      <c r="CU324" s="66"/>
      <c r="CV324" s="43"/>
      <c r="CW324" s="50" t="s">
        <v>14</v>
      </c>
      <c r="CX324" s="81">
        <v>0.36911314984709481</v>
      </c>
      <c r="CY324" s="81">
        <v>0.14199999999999999</v>
      </c>
      <c r="CZ324" s="66"/>
      <c r="DA324" s="43"/>
      <c r="DB324" s="43"/>
    </row>
    <row r="325" spans="91:106" x14ac:dyDescent="0.25">
      <c r="CM325" s="43"/>
      <c r="CN325" s="43"/>
      <c r="CO325" s="43"/>
      <c r="CP325" s="43"/>
      <c r="CQ325" s="43"/>
      <c r="CR325" s="50" t="s">
        <v>12</v>
      </c>
      <c r="CS325" s="58">
        <v>0.39418960244648316</v>
      </c>
      <c r="CT325" s="58">
        <v>0.36199999999999999</v>
      </c>
      <c r="CU325" s="66"/>
      <c r="CV325" s="43"/>
      <c r="CW325" s="50" t="s">
        <v>62</v>
      </c>
      <c r="CX325" s="81">
        <v>0.4730886850152905</v>
      </c>
      <c r="CY325" s="81">
        <v>0.20699999999999999</v>
      </c>
      <c r="CZ325" s="66"/>
      <c r="DA325" s="43"/>
      <c r="DB325" s="43"/>
    </row>
    <row r="326" spans="91:106" x14ac:dyDescent="0.25">
      <c r="CM326" s="43"/>
      <c r="CN326" s="43"/>
      <c r="CO326" s="43"/>
      <c r="CP326" s="43"/>
      <c r="CQ326" s="107" t="s">
        <v>13</v>
      </c>
      <c r="CR326" s="50" t="s">
        <v>77</v>
      </c>
      <c r="CS326" s="58">
        <v>0.19051987767584097</v>
      </c>
      <c r="CT326" s="58">
        <v>5.5E-2</v>
      </c>
      <c r="CU326" s="66"/>
      <c r="CV326" s="43"/>
      <c r="CW326" s="50" t="s">
        <v>126</v>
      </c>
      <c r="CX326" s="81"/>
      <c r="CY326" s="81">
        <v>0.11700000000000001</v>
      </c>
      <c r="CZ326" s="66"/>
      <c r="DA326" s="43"/>
      <c r="DB326" s="43"/>
    </row>
    <row r="327" spans="91:106" x14ac:dyDescent="0.25">
      <c r="CM327" s="43"/>
      <c r="CN327" s="43"/>
      <c r="CO327" s="43"/>
      <c r="CP327" s="43"/>
      <c r="CQ327" s="107"/>
      <c r="CR327" s="50" t="s">
        <v>78</v>
      </c>
      <c r="CS327" s="58">
        <v>0.13088685015290519</v>
      </c>
      <c r="CT327" s="58">
        <v>4.3999999999999997E-2</v>
      </c>
      <c r="CU327" s="66"/>
      <c r="CV327" s="43"/>
      <c r="CW327" s="50" t="s">
        <v>127</v>
      </c>
      <c r="CX327" s="81"/>
      <c r="CY327" s="81">
        <v>0.51300000000000001</v>
      </c>
      <c r="CZ327" s="66"/>
      <c r="DA327" s="43"/>
      <c r="DB327" s="43"/>
    </row>
    <row r="328" spans="91:106" x14ac:dyDescent="0.25">
      <c r="CM328" s="43"/>
      <c r="CN328" s="43"/>
      <c r="CO328" s="43"/>
      <c r="CP328" s="43"/>
      <c r="CQ328" s="107"/>
      <c r="CR328" s="50" t="s">
        <v>79</v>
      </c>
      <c r="CS328" s="58">
        <v>0.12324159021406728</v>
      </c>
      <c r="CT328" s="58">
        <v>2.5999999999999999E-2</v>
      </c>
      <c r="CU328" s="66"/>
      <c r="CV328" s="43"/>
      <c r="CW328" s="50" t="s">
        <v>6</v>
      </c>
      <c r="CX328" s="81">
        <v>0.1743119266055046</v>
      </c>
      <c r="CY328" s="81">
        <v>3.2000000000000001E-2</v>
      </c>
      <c r="CZ328" s="66"/>
      <c r="DA328" s="43"/>
      <c r="DB328" s="43"/>
    </row>
    <row r="329" spans="91:106" x14ac:dyDescent="0.25">
      <c r="CM329" s="43"/>
      <c r="CN329" s="43"/>
      <c r="CO329" s="43"/>
      <c r="CP329" s="43"/>
      <c r="CQ329" s="107"/>
      <c r="CR329" s="50" t="s">
        <v>6</v>
      </c>
      <c r="CS329" s="58">
        <v>9.5412844036697253E-2</v>
      </c>
      <c r="CT329" s="58">
        <v>3.7999999999999999E-2</v>
      </c>
      <c r="CU329" s="66"/>
      <c r="CV329" s="68"/>
      <c r="CW329" s="66"/>
      <c r="CX329" s="66"/>
      <c r="CY329" s="43"/>
      <c r="CZ329" s="43"/>
      <c r="DA329" s="43"/>
      <c r="DB329" s="43"/>
    </row>
    <row r="330" spans="91:106" x14ac:dyDescent="0.25">
      <c r="CM330" s="43"/>
      <c r="CN330" s="43"/>
      <c r="CO330" s="43"/>
      <c r="CP330" s="43"/>
      <c r="CQ330" s="43"/>
      <c r="CR330" s="50"/>
      <c r="CS330" s="66"/>
      <c r="CT330" s="66"/>
      <c r="CU330" s="66"/>
      <c r="CV330" s="68"/>
      <c r="CW330" s="66"/>
      <c r="CX330" s="66"/>
      <c r="CY330" s="43"/>
      <c r="CZ330" s="43"/>
      <c r="DA330" s="43"/>
      <c r="DB330" s="43"/>
    </row>
    <row r="331" spans="91:106" x14ac:dyDescent="0.25">
      <c r="CM331" s="43"/>
      <c r="CN331" s="43"/>
      <c r="CO331" s="43"/>
      <c r="CP331" s="43"/>
      <c r="CQ331" s="43"/>
      <c r="CR331" s="66"/>
      <c r="CS331" s="66"/>
      <c r="CT331" s="66"/>
      <c r="CU331" s="66"/>
      <c r="CV331" s="68"/>
      <c r="CW331" s="66"/>
      <c r="CX331" s="66"/>
      <c r="CY331" s="43"/>
      <c r="CZ331" s="43"/>
      <c r="DA331" s="43"/>
      <c r="DB331" s="43"/>
    </row>
    <row r="332" spans="91:106" x14ac:dyDescent="0.25">
      <c r="CM332" s="43"/>
      <c r="CN332" s="43"/>
      <c r="CO332" s="43"/>
      <c r="CP332" s="43"/>
      <c r="CQ332" s="43"/>
      <c r="CR332" s="66"/>
      <c r="CS332" s="66"/>
      <c r="CT332" s="66"/>
      <c r="CU332" s="66"/>
      <c r="CV332" s="68"/>
      <c r="CW332" s="66"/>
      <c r="CX332" s="66"/>
      <c r="CY332" s="43"/>
      <c r="CZ332" s="43"/>
      <c r="DA332" s="43"/>
      <c r="DB332" s="43"/>
    </row>
    <row r="333" spans="91:106" x14ac:dyDescent="0.25">
      <c r="CM333" s="43"/>
      <c r="CN333" s="43"/>
      <c r="CO333" s="43"/>
      <c r="CP333" s="43"/>
      <c r="CQ333" s="43"/>
      <c r="CR333" s="66"/>
      <c r="CS333" s="66"/>
      <c r="CT333" s="66"/>
      <c r="CU333" s="66"/>
      <c r="CV333" s="68"/>
      <c r="CW333" s="66"/>
      <c r="CX333" s="66"/>
      <c r="CY333" s="43"/>
      <c r="CZ333" s="43"/>
      <c r="DA333" s="43"/>
      <c r="DB333" s="43"/>
    </row>
    <row r="334" spans="91:106" x14ac:dyDescent="0.25">
      <c r="CM334" s="43"/>
      <c r="CN334" s="43"/>
      <c r="CO334" s="43"/>
      <c r="CP334" s="43"/>
      <c r="CQ334" s="43"/>
      <c r="CR334" s="66"/>
      <c r="CS334" s="66"/>
      <c r="CT334" s="66"/>
      <c r="CU334" s="66"/>
      <c r="CV334" s="68"/>
      <c r="CW334" s="66"/>
      <c r="CX334" s="66"/>
      <c r="CY334" s="43"/>
      <c r="CZ334" s="43"/>
      <c r="DA334" s="43"/>
      <c r="DB334" s="43"/>
    </row>
    <row r="335" spans="91:106" x14ac:dyDescent="0.25">
      <c r="CP335" s="43"/>
      <c r="CQ335" s="43"/>
      <c r="CR335" s="66"/>
      <c r="CS335" s="66"/>
      <c r="CT335" s="66"/>
      <c r="CU335" s="66"/>
      <c r="CV335" s="68"/>
      <c r="CW335" s="66"/>
      <c r="CX335" s="66"/>
    </row>
    <row r="336" spans="91:106" x14ac:dyDescent="0.25">
      <c r="CP336" s="43"/>
      <c r="CQ336" s="43"/>
      <c r="CR336" s="66"/>
      <c r="CS336" s="66"/>
      <c r="CT336" s="66"/>
      <c r="CU336" s="66"/>
      <c r="CV336" s="68"/>
      <c r="CW336" s="66"/>
      <c r="CX336" s="66"/>
    </row>
    <row r="337" spans="94:102" x14ac:dyDescent="0.25">
      <c r="CP337" s="43"/>
      <c r="CQ337" s="43"/>
      <c r="CR337" s="42" t="s">
        <v>10</v>
      </c>
      <c r="CS337" s="66"/>
      <c r="CT337" s="66"/>
      <c r="CU337" s="66"/>
      <c r="CV337" s="68"/>
      <c r="CW337" s="66"/>
      <c r="CX337" s="66"/>
    </row>
    <row r="338" spans="94:102" x14ac:dyDescent="0.25">
      <c r="CP338" s="43"/>
      <c r="CQ338" s="43"/>
      <c r="CR338" s="42"/>
      <c r="CS338" s="66"/>
      <c r="CT338" s="57" t="s">
        <v>119</v>
      </c>
      <c r="CU338" s="50" t="s">
        <v>120</v>
      </c>
      <c r="CV338" s="68"/>
      <c r="CW338" s="66"/>
      <c r="CX338" s="66"/>
    </row>
    <row r="339" spans="94:102" x14ac:dyDescent="0.25">
      <c r="CP339" s="43"/>
      <c r="CQ339" s="43"/>
      <c r="CR339" s="42"/>
      <c r="CS339" s="50" t="s">
        <v>15</v>
      </c>
      <c r="CT339" s="58">
        <v>0.61009174311926606</v>
      </c>
      <c r="CU339" s="69">
        <v>0.52800000000000002</v>
      </c>
      <c r="CV339" s="68"/>
      <c r="CW339" s="66"/>
      <c r="CX339" s="66"/>
    </row>
    <row r="340" spans="94:102" x14ac:dyDescent="0.25">
      <c r="CP340" s="43"/>
      <c r="CQ340" s="43"/>
      <c r="CR340" s="42"/>
      <c r="CS340" s="50" t="s">
        <v>16</v>
      </c>
      <c r="CT340" s="58">
        <v>0.16605504587155964</v>
      </c>
      <c r="CU340" s="69">
        <v>0.157</v>
      </c>
      <c r="CV340" s="68"/>
      <c r="CW340" s="66"/>
      <c r="CX340" s="66"/>
    </row>
    <row r="341" spans="94:102" x14ac:dyDescent="0.25">
      <c r="CP341" s="43"/>
      <c r="CQ341" s="43"/>
      <c r="CR341" s="42"/>
      <c r="CS341" s="42" t="s">
        <v>155</v>
      </c>
      <c r="CT341" s="58"/>
      <c r="CU341" s="69">
        <v>0.246</v>
      </c>
      <c r="CV341" s="68"/>
      <c r="CW341" s="66"/>
      <c r="CX341" s="66"/>
    </row>
    <row r="342" spans="94:102" x14ac:dyDescent="0.25">
      <c r="CP342" s="43"/>
      <c r="CQ342" s="43"/>
      <c r="CR342" s="107" t="s">
        <v>17</v>
      </c>
      <c r="CS342" s="50" t="s">
        <v>77</v>
      </c>
      <c r="CT342" s="58">
        <v>0.11896024464831804</v>
      </c>
      <c r="CU342" s="69">
        <v>5.3999999999999999E-2</v>
      </c>
      <c r="CV342" s="68"/>
      <c r="CW342" s="66"/>
      <c r="CX342" s="66"/>
    </row>
    <row r="343" spans="94:102" x14ac:dyDescent="0.25">
      <c r="CP343" s="43"/>
      <c r="CQ343" s="43"/>
      <c r="CR343" s="107"/>
      <c r="CS343" s="50" t="s">
        <v>78</v>
      </c>
      <c r="CT343" s="58">
        <v>0.15535168195718654</v>
      </c>
      <c r="CU343" s="69">
        <v>0.125</v>
      </c>
      <c r="CV343" s="68"/>
      <c r="CW343" s="66"/>
      <c r="CX343" s="66"/>
    </row>
    <row r="344" spans="94:102" x14ac:dyDescent="0.25">
      <c r="CP344" s="43"/>
      <c r="CQ344" s="43"/>
      <c r="CR344" s="107"/>
      <c r="CS344" s="50" t="s">
        <v>79</v>
      </c>
      <c r="CT344" s="58">
        <v>0.12568807339449542</v>
      </c>
      <c r="CU344" s="69">
        <v>5.8000000000000003E-2</v>
      </c>
      <c r="CV344" s="68"/>
      <c r="CW344" s="66"/>
      <c r="CX344" s="66"/>
    </row>
    <row r="345" spans="94:102" x14ac:dyDescent="0.25">
      <c r="CP345" s="43"/>
      <c r="CQ345" s="43"/>
      <c r="CR345" s="50"/>
      <c r="CS345" s="50" t="s">
        <v>18</v>
      </c>
      <c r="CT345" s="58">
        <v>0.31590214067278288</v>
      </c>
      <c r="CU345" s="69">
        <v>0.251</v>
      </c>
      <c r="CV345" s="68"/>
      <c r="CW345" s="66"/>
      <c r="CX345" s="66"/>
    </row>
    <row r="346" spans="94:102" x14ac:dyDescent="0.25">
      <c r="CP346" s="43"/>
      <c r="CQ346" s="43"/>
      <c r="CR346" s="50"/>
      <c r="CS346" s="50" t="s">
        <v>19</v>
      </c>
      <c r="CT346" s="58">
        <v>0.15871559633027524</v>
      </c>
      <c r="CU346" s="69">
        <v>0.108</v>
      </c>
      <c r="CV346" s="68"/>
      <c r="CW346" s="66"/>
      <c r="CX346" s="66"/>
    </row>
    <row r="347" spans="94:102" x14ac:dyDescent="0.25">
      <c r="CP347" s="43"/>
      <c r="CQ347" s="43"/>
      <c r="CR347" s="66"/>
      <c r="CS347" s="50" t="s">
        <v>6</v>
      </c>
      <c r="CT347" s="58">
        <v>4.6483180428134555E-2</v>
      </c>
      <c r="CU347" s="69">
        <v>2.1999999999999999E-2</v>
      </c>
      <c r="CV347" s="68"/>
      <c r="CW347" s="66"/>
      <c r="CX347" s="66"/>
    </row>
    <row r="348" spans="94:102" x14ac:dyDescent="0.25">
      <c r="CP348" s="43"/>
      <c r="CQ348" s="43"/>
      <c r="CR348" s="67"/>
      <c r="CS348" s="66"/>
      <c r="CT348" s="66"/>
      <c r="CU348" s="43"/>
      <c r="CV348" s="68"/>
      <c r="CW348" s="66"/>
      <c r="CX348" s="66"/>
    </row>
    <row r="349" spans="94:102" x14ac:dyDescent="0.25">
      <c r="CP349" s="43"/>
      <c r="CQ349" s="43"/>
      <c r="CR349" s="67"/>
      <c r="CS349" s="43"/>
      <c r="CT349" s="43"/>
      <c r="CU349" s="43"/>
      <c r="CV349" s="68"/>
      <c r="CW349" s="66"/>
      <c r="CX349" s="66"/>
    </row>
    <row r="350" spans="94:102" x14ac:dyDescent="0.25">
      <c r="CV350" s="57"/>
      <c r="CW350" s="50"/>
      <c r="CX350" s="50"/>
    </row>
    <row r="351" spans="94:102" x14ac:dyDescent="0.25">
      <c r="CR351" s="50"/>
      <c r="CS351" s="57"/>
      <c r="CT351" s="50"/>
      <c r="CU351" s="50"/>
      <c r="CV351" s="57"/>
      <c r="CW351" s="50"/>
      <c r="CX351" s="50"/>
    </row>
    <row r="352" spans="94:102" x14ac:dyDescent="0.25">
      <c r="CR352" s="50"/>
      <c r="CS352" s="57"/>
      <c r="CT352" s="50"/>
      <c r="CU352" s="50"/>
      <c r="CV352" s="57"/>
      <c r="CW352" s="50"/>
      <c r="CX352" s="50"/>
    </row>
    <row r="353" spans="93:105" x14ac:dyDescent="0.25">
      <c r="CR353" s="50"/>
      <c r="CS353" s="57"/>
      <c r="CT353" s="50"/>
      <c r="CU353" s="50"/>
      <c r="CV353" s="57"/>
      <c r="CW353" s="50"/>
      <c r="CX353" s="50"/>
    </row>
    <row r="354" spans="93:105" x14ac:dyDescent="0.25">
      <c r="CR354" s="50"/>
      <c r="CS354" s="57"/>
      <c r="CT354" s="50"/>
      <c r="CU354" s="50"/>
      <c r="CV354" s="57"/>
      <c r="CW354" s="50"/>
      <c r="CX354" s="50"/>
    </row>
    <row r="355" spans="93:105" x14ac:dyDescent="0.25">
      <c r="CR355" s="50"/>
      <c r="CS355" s="57"/>
      <c r="CT355" s="50"/>
      <c r="CU355" s="50"/>
      <c r="CV355" s="57"/>
      <c r="CW355" s="50"/>
      <c r="CX355" s="50"/>
    </row>
    <row r="356" spans="93:105" x14ac:dyDescent="0.25">
      <c r="CO356" s="43"/>
      <c r="CP356" s="43"/>
      <c r="CQ356" s="43"/>
      <c r="CR356" s="66"/>
      <c r="CS356" s="68"/>
      <c r="CT356" s="66"/>
      <c r="CU356" s="66"/>
      <c r="CV356" s="68"/>
      <c r="CW356" s="66"/>
      <c r="CX356" s="66"/>
      <c r="CY356" s="43"/>
      <c r="CZ356" s="43"/>
      <c r="DA356" s="43"/>
    </row>
    <row r="357" spans="93:105" x14ac:dyDescent="0.25">
      <c r="CO357" s="43"/>
      <c r="CP357" s="43"/>
      <c r="CQ357" s="43"/>
      <c r="CR357" s="42" t="s">
        <v>39</v>
      </c>
      <c r="CS357" s="66"/>
      <c r="CT357" s="66"/>
      <c r="CU357" s="66"/>
      <c r="CV357" s="66"/>
      <c r="CW357" s="66"/>
      <c r="CX357" s="66"/>
      <c r="CY357" s="43"/>
      <c r="CZ357" s="43"/>
      <c r="DA357" s="43"/>
    </row>
    <row r="358" spans="93:105" x14ac:dyDescent="0.25">
      <c r="CO358" s="43"/>
      <c r="CP358" s="43"/>
      <c r="CQ358" s="43"/>
      <c r="CR358" s="42"/>
      <c r="CS358" s="66"/>
      <c r="CT358" s="66"/>
      <c r="CU358" s="66"/>
      <c r="CV358" s="66"/>
      <c r="CW358" s="66"/>
      <c r="CX358" s="66"/>
      <c r="CY358" s="43"/>
      <c r="CZ358" s="43"/>
      <c r="DA358" s="43"/>
    </row>
    <row r="359" spans="93:105" x14ac:dyDescent="0.25">
      <c r="CO359" s="43"/>
      <c r="CP359" s="43"/>
      <c r="CQ359" s="43"/>
      <c r="CR359" s="42" t="s">
        <v>40</v>
      </c>
      <c r="CS359" s="66"/>
      <c r="CT359" s="66"/>
      <c r="CU359" s="66"/>
      <c r="CV359" s="66"/>
      <c r="CW359" s="50"/>
      <c r="CX359" s="66"/>
      <c r="CY359" s="66"/>
      <c r="CZ359" s="66"/>
      <c r="DA359" s="68"/>
    </row>
    <row r="360" spans="93:105" x14ac:dyDescent="0.25">
      <c r="CO360" s="43"/>
      <c r="CP360" s="43"/>
      <c r="CQ360" s="43"/>
      <c r="CR360" s="43"/>
      <c r="CS360" s="66"/>
      <c r="CT360" s="66"/>
      <c r="CU360" s="66"/>
      <c r="CV360" s="66"/>
      <c r="CW360" s="50"/>
      <c r="CX360" s="50" t="s">
        <v>35</v>
      </c>
      <c r="CY360" s="68"/>
      <c r="CZ360" s="66"/>
      <c r="DA360" s="68"/>
    </row>
    <row r="361" spans="93:105" x14ac:dyDescent="0.25">
      <c r="CO361" s="43"/>
      <c r="CP361" s="43"/>
      <c r="CQ361" s="43"/>
      <c r="CR361" s="42"/>
      <c r="CS361" s="66"/>
      <c r="CT361" s="57" t="s">
        <v>8</v>
      </c>
      <c r="CU361" s="66"/>
      <c r="CV361" s="66"/>
      <c r="CW361" s="107" t="s">
        <v>120</v>
      </c>
      <c r="CX361" s="50" t="s">
        <v>21</v>
      </c>
      <c r="CY361" s="81">
        <v>0.62284820031298904</v>
      </c>
      <c r="DA361" s="68"/>
    </row>
    <row r="362" spans="93:105" x14ac:dyDescent="0.25">
      <c r="CO362" s="43"/>
      <c r="CP362" s="43"/>
      <c r="CQ362" s="43"/>
      <c r="CR362" s="107" t="s">
        <v>120</v>
      </c>
      <c r="CS362" s="50" t="s">
        <v>80</v>
      </c>
      <c r="CT362" s="81">
        <v>0.58623853211009169</v>
      </c>
      <c r="CV362" s="66"/>
      <c r="CW362" s="107"/>
      <c r="CX362" s="50" t="s">
        <v>22</v>
      </c>
      <c r="CY362" s="81">
        <v>4.0688575899843503E-2</v>
      </c>
      <c r="DA362" s="68"/>
    </row>
    <row r="363" spans="93:105" x14ac:dyDescent="0.25">
      <c r="CO363" s="43"/>
      <c r="CP363" s="43"/>
      <c r="CQ363" s="43"/>
      <c r="CR363" s="107"/>
      <c r="CS363" s="50" t="s">
        <v>20</v>
      </c>
      <c r="CT363" s="81">
        <v>0.44984709480122326</v>
      </c>
      <c r="CV363" s="66"/>
      <c r="CW363" s="107"/>
      <c r="CX363" s="50" t="s">
        <v>23</v>
      </c>
      <c r="CY363" s="81">
        <v>4.1731872717788214E-2</v>
      </c>
      <c r="DA363" s="68"/>
    </row>
    <row r="364" spans="93:105" x14ac:dyDescent="0.25">
      <c r="CO364" s="43"/>
      <c r="CP364" s="43"/>
      <c r="CQ364" s="43"/>
      <c r="CR364" s="107"/>
      <c r="CS364" s="50" t="s">
        <v>63</v>
      </c>
      <c r="CT364" s="81">
        <v>0.14709480122324159</v>
      </c>
      <c r="CV364" s="66"/>
      <c r="CW364" s="107"/>
      <c r="CX364" s="50" t="s">
        <v>24</v>
      </c>
      <c r="CY364" s="81">
        <v>2.6604068857589983E-2</v>
      </c>
      <c r="DA364" s="68"/>
    </row>
    <row r="365" spans="93:105" x14ac:dyDescent="0.25">
      <c r="CO365" s="43"/>
      <c r="CP365" s="43"/>
      <c r="CQ365" s="43"/>
      <c r="CR365" s="107"/>
      <c r="CS365" s="50" t="s">
        <v>6</v>
      </c>
      <c r="CT365" s="81">
        <v>0.13363914373088684</v>
      </c>
      <c r="CV365" s="66"/>
      <c r="CW365" s="107"/>
      <c r="CX365" s="50" t="s">
        <v>25</v>
      </c>
      <c r="CY365" s="81">
        <v>0.21961398017736045</v>
      </c>
      <c r="DA365" s="68"/>
    </row>
    <row r="366" spans="93:105" x14ac:dyDescent="0.25">
      <c r="CO366" s="43"/>
      <c r="CP366" s="43"/>
      <c r="CQ366" s="43"/>
      <c r="CR366" s="107" t="s">
        <v>153</v>
      </c>
      <c r="CS366" s="50" t="s">
        <v>131</v>
      </c>
      <c r="CT366" s="57">
        <v>0.26800000000000002</v>
      </c>
      <c r="CU366" s="66"/>
      <c r="CV366" s="66"/>
      <c r="CW366" s="107"/>
      <c r="CX366" s="50" t="s">
        <v>26</v>
      </c>
      <c r="CY366" s="81">
        <v>4.8513302034428794E-2</v>
      </c>
      <c r="DA366" s="68"/>
    </row>
    <row r="367" spans="93:105" x14ac:dyDescent="0.25">
      <c r="CO367" s="43"/>
      <c r="CP367" s="43"/>
      <c r="CQ367" s="43"/>
      <c r="CR367" s="107"/>
      <c r="CS367" s="50" t="s">
        <v>132</v>
      </c>
      <c r="CT367" s="57">
        <v>0.69099999999999995</v>
      </c>
      <c r="CU367" s="66"/>
      <c r="CV367" s="66"/>
      <c r="CW367" s="107" t="s">
        <v>153</v>
      </c>
      <c r="CX367" s="50" t="s">
        <v>134</v>
      </c>
      <c r="CY367" s="70">
        <v>0.38500000000000001</v>
      </c>
      <c r="CZ367" s="43"/>
      <c r="DA367" s="43"/>
    </row>
    <row r="368" spans="93:105" x14ac:dyDescent="0.25">
      <c r="CO368" s="43"/>
      <c r="CP368" s="43"/>
      <c r="CQ368" s="43"/>
      <c r="CR368" s="107"/>
      <c r="CS368" s="50" t="s">
        <v>64</v>
      </c>
      <c r="CT368" s="57">
        <v>4.1000000000000002E-2</v>
      </c>
      <c r="CU368" s="66"/>
      <c r="CV368" s="66"/>
      <c r="CW368" s="107"/>
      <c r="CX368" s="50" t="s">
        <v>135</v>
      </c>
      <c r="CY368" s="70">
        <v>2.9000000000000001E-2</v>
      </c>
      <c r="CZ368" s="43"/>
      <c r="DA368" s="43"/>
    </row>
    <row r="369" spans="92:109" x14ac:dyDescent="0.25">
      <c r="CW369" s="107"/>
      <c r="CX369" s="50" t="s">
        <v>136</v>
      </c>
      <c r="CY369" s="70">
        <v>2.8000000000000001E-2</v>
      </c>
      <c r="CZ369" s="43"/>
      <c r="DA369" s="43"/>
      <c r="DB369" s="43"/>
      <c r="DC369" s="43"/>
      <c r="DD369" s="43"/>
      <c r="DE369" s="43"/>
    </row>
    <row r="370" spans="92:109" x14ac:dyDescent="0.25">
      <c r="CW370" s="107"/>
      <c r="CX370" s="50" t="s">
        <v>137</v>
      </c>
      <c r="CY370" s="70">
        <v>1.2E-2</v>
      </c>
    </row>
    <row r="371" spans="92:109" x14ac:dyDescent="0.25">
      <c r="CR371" s="50"/>
      <c r="CS371" s="57"/>
      <c r="CT371" s="50"/>
      <c r="CU371" s="50"/>
      <c r="CV371" s="50"/>
      <c r="CW371" s="107"/>
      <c r="CX371" s="50" t="s">
        <v>138</v>
      </c>
      <c r="CY371" s="70">
        <v>0.14000000000000001</v>
      </c>
    </row>
    <row r="372" spans="92:109" x14ac:dyDescent="0.25">
      <c r="CN372" s="43"/>
      <c r="CO372" s="43"/>
      <c r="CP372" s="43"/>
      <c r="CQ372" s="43"/>
      <c r="CR372" s="66"/>
      <c r="CS372" s="66"/>
      <c r="CT372" s="66"/>
      <c r="CU372" s="66"/>
      <c r="CV372" s="68"/>
      <c r="CW372" s="107"/>
      <c r="CX372" s="50" t="s">
        <v>139</v>
      </c>
      <c r="CY372" s="70">
        <v>0.02</v>
      </c>
    </row>
    <row r="373" spans="92:109" x14ac:dyDescent="0.25">
      <c r="CN373" s="43"/>
      <c r="CO373" s="43"/>
      <c r="CP373" s="43"/>
      <c r="CQ373" s="43"/>
      <c r="CR373" s="66"/>
      <c r="CS373" s="66"/>
      <c r="CT373" s="66"/>
      <c r="CU373" s="66"/>
      <c r="CV373" s="68"/>
      <c r="CW373" s="107"/>
      <c r="CX373" s="50" t="s">
        <v>20</v>
      </c>
      <c r="CY373" s="70">
        <v>0.27500000000000002</v>
      </c>
    </row>
    <row r="374" spans="92:109" x14ac:dyDescent="0.25">
      <c r="CN374" s="43"/>
      <c r="CO374" s="43"/>
      <c r="CP374" s="43"/>
      <c r="CQ374" s="42" t="s">
        <v>41</v>
      </c>
      <c r="CR374" s="50"/>
      <c r="CS374" s="66"/>
      <c r="CT374" s="66"/>
      <c r="CU374" s="66"/>
      <c r="CV374" s="68"/>
      <c r="CW374" s="107"/>
      <c r="CX374" s="50" t="s">
        <v>140</v>
      </c>
      <c r="CY374" s="70">
        <v>9.6000000000000002E-2</v>
      </c>
    </row>
    <row r="375" spans="92:109" x14ac:dyDescent="0.25">
      <c r="CN375" s="43"/>
      <c r="CO375" s="43"/>
      <c r="CP375" s="43"/>
      <c r="CR375" s="50"/>
      <c r="CS375" s="66"/>
      <c r="CT375" s="66"/>
      <c r="CU375" s="66"/>
      <c r="CV375" s="68"/>
      <c r="CW375" s="107"/>
      <c r="CX375" s="50" t="s">
        <v>6</v>
      </c>
      <c r="CY375" s="70">
        <v>1.4E-2</v>
      </c>
    </row>
    <row r="376" spans="92:109" x14ac:dyDescent="0.25">
      <c r="CN376" s="43"/>
      <c r="CO376" s="43"/>
      <c r="CP376" s="43"/>
      <c r="CR376" s="50"/>
      <c r="CS376" s="80" t="s">
        <v>120</v>
      </c>
      <c r="CT376" s="50" t="s">
        <v>153</v>
      </c>
      <c r="CU376" s="66"/>
      <c r="CV376" s="68"/>
      <c r="CW376" s="50"/>
      <c r="CX376" s="66"/>
      <c r="CY376" s="43"/>
    </row>
    <row r="377" spans="92:109" x14ac:dyDescent="0.25">
      <c r="CN377" s="43"/>
      <c r="CO377" s="43"/>
      <c r="CP377" s="43"/>
      <c r="CR377" s="50" t="s">
        <v>28</v>
      </c>
      <c r="CS377" s="81">
        <v>0.92262996941896025</v>
      </c>
      <c r="CT377" s="70">
        <v>0.84699999999999998</v>
      </c>
      <c r="CU377" s="66"/>
      <c r="CV377" s="68"/>
      <c r="CW377" s="50"/>
      <c r="CX377" s="66"/>
    </row>
    <row r="378" spans="92:109" x14ac:dyDescent="0.25">
      <c r="CN378" s="43"/>
      <c r="CO378" s="43"/>
      <c r="CP378" s="43"/>
      <c r="CR378" s="50" t="s">
        <v>65</v>
      </c>
      <c r="CS378" s="81">
        <v>5.1987767584097858E-2</v>
      </c>
      <c r="CT378" s="70"/>
      <c r="CU378" s="66"/>
      <c r="CV378" s="68"/>
      <c r="CW378" s="50"/>
      <c r="CX378" s="66"/>
    </row>
    <row r="379" spans="92:109" x14ac:dyDescent="0.25">
      <c r="CN379" s="43"/>
      <c r="CO379" s="43"/>
      <c r="CP379" s="43"/>
      <c r="CR379" s="50" t="s">
        <v>29</v>
      </c>
      <c r="CS379" s="81">
        <v>0.23853211009174313</v>
      </c>
      <c r="CT379" s="70">
        <v>0.3</v>
      </c>
      <c r="CU379" s="66"/>
      <c r="CV379" s="68"/>
      <c r="CW379" s="50"/>
      <c r="CX379" s="50"/>
    </row>
    <row r="380" spans="92:109" x14ac:dyDescent="0.25">
      <c r="CN380" s="43"/>
      <c r="CO380" s="43"/>
      <c r="CP380" s="43"/>
      <c r="CR380" s="50" t="s">
        <v>66</v>
      </c>
      <c r="CS380" s="81">
        <v>5.4434250764525995E-2</v>
      </c>
      <c r="CT380" s="70">
        <v>6.3E-2</v>
      </c>
      <c r="CU380" s="66"/>
      <c r="CV380" s="68"/>
      <c r="CW380" s="50"/>
      <c r="CX380" s="50"/>
    </row>
    <row r="381" spans="92:109" x14ac:dyDescent="0.25">
      <c r="CN381" s="43"/>
      <c r="CO381" s="43"/>
      <c r="CP381" s="43"/>
      <c r="CR381" s="50" t="s">
        <v>30</v>
      </c>
      <c r="CS381" s="81">
        <v>0.23058103975535169</v>
      </c>
      <c r="CT381" s="70">
        <v>0.24299999999999999</v>
      </c>
      <c r="CU381" s="66"/>
      <c r="CV381" s="68"/>
      <c r="CW381" s="50"/>
      <c r="CX381" s="50"/>
    </row>
    <row r="382" spans="92:109" x14ac:dyDescent="0.25">
      <c r="CN382" s="43"/>
      <c r="CO382" s="43"/>
      <c r="CP382" s="43"/>
      <c r="CR382" s="50" t="s">
        <v>31</v>
      </c>
      <c r="CS382" s="81">
        <v>6.9418960244648317E-2</v>
      </c>
      <c r="CT382" s="70">
        <v>9.5000000000000001E-2</v>
      </c>
      <c r="CU382" s="66"/>
      <c r="CV382" s="68"/>
      <c r="CW382" s="50"/>
      <c r="CX382" s="50"/>
    </row>
    <row r="383" spans="92:109" x14ac:dyDescent="0.25">
      <c r="CN383" s="43"/>
      <c r="CO383" s="43"/>
      <c r="CP383" s="43"/>
      <c r="CR383" s="50" t="s">
        <v>32</v>
      </c>
      <c r="CS383" s="81">
        <v>0.15168195718654434</v>
      </c>
      <c r="CT383" s="70">
        <v>0.14699999999999999</v>
      </c>
      <c r="CU383" s="66"/>
      <c r="CV383" s="68"/>
      <c r="CW383" s="50"/>
      <c r="CX383" s="50"/>
    </row>
    <row r="384" spans="92:109" x14ac:dyDescent="0.25">
      <c r="CN384" s="43"/>
      <c r="CO384" s="43"/>
      <c r="CP384" s="43"/>
      <c r="CR384" s="50" t="s">
        <v>33</v>
      </c>
      <c r="CS384" s="81">
        <v>6.3302752293577985E-2</v>
      </c>
      <c r="CT384" s="70">
        <v>7.1999999999999995E-2</v>
      </c>
      <c r="CU384" s="66"/>
      <c r="CV384" s="68"/>
      <c r="CW384" s="50"/>
      <c r="CX384" s="50"/>
    </row>
    <row r="385" spans="92:102" x14ac:dyDescent="0.25">
      <c r="CN385" s="43"/>
      <c r="CO385" s="43"/>
      <c r="CP385" s="43"/>
      <c r="CR385" s="50" t="s">
        <v>6</v>
      </c>
      <c r="CS385" s="81">
        <v>2.7522935779816515E-2</v>
      </c>
      <c r="CT385" s="70">
        <v>3.5000000000000003E-2</v>
      </c>
      <c r="CU385" s="66"/>
      <c r="CV385" s="68"/>
      <c r="CW385" s="50"/>
      <c r="CX385" s="50"/>
    </row>
    <row r="386" spans="92:102" x14ac:dyDescent="0.25">
      <c r="CN386" s="43"/>
      <c r="CO386" s="43"/>
      <c r="CP386" s="43"/>
      <c r="CQ386" s="43"/>
      <c r="CR386" s="66"/>
      <c r="CS386" s="66"/>
      <c r="CU386" s="66"/>
      <c r="CV386" s="68"/>
      <c r="CW386" s="50"/>
      <c r="CX386" s="50"/>
    </row>
    <row r="387" spans="92:102" x14ac:dyDescent="0.25">
      <c r="CN387" s="43"/>
      <c r="CO387" s="43"/>
      <c r="CP387" s="43"/>
      <c r="CQ387" s="43"/>
      <c r="CR387" s="66"/>
      <c r="CS387" s="68"/>
      <c r="CT387" s="66"/>
      <c r="CU387" s="66"/>
      <c r="CV387" s="68"/>
      <c r="CW387" s="50"/>
      <c r="CX387" s="50"/>
    </row>
    <row r="388" spans="92:102" x14ac:dyDescent="0.25">
      <c r="CN388" s="43"/>
      <c r="CO388" s="43"/>
      <c r="CP388" s="43"/>
      <c r="CQ388" s="43"/>
      <c r="CR388" s="66"/>
      <c r="CS388" s="68"/>
      <c r="CT388" s="66"/>
      <c r="CU388" s="66"/>
      <c r="CV388" s="68"/>
      <c r="CW388" s="50"/>
    </row>
    <row r="389" spans="92:102" x14ac:dyDescent="0.25">
      <c r="CN389" s="43"/>
      <c r="CO389" s="43"/>
      <c r="CP389" s="43"/>
      <c r="CQ389" s="43"/>
      <c r="CR389" s="67"/>
      <c r="CS389" s="43"/>
      <c r="CT389" s="43"/>
      <c r="CU389" s="43"/>
      <c r="CV389" s="44"/>
    </row>
  </sheetData>
  <mergeCells count="8">
    <mergeCell ref="CW361:CW366"/>
    <mergeCell ref="CW367:CW375"/>
    <mergeCell ref="CQ326:CQ329"/>
    <mergeCell ref="F4:N4"/>
    <mergeCell ref="B2:S2"/>
    <mergeCell ref="CR342:CR344"/>
    <mergeCell ref="CR362:CR365"/>
    <mergeCell ref="CR366:CR368"/>
  </mergeCells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UPC</vt:lpstr>
      <vt:lpstr>Gràfics</vt:lpstr>
      <vt:lpstr>Comparació</vt:lpstr>
      <vt:lpstr>Gràfics!Área_de_impresión</vt:lpstr>
      <vt:lpstr>UPC!Área_de_impresión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UPCnet</cp:lastModifiedBy>
  <cp:lastPrinted>2011-10-18T07:59:52Z</cp:lastPrinted>
  <dcterms:created xsi:type="dcterms:W3CDTF">2009-09-09T08:02:17Z</dcterms:created>
  <dcterms:modified xsi:type="dcterms:W3CDTF">2012-11-06T07:58:22Z</dcterms:modified>
</cp:coreProperties>
</file>